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2"/>
    <sheet r:id="rId2" sheetId="2" name="AxisScale"/>
  </sheets>
  <calcPr fullCalcOnLoad="1"/>
</workbook>
</file>

<file path=xl/sharedStrings.xml><?xml version="1.0" encoding="utf-8"?>
<sst xmlns="http://schemas.openxmlformats.org/spreadsheetml/2006/main" count="74" uniqueCount="61">
  <si>
    <t>Steps per Revolution</t>
  </si>
  <si>
    <t>max Revs Second</t>
  </si>
  <si>
    <t>Steigunung</t>
  </si>
  <si>
    <t>max vorschub [mm/s]</t>
  </si>
  <si>
    <t>max vorschub [mm/min]</t>
  </si>
  <si>
    <t>Maximale Ausgabe Frequenz</t>
  </si>
  <si>
    <t>kHz</t>
  </si>
  <si>
    <t>Hz</t>
  </si>
  <si>
    <t>1</t>
  </si>
  <si>
    <t>2</t>
  </si>
  <si>
    <t>4</t>
  </si>
  <si>
    <t>8</t>
  </si>
  <si>
    <t>16</t>
  </si>
  <si>
    <t>1/2</t>
  </si>
  <si>
    <t>1/4</t>
  </si>
  <si>
    <t>1/8</t>
  </si>
  <si>
    <t>1/16</t>
  </si>
  <si>
    <t>mm</t>
  </si>
  <si>
    <t>Steps per Revolution [pulse/turn]</t>
  </si>
  <si>
    <t>max Revs Second [turn/s]</t>
  </si>
  <si>
    <t>StepScale</t>
  </si>
  <si>
    <t>Steigunung [mm]</t>
  </si>
  <si>
    <t>pulse/turn</t>
  </si>
  <si>
    <t>X / X2</t>
  </si>
  <si>
    <t>Y</t>
  </si>
  <si>
    <t>Z</t>
  </si>
  <si>
    <t>pulse/mm</t>
  </si>
  <si>
    <t>PEv2_stepgen_STEPGEN_MAXVEL</t>
  </si>
  <si>
    <t>mm/pulse</t>
  </si>
  <si>
    <t>PEv2_stepgen_STEPGEN_MAXACCEL</t>
  </si>
  <si>
    <t>PEv2_stepgen_STEP_SCALE</t>
  </si>
  <si>
    <t>PEv2_MaxSpeed</t>
  </si>
  <si>
    <t>PEv2_MaxAcceleration</t>
  </si>
  <si>
    <t>RefPosition</t>
  </si>
  <si>
    <t>PEv2_stepgen_HOME_SEARCH_VEL</t>
  </si>
  <si>
    <t>PEv2_HomingSpeed</t>
  </si>
  <si>
    <t>HOME_LATCH_VEL</t>
  </si>
  <si>
    <t>PEv2_HomingReturnSpeed</t>
  </si>
  <si>
    <t>[JOINT_0]</t>
  </si>
  <si>
    <t>[JOINT_1]</t>
  </si>
  <si>
    <t>[JOINT_2]</t>
  </si>
  <si>
    <t>[JOINT_3]</t>
  </si>
  <si>
    <t>Separate Home Switch Example Layout</t>
  </si>
  <si>
    <t>Shared Limit/Home Switch Example Layout</t>
  </si>
  <si>
    <t>Lathe Example X</t>
  </si>
  <si>
    <t>Lathe Example Z</t>
  </si>
  <si>
    <t>stepgen</t>
  </si>
  <si>
    <t>HOME</t>
  </si>
  <si>
    <t>HOME_OFFSET</t>
  </si>
  <si>
    <t>MIN_LIMIT</t>
  </si>
  <si>
    <t>MAX_LIMIT</t>
  </si>
  <si>
    <t>AxisScale</t>
  </si>
  <si>
    <t>PositionScale</t>
  </si>
  <si>
    <t>PositionOffset</t>
  </si>
  <si>
    <t>zero</t>
  </si>
  <si>
    <t>EncArmPosition</t>
  </si>
  <si>
    <t>HomePosition</t>
  </si>
  <si>
    <t>PEv2_HomeBackOffDistance</t>
  </si>
  <si>
    <t>refPosition</t>
  </si>
  <si>
    <t>intCurrentPosition</t>
  </si>
  <si>
    <t>PosFb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</si>
</sst>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2328"/>
      <name val="Consolas"/>
      <family val="2"/>
    </font>
    <font>
      <sz val="11"/>
      <color rgb="FFcf222e"/>
      <name val="Consolas"/>
      <family val="2"/>
    </font>
    <font>
      <sz val="11"/>
      <color rgb="FFff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49" applyNumberFormat="1" borderId="5" applyBorder="1" fontId="1" applyFont="1" fillId="0" applyAlignment="1">
      <alignment horizontal="left"/>
    </xf>
    <xf xfId="0" numFmtId="49" applyNumberFormat="1" borderId="8" applyBorder="1" fontId="1" applyFont="1" fillId="0" applyAlignment="1">
      <alignment horizontal="left"/>
    </xf>
    <xf xfId="0" numFmtId="49" applyNumberFormat="1" borderId="6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  <xf xfId="0" numFmtId="4" applyNumberFormat="1" borderId="10" applyBorder="1" fontId="1" applyFont="1" fillId="0" applyAlignment="1">
      <alignment horizontal="right"/>
    </xf>
    <xf xfId="0" numFmtId="4" applyNumberFormat="1" borderId="11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3" applyNumberFormat="1" borderId="10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right"/>
    </xf>
    <xf xfId="0" numFmtId="4" applyNumberFormat="1" borderId="8" applyBorder="1" fontId="1" applyFont="1" fillId="0" applyAlignment="1">
      <alignment horizontal="right"/>
    </xf>
    <xf xfId="0" numFmtId="4" applyNumberFormat="1" borderId="13" applyBorder="1" fontId="1" applyFont="1" fillId="0" applyAlignment="1">
      <alignment horizontal="center"/>
    </xf>
    <xf xfId="0" numFmtId="4" applyNumberFormat="1" borderId="14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164" applyNumberFormat="1" borderId="8" applyBorder="1" fontId="1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4" applyNumberFormat="1" borderId="8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8" applyBorder="1" fontId="1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0" borderId="8" applyBorder="1" fontId="1" applyFont="1" fillId="0" applyAlignment="1">
      <alignment horizontal="center" vertical="top"/>
    </xf>
    <xf xfId="0" numFmtId="0" borderId="8" applyBorder="1" fontId="3" applyFont="1" fillId="0" applyAlignment="1">
      <alignment horizontal="left"/>
    </xf>
    <xf xfId="0" numFmtId="0" borderId="8" applyBorder="1" fontId="1" applyFont="1" fillId="0" applyAlignment="1">
      <alignment horizontal="center"/>
    </xf>
    <xf xfId="0" numFmtId="3" applyNumberFormat="1" borderId="16" applyBorder="1" fontId="4" applyFont="1" fillId="2" applyFill="1" applyAlignment="1">
      <alignment horizontal="right"/>
    </xf>
    <xf xfId="0" numFmtId="0" borderId="8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4"/>
  <sheetViews>
    <sheetView workbookViewId="0" tabSelected="1"/>
  </sheetViews>
  <sheetFormatPr defaultRowHeight="15" x14ac:dyDescent="0.25"/>
  <cols>
    <col min="1" max="1" style="46" width="13.576428571428572" customWidth="1" bestFit="1"/>
    <col min="2" max="2" style="46" width="13.576428571428572" customWidth="1" bestFit="1"/>
    <col min="3" max="3" style="46" width="15.005" customWidth="1" bestFit="1"/>
    <col min="4" max="4" style="48" width="13.576428571428572" customWidth="1" bestFit="1"/>
    <col min="5" max="5" style="48" width="13.576428571428572" customWidth="1" bestFit="1"/>
    <col min="6" max="6" style="48" width="13.576428571428572" customWidth="1" bestFit="1"/>
    <col min="7" max="7" style="48" width="13.576428571428572" customWidth="1" bestFit="1"/>
    <col min="8" max="8" style="47" width="13.576428571428572" customWidth="1" bestFit="1"/>
    <col min="9" max="9" style="48" width="13.576428571428572" customWidth="1" bestFit="1"/>
    <col min="10" max="10" style="48" width="13.576428571428572" customWidth="1" bestFit="1"/>
    <col min="11" max="11" style="48" width="13.576428571428572" customWidth="1" bestFit="1"/>
    <col min="12" max="12" style="48" width="13.576428571428572" customWidth="1" bestFit="1"/>
    <col min="13" max="13" style="48" width="13.576428571428572" customWidth="1" bestFit="1"/>
    <col min="14" max="14" style="48" width="13.576428571428572" customWidth="1" bestFit="1"/>
  </cols>
  <sheetData>
    <row x14ac:dyDescent="0.25" r="1" customHeight="1" ht="18.75">
      <c r="A1" s="1"/>
      <c r="B1" s="1"/>
      <c r="C1" s="1"/>
      <c r="D1" s="3"/>
      <c r="E1" s="3"/>
      <c r="F1" s="3"/>
      <c r="G1" s="3"/>
      <c r="H1" s="2"/>
      <c r="I1" s="3"/>
      <c r="J1" s="3"/>
      <c r="K1" s="3"/>
      <c r="L1" s="3"/>
      <c r="M1" s="3"/>
      <c r="N1" s="3"/>
    </row>
    <row x14ac:dyDescent="0.25" r="2" customHeight="1" ht="18.75">
      <c r="A2" s="1"/>
      <c r="B2" s="1"/>
      <c r="C2" s="1"/>
      <c r="D2" s="3"/>
      <c r="E2" s="3"/>
      <c r="F2" s="3"/>
      <c r="G2" s="3"/>
      <c r="H2" s="2"/>
      <c r="I2" s="3"/>
      <c r="J2" s="3"/>
      <c r="K2" s="3"/>
      <c r="L2" s="3"/>
      <c r="M2" s="3"/>
      <c r="N2" s="3"/>
    </row>
    <row x14ac:dyDescent="0.25" r="3" customHeight="1" ht="18.75">
      <c r="A3" s="1"/>
      <c r="B3" s="1"/>
      <c r="C3" s="1"/>
      <c r="D3" s="3"/>
      <c r="E3" s="3"/>
      <c r="F3" s="3"/>
      <c r="G3" s="3"/>
      <c r="H3" s="2"/>
      <c r="I3" s="3"/>
      <c r="J3" s="3"/>
      <c r="K3" s="3"/>
      <c r="L3" s="3"/>
      <c r="M3" s="3"/>
      <c r="N3" s="3"/>
    </row>
    <row x14ac:dyDescent="0.25" r="4" customHeight="1" ht="69.75" customFormat="1" s="51">
      <c r="A4" s="52"/>
      <c r="B4" s="52"/>
      <c r="C4" s="52"/>
      <c r="D4" s="53" t="s">
        <v>38</v>
      </c>
      <c r="E4" s="53" t="s">
        <v>39</v>
      </c>
      <c r="F4" s="53" t="s">
        <v>40</v>
      </c>
      <c r="G4" s="53" t="s">
        <v>41</v>
      </c>
      <c r="H4" s="54"/>
      <c r="I4" s="55"/>
      <c r="J4" s="55"/>
      <c r="K4" s="53" t="s">
        <v>42</v>
      </c>
      <c r="L4" s="53" t="s">
        <v>43</v>
      </c>
      <c r="M4" s="53" t="s">
        <v>44</v>
      </c>
      <c r="N4" s="53" t="s">
        <v>45</v>
      </c>
    </row>
    <row x14ac:dyDescent="0.25" r="5" customHeight="1" ht="18.75">
      <c r="A5" s="1"/>
      <c r="B5" s="1"/>
      <c r="C5" s="1"/>
      <c r="D5" s="3"/>
      <c r="E5" s="3"/>
      <c r="F5" s="3"/>
      <c r="G5" s="3"/>
      <c r="H5" s="2"/>
      <c r="I5" s="3"/>
      <c r="J5" s="3"/>
      <c r="K5" s="3"/>
      <c r="L5" s="3"/>
      <c r="M5" s="3"/>
      <c r="N5" s="3"/>
    </row>
    <row x14ac:dyDescent="0.25" r="6" customHeight="1" ht="19.5">
      <c r="A6" s="1"/>
      <c r="B6" s="56" t="s">
        <v>46</v>
      </c>
      <c r="C6" s="57" t="s">
        <v>47</v>
      </c>
      <c r="D6" s="25">
        <v>5</v>
      </c>
      <c r="E6" s="25">
        <v>5</v>
      </c>
      <c r="F6" s="25">
        <v>1</v>
      </c>
      <c r="G6" s="25">
        <v>-1</v>
      </c>
      <c r="H6" s="2"/>
      <c r="I6" s="25">
        <v>2</v>
      </c>
      <c r="J6" s="25">
        <v>-1</v>
      </c>
      <c r="K6" s="25">
        <v>0</v>
      </c>
      <c r="L6" s="25">
        <v>3</v>
      </c>
      <c r="M6" s="25">
        <v>0</v>
      </c>
      <c r="N6" s="25">
        <v>0</v>
      </c>
    </row>
    <row x14ac:dyDescent="0.25" r="7" customHeight="1" ht="19.5">
      <c r="A7" s="1"/>
      <c r="B7" s="58"/>
      <c r="C7" s="57" t="s">
        <v>48</v>
      </c>
      <c r="D7" s="25">
        <v>-1</v>
      </c>
      <c r="E7" s="25">
        <v>-1</v>
      </c>
      <c r="F7" s="25">
        <v>-1</v>
      </c>
      <c r="G7" s="25">
        <v>1</v>
      </c>
      <c r="H7" s="2"/>
      <c r="I7" s="25">
        <v>1</v>
      </c>
      <c r="J7" s="25">
        <v>1</v>
      </c>
      <c r="K7" s="33">
        <v>-2.3</v>
      </c>
      <c r="L7" s="33">
        <v>-0.7</v>
      </c>
      <c r="M7" s="25">
        <v>0</v>
      </c>
      <c r="N7" s="25">
        <v>1</v>
      </c>
    </row>
    <row x14ac:dyDescent="0.25" r="8" customHeight="1" ht="19.5">
      <c r="A8" s="1"/>
      <c r="B8" s="58"/>
      <c r="C8" s="57" t="s">
        <v>49</v>
      </c>
      <c r="D8" s="25">
        <v>0</v>
      </c>
      <c r="E8" s="25">
        <v>0</v>
      </c>
      <c r="F8" s="25">
        <v>0</v>
      </c>
      <c r="G8" s="25">
        <v>-100</v>
      </c>
      <c r="H8" s="2"/>
      <c r="I8" s="25">
        <v>800</v>
      </c>
      <c r="J8" s="25">
        <v>1</v>
      </c>
      <c r="K8" s="25">
        <v>-3</v>
      </c>
      <c r="L8" s="25">
        <v>0</v>
      </c>
      <c r="M8" s="25">
        <v>-40</v>
      </c>
      <c r="N8" s="25">
        <v>-8</v>
      </c>
    </row>
    <row x14ac:dyDescent="0.25" r="9" customHeight="1" ht="19.5">
      <c r="A9" s="1"/>
      <c r="B9" s="58"/>
      <c r="C9" s="57" t="s">
        <v>50</v>
      </c>
      <c r="D9" s="25">
        <v>850</v>
      </c>
      <c r="E9" s="25">
        <v>850</v>
      </c>
      <c r="F9" s="25">
        <v>350</v>
      </c>
      <c r="G9" s="25">
        <v>1</v>
      </c>
      <c r="H9" s="2"/>
      <c r="I9" s="25">
        <v>0</v>
      </c>
      <c r="J9" s="25">
        <v>-100</v>
      </c>
      <c r="K9" s="25">
        <v>7</v>
      </c>
      <c r="L9" s="25">
        <v>10</v>
      </c>
      <c r="M9" s="25">
        <v>40</v>
      </c>
      <c r="N9" s="25">
        <v>0</v>
      </c>
    </row>
    <row x14ac:dyDescent="0.25" r="10" customHeight="1" ht="18.75">
      <c r="A10" s="1"/>
      <c r="B10" s="58"/>
      <c r="C10" s="1"/>
      <c r="D10" s="3"/>
      <c r="E10" s="3"/>
      <c r="F10" s="3"/>
      <c r="G10" s="3"/>
      <c r="H10" s="2"/>
      <c r="I10" s="3"/>
      <c r="J10" s="3"/>
      <c r="K10" s="3"/>
      <c r="L10" s="3"/>
      <c r="M10" s="3"/>
      <c r="N10" s="3"/>
    </row>
    <row x14ac:dyDescent="0.25" r="11" customHeight="1" ht="18.75">
      <c r="A11" s="1"/>
      <c r="B11" s="58"/>
      <c r="C11" s="1"/>
      <c r="D11" s="3"/>
      <c r="E11" s="3"/>
      <c r="F11" s="3"/>
      <c r="G11" s="3"/>
      <c r="H11" s="2"/>
      <c r="I11" s="3"/>
      <c r="J11" s="3"/>
      <c r="K11" s="3"/>
      <c r="L11" s="3"/>
      <c r="M11" s="3"/>
      <c r="N11" s="3"/>
    </row>
    <row x14ac:dyDescent="0.25" r="12" customHeight="1" ht="19.5">
      <c r="A12" s="1"/>
      <c r="B12" s="58"/>
      <c r="C12" s="57" t="s">
        <v>51</v>
      </c>
      <c r="D12" s="25">
        <v>800</v>
      </c>
      <c r="E12" s="25">
        <v>800</v>
      </c>
      <c r="F12" s="25">
        <v>1600</v>
      </c>
      <c r="G12" s="25">
        <v>1600</v>
      </c>
      <c r="H12" s="2"/>
      <c r="I12" s="25">
        <v>800</v>
      </c>
      <c r="J12" s="25">
        <v>800</v>
      </c>
      <c r="K12" s="25">
        <v>800</v>
      </c>
      <c r="L12" s="25">
        <v>800</v>
      </c>
      <c r="M12" s="25">
        <v>1000</v>
      </c>
      <c r="N12" s="25">
        <v>1000</v>
      </c>
    </row>
    <row x14ac:dyDescent="0.25" r="13" customHeight="1" ht="18.75">
      <c r="A13" s="1"/>
      <c r="B13" s="1"/>
      <c r="C13" s="1"/>
      <c r="D13" s="3"/>
      <c r="E13" s="3"/>
      <c r="F13" s="3"/>
      <c r="G13" s="3"/>
      <c r="H13" s="2"/>
      <c r="I13" s="3"/>
      <c r="J13" s="3"/>
      <c r="K13" s="3"/>
      <c r="L13" s="3"/>
      <c r="M13" s="3"/>
      <c r="N13" s="3"/>
    </row>
    <row x14ac:dyDescent="0.25" r="14" customHeight="1" ht="18.75">
      <c r="A14" s="1"/>
      <c r="B14" s="1"/>
      <c r="C14" s="1" t="s">
        <v>52</v>
      </c>
      <c r="D14" s="25">
        <f>IF(D9&gt;D8,D12,D12*(0-1))</f>
      </c>
      <c r="E14" s="25">
        <f>IF(E9&gt;E8,E12,E12*(0-1))</f>
      </c>
      <c r="F14" s="25">
        <f>IF(F9&gt;F8,F12,F12*(0-1))</f>
      </c>
      <c r="G14" s="25">
        <f>IF(G9&gt;G8,G12,G12*(0-1))</f>
      </c>
      <c r="H14" s="25">
        <f>IF(H9&gt;H8,H12,H12*(0-1))</f>
      </c>
      <c r="I14" s="25">
        <f>IF(I9&gt;I8,I12,I12*(0-1))</f>
      </c>
      <c r="J14" s="25">
        <f>IF(J9&gt;J8,J12,J12*(0-1))</f>
      </c>
      <c r="K14" s="25">
        <f>IF(K9&gt;K8,K12,K12*(0-1))</f>
      </c>
      <c r="L14" s="25">
        <f>IF(L9&gt;L8,L12,L12*(0-1))</f>
      </c>
      <c r="M14" s="25">
        <f>IF(M9&gt;M8,M12,M12*(0-1))</f>
      </c>
      <c r="N14" s="25">
        <f>IF(N9&gt;N8,N12,N12*(0-1))</f>
      </c>
    </row>
    <row x14ac:dyDescent="0.25" r="15" customHeight="1" ht="18.75">
      <c r="A15" s="1"/>
      <c r="B15" s="1"/>
      <c r="C15" s="1" t="s">
        <v>53</v>
      </c>
      <c r="D15" s="59">
        <f>IF(AND(D8=ABS(D8),ABS(D9)&gt;ABS(D8)),0,D9-D8)</f>
      </c>
      <c r="E15" s="59">
        <f>IF(AND(E8=ABS(E8),ABS(E9)&gt;ABS(E8)),0,E9-E8)</f>
      </c>
      <c r="F15" s="59">
        <f>IF(AND(F8=ABS(F8),ABS(F9)&gt;ABS(F8)),0,F9-F8)</f>
      </c>
      <c r="G15" s="59">
        <f>IF(AND(G8=ABS(G8),ABS(G9)&gt;ABS(G8)),0,G9-G8)</f>
      </c>
      <c r="H15" s="59">
        <f>IF(AND(H8=ABS(H8),ABS(H9)&gt;ABS(H8)),0,H9-H8)</f>
      </c>
      <c r="I15" s="59">
        <f>IF(AND(I8=ABS(I8),ABS(I9)&gt;ABS(I8)),0,I9-I8)</f>
      </c>
      <c r="J15" s="59">
        <f>IF(AND(J8=ABS(J8),ABS(J9)&gt;ABS(J8)),0,J9-J8)</f>
      </c>
      <c r="K15" s="59">
        <f>IF(AND(K8=ABS(K8),ABS(K9)&gt;ABS(K8)),0,K9-K8)</f>
      </c>
      <c r="L15" s="59">
        <f>IF(AND(L8=ABS(L8),ABS(L9)&gt;ABS(L8)),0,L9-L8)</f>
      </c>
      <c r="M15" s="59">
        <f>IF(AND(M8=ABS(M8),ABS(M9)&gt;ABS(M8)),0,M9-M8)</f>
      </c>
      <c r="N15" s="59">
        <f>IF(AND(N8=ABS(N8),ABS(N9)&gt;ABS(N8)),0,N9-N8)</f>
      </c>
    </row>
    <row x14ac:dyDescent="0.25" r="16" customHeight="1" ht="18.75">
      <c r="A16" s="1"/>
      <c r="B16" s="1"/>
      <c r="C16" s="1" t="s">
        <v>54</v>
      </c>
      <c r="D16" s="25">
        <f>(D15)*D14</f>
      </c>
      <c r="E16" s="25">
        <f>(E15)*E14</f>
      </c>
      <c r="F16" s="25">
        <f>(F15)*F14</f>
      </c>
      <c r="G16" s="25">
        <f>(G15)*G14</f>
      </c>
      <c r="H16" s="25">
        <f>(H15)*H14</f>
      </c>
      <c r="I16" s="25">
        <f>(I15)*I14</f>
      </c>
      <c r="J16" s="25">
        <f>(J15)*J14</f>
      </c>
      <c r="K16" s="25">
        <f>(K15)*K14</f>
      </c>
      <c r="L16" s="25">
        <f>(L15)*L14</f>
      </c>
      <c r="M16" s="25">
        <f>(M15)*M14</f>
      </c>
      <c r="N16" s="25">
        <f>(N15)*N14</f>
      </c>
    </row>
    <row x14ac:dyDescent="0.25" r="17" customHeight="1" ht="18.75">
      <c r="A17" s="1"/>
      <c r="B17" s="1"/>
      <c r="C17" s="1" t="s">
        <v>55</v>
      </c>
      <c r="D17" s="25">
        <f>(D8+D15)*D14</f>
      </c>
      <c r="E17" s="25">
        <f>(E8+E15)*E14</f>
      </c>
      <c r="F17" s="25">
        <f>(F8+F15)*F14</f>
      </c>
      <c r="G17" s="25">
        <f>(G8+G15)*G14</f>
      </c>
      <c r="H17" s="25">
        <f>(H8+H15)*H14</f>
      </c>
      <c r="I17" s="25">
        <f>(I8+I15)*I14</f>
      </c>
      <c r="J17" s="25">
        <f>(J8+J15)*J14</f>
      </c>
      <c r="K17" s="25">
        <f>(K8+K15)*K14</f>
      </c>
      <c r="L17" s="25">
        <f>(L8+L15)*L14</f>
      </c>
      <c r="M17" s="25">
        <f>(M8+M15)*M14</f>
      </c>
      <c r="N17" s="25">
        <f>(N8+N15)*N14</f>
      </c>
    </row>
    <row x14ac:dyDescent="0.25" r="18" customHeight="1" ht="18.75">
      <c r="A18" s="1"/>
      <c r="B18" s="1"/>
      <c r="C18" s="1" t="s">
        <v>56</v>
      </c>
      <c r="D18" s="25">
        <f>(D15+D6)*D14</f>
      </c>
      <c r="E18" s="25">
        <f>(E15+E6)*E14</f>
      </c>
      <c r="F18" s="25">
        <f>(F15+F6)*F14</f>
      </c>
      <c r="G18" s="25">
        <f>(G15+G6)*G14</f>
      </c>
      <c r="H18" s="25">
        <f>(H15+H6)*H14</f>
      </c>
      <c r="I18" s="25">
        <f>(I15+I6)*I14</f>
      </c>
      <c r="J18" s="25">
        <f>(J15+J6)*J14</f>
      </c>
      <c r="K18" s="25">
        <f>(K15+K6)*K14</f>
      </c>
      <c r="L18" s="25">
        <f>(L15+L6)*L14</f>
      </c>
      <c r="M18" s="25">
        <f>(M15+M6)*M14</f>
      </c>
      <c r="N18" s="25">
        <f>(N15+N6)*N14</f>
      </c>
    </row>
    <row x14ac:dyDescent="0.25" r="19" customHeight="1" ht="18.75">
      <c r="A19" s="1"/>
      <c r="B19" s="1"/>
      <c r="C19" s="1"/>
      <c r="D19" s="3"/>
      <c r="E19" s="3"/>
      <c r="F19" s="3"/>
      <c r="G19" s="3"/>
      <c r="H19" s="2"/>
      <c r="I19" s="3"/>
      <c r="J19" s="3"/>
      <c r="K19" s="3"/>
      <c r="L19" s="3"/>
      <c r="M19" s="3"/>
      <c r="N19" s="3"/>
    </row>
    <row x14ac:dyDescent="0.25" r="20" customHeight="1" ht="19.5">
      <c r="A20" s="1"/>
      <c r="B20" s="1"/>
      <c r="C20" s="60" t="s">
        <v>57</v>
      </c>
      <c r="D20" s="25">
        <f>D7*D14*(0-1)</f>
      </c>
      <c r="E20" s="25">
        <f>E7*E14*(0-1)</f>
      </c>
      <c r="F20" s="25">
        <f>F7*F14*(0-1)</f>
      </c>
      <c r="G20" s="25">
        <f>G7*G14*(0-1)</f>
      </c>
      <c r="H20" s="25">
        <f>H7*H14*(0-1)</f>
      </c>
      <c r="I20" s="25">
        <f>I7*I14*(0-1)</f>
      </c>
      <c r="J20" s="25">
        <f>J7*J14*(0-1)</f>
      </c>
      <c r="K20" s="33">
        <f>K7*K14*(0-1)</f>
      </c>
      <c r="L20" s="25">
        <f>L7*L14*(0-1)</f>
      </c>
      <c r="M20" s="25">
        <f>M7*M14*(0-1)</f>
      </c>
      <c r="N20" s="25">
        <f>N7*N14*(0-1)</f>
      </c>
    </row>
    <row x14ac:dyDescent="0.25" r="21" customHeight="1" ht="18.75">
      <c r="A21" s="1"/>
      <c r="B21" s="1"/>
      <c r="C21" s="1"/>
      <c r="D21" s="3"/>
      <c r="E21" s="3"/>
      <c r="F21" s="3"/>
      <c r="G21" s="3"/>
      <c r="H21" s="2"/>
      <c r="I21" s="3"/>
      <c r="J21" s="3"/>
      <c r="K21" s="3"/>
      <c r="L21" s="3"/>
      <c r="M21" s="3"/>
      <c r="N21" s="3"/>
    </row>
    <row x14ac:dyDescent="0.25" r="22" customHeight="1" ht="18.75">
      <c r="A22" s="1"/>
      <c r="B22" s="1"/>
      <c r="C22" s="1" t="s">
        <v>58</v>
      </c>
      <c r="D22" s="3">
        <f>(D24*D12)+D21</f>
      </c>
      <c r="E22" s="3"/>
      <c r="F22" s="3"/>
      <c r="G22" s="3"/>
      <c r="H22" s="2"/>
      <c r="I22" s="3"/>
      <c r="J22" s="3"/>
      <c r="K22" s="3"/>
      <c r="L22" s="3"/>
      <c r="M22" s="3"/>
      <c r="N22" s="3"/>
    </row>
    <row x14ac:dyDescent="0.25" r="23" customHeight="1" ht="18.75">
      <c r="A23" s="1"/>
      <c r="B23" s="1"/>
      <c r="C23" s="1" t="s">
        <v>59</v>
      </c>
      <c r="D23" s="25">
        <f>D18</f>
      </c>
      <c r="E23" s="25">
        <f>E18</f>
      </c>
      <c r="F23" s="25">
        <f>F18</f>
      </c>
      <c r="G23" s="25">
        <f>G18</f>
      </c>
      <c r="H23" s="25">
        <f>H18</f>
      </c>
      <c r="I23" s="25">
        <f>I18</f>
      </c>
      <c r="J23" s="25">
        <f>J18</f>
      </c>
      <c r="K23" s="25">
        <f>K18</f>
      </c>
      <c r="L23" s="25">
        <f>L18</f>
      </c>
      <c r="M23" s="25">
        <f>M18</f>
      </c>
      <c r="N23" s="25">
        <f>N18</f>
      </c>
    </row>
    <row x14ac:dyDescent="0.25" r="24" customHeight="1" ht="18.75">
      <c r="A24" s="1"/>
      <c r="B24" s="1"/>
      <c r="C24" s="1" t="s">
        <v>60</v>
      </c>
      <c r="D24" s="25">
        <f>(D23/D14)-D15</f>
      </c>
      <c r="E24" s="25">
        <f>(E23/E14)-E15</f>
      </c>
      <c r="F24" s="25">
        <f>(F23/F14)-F15</f>
      </c>
      <c r="G24" s="25">
        <f>(G23/G14)-G15</f>
      </c>
      <c r="H24" s="2">
        <f>(H23/H14)-H15</f>
      </c>
      <c r="I24" s="25">
        <f>(I23/I14)-I15</f>
      </c>
      <c r="J24" s="25">
        <f>(J23/J14)-J15</f>
      </c>
      <c r="K24" s="25">
        <f>(K23/K14)-K15</f>
      </c>
      <c r="L24" s="25">
        <f>(L23/L14)-L15</f>
      </c>
      <c r="M24" s="25">
        <f>(M23/M14)-M15</f>
      </c>
      <c r="N24" s="25">
        <f>(N23/N14)-N15</f>
      </c>
    </row>
  </sheetData>
  <mergeCells count="1">
    <mergeCell ref="B6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30"/>
  <sheetViews>
    <sheetView workbookViewId="0"/>
  </sheetViews>
  <sheetFormatPr defaultRowHeight="15" x14ac:dyDescent="0.25"/>
  <cols>
    <col min="1" max="1" style="46" width="13.576428571428572" customWidth="1" bestFit="1"/>
    <col min="2" max="2" style="47" width="26.433571428571426" customWidth="1" bestFit="1"/>
    <col min="3" max="3" style="48" width="13.576428571428572" customWidth="1" bestFit="1"/>
    <col min="4" max="4" style="48" width="21.005" customWidth="1" bestFit="1"/>
    <col min="5" max="5" style="49" width="13.576428571428572" customWidth="1" bestFit="1"/>
    <col min="6" max="6" style="47" width="12.005" customWidth="1" bestFit="1"/>
    <col min="7" max="7" style="50" width="13.576428571428572" customWidth="1" bestFit="1"/>
    <col min="8" max="8" style="50" width="13.576428571428572" customWidth="1" bestFit="1"/>
    <col min="9" max="9" style="50" width="13.576428571428572" customWidth="1" bestFit="1"/>
    <col min="10" max="10" style="50" width="13.576428571428572" customWidth="1" bestFit="1"/>
    <col min="11" max="11" style="50" width="13.576428571428572" customWidth="1" bestFit="1"/>
    <col min="12" max="12" style="50" width="13.576428571428572" customWidth="1" bestFit="1"/>
    <col min="13" max="13" style="50" width="13.576428571428572" customWidth="1" bestFit="1"/>
    <col min="14" max="14" style="47" width="13.576428571428572" customWidth="1" bestFit="1"/>
    <col min="15" max="15" style="50" width="13.576428571428572" customWidth="1" bestFit="1"/>
    <col min="16" max="16" style="50" width="13.576428571428572" customWidth="1" bestFit="1"/>
    <col min="17" max="17" style="50" width="13.576428571428572" customWidth="1" bestFit="1"/>
    <col min="18" max="18" style="50" width="13.576428571428572" customWidth="1" bestFit="1"/>
    <col min="19" max="19" style="50" width="13.576428571428572" customWidth="1" bestFit="1"/>
    <col min="20" max="20" style="47" width="13.576428571428572" customWidth="1" bestFit="1"/>
    <col min="21" max="21" style="47" width="13.576428571428572" customWidth="1" bestFit="1"/>
    <col min="22" max="22" style="47" width="13.576428571428572" customWidth="1" bestFit="1"/>
    <col min="23" max="23" style="47" width="13.576428571428572" customWidth="1" bestFit="1"/>
    <col min="24" max="24" style="47" width="13.576428571428572" customWidth="1" bestFit="1"/>
  </cols>
  <sheetData>
    <row x14ac:dyDescent="0.25" r="1" customHeight="1" ht="18.75">
      <c r="A1" s="1"/>
      <c r="B1" s="2"/>
      <c r="C1" s="3"/>
      <c r="D1" s="3"/>
      <c r="E1" s="4"/>
      <c r="F1" s="2"/>
      <c r="G1" s="5"/>
      <c r="H1" s="5"/>
      <c r="I1" s="5"/>
      <c r="J1" s="5"/>
      <c r="K1" s="5"/>
      <c r="L1" s="5"/>
      <c r="M1" s="5"/>
      <c r="N1" s="2"/>
      <c r="O1" s="5"/>
      <c r="P1" s="5"/>
      <c r="Q1" s="5"/>
      <c r="R1" s="5"/>
      <c r="S1" s="5"/>
      <c r="T1" s="2"/>
      <c r="U1" s="2"/>
      <c r="V1" s="2"/>
      <c r="W1" s="2"/>
      <c r="X1" s="2"/>
    </row>
    <row x14ac:dyDescent="0.25" r="2" customHeight="1" ht="18.75">
      <c r="A2" s="1"/>
      <c r="B2" s="2"/>
      <c r="C2" s="3"/>
      <c r="D2" s="3"/>
      <c r="E2" s="4"/>
      <c r="F2" s="2"/>
      <c r="G2" s="5"/>
      <c r="H2" s="5"/>
      <c r="I2" s="5"/>
      <c r="J2" s="5"/>
      <c r="K2" s="5"/>
      <c r="L2" s="5"/>
      <c r="M2" s="5"/>
      <c r="N2" s="2"/>
      <c r="O2" s="5"/>
      <c r="P2" s="5"/>
      <c r="Q2" s="5"/>
      <c r="R2" s="5"/>
      <c r="S2" s="5"/>
      <c r="T2" s="2"/>
      <c r="U2" s="2"/>
      <c r="V2" s="2"/>
      <c r="W2" s="2"/>
      <c r="X2" s="2"/>
    </row>
    <row x14ac:dyDescent="0.25" r="3" customHeight="1" ht="18.75">
      <c r="A3" s="1"/>
      <c r="B3" s="2"/>
      <c r="C3" s="3"/>
      <c r="D3" s="3"/>
      <c r="E3" s="4"/>
      <c r="F3" s="2"/>
      <c r="G3" s="5"/>
      <c r="H3" s="5"/>
      <c r="I3" s="5"/>
      <c r="J3" s="5"/>
      <c r="K3" s="5"/>
      <c r="L3" s="5"/>
      <c r="M3" s="5"/>
      <c r="N3" s="2"/>
      <c r="O3" s="5"/>
      <c r="P3" s="5"/>
      <c r="Q3" s="5"/>
      <c r="R3" s="5"/>
      <c r="S3" s="5"/>
      <c r="T3" s="2"/>
      <c r="U3" s="2"/>
      <c r="V3" s="2"/>
      <c r="W3" s="2"/>
      <c r="X3" s="2"/>
    </row>
    <row x14ac:dyDescent="0.25" r="4" customHeight="1" ht="18.75">
      <c r="A4" s="1"/>
      <c r="B4" s="2"/>
      <c r="C4" s="3"/>
      <c r="D4" s="6" t="s">
        <v>0</v>
      </c>
      <c r="E4" s="7"/>
      <c r="F4" s="8"/>
      <c r="G4" s="9"/>
      <c r="H4" s="10"/>
      <c r="I4" s="11" t="s">
        <v>1</v>
      </c>
      <c r="J4" s="9"/>
      <c r="K4" s="9"/>
      <c r="L4" s="9"/>
      <c r="M4" s="10"/>
      <c r="N4" s="12" t="s">
        <v>2</v>
      </c>
      <c r="O4" s="11" t="s">
        <v>3</v>
      </c>
      <c r="P4" s="9"/>
      <c r="Q4" s="9"/>
      <c r="R4" s="9"/>
      <c r="S4" s="10"/>
      <c r="T4" s="6" t="s">
        <v>4</v>
      </c>
      <c r="U4" s="8"/>
      <c r="V4" s="8"/>
      <c r="W4" s="8"/>
      <c r="X4" s="13"/>
    </row>
    <row x14ac:dyDescent="0.25" r="5" customHeight="1" ht="18.75">
      <c r="A5" s="1"/>
      <c r="B5" s="2" t="s">
        <v>5</v>
      </c>
      <c r="C5" s="3"/>
      <c r="D5" s="14"/>
      <c r="E5" s="4"/>
      <c r="F5" s="2"/>
      <c r="G5" s="5"/>
      <c r="H5" s="15"/>
      <c r="I5" s="16"/>
      <c r="J5" s="5"/>
      <c r="K5" s="5"/>
      <c r="L5" s="5"/>
      <c r="M5" s="15"/>
      <c r="N5" s="17"/>
      <c r="O5" s="16"/>
      <c r="P5" s="5"/>
      <c r="Q5" s="5"/>
      <c r="R5" s="5"/>
      <c r="S5" s="15"/>
      <c r="T5" s="14"/>
      <c r="U5" s="2"/>
      <c r="V5" s="2"/>
      <c r="W5" s="2"/>
      <c r="X5" s="18"/>
    </row>
    <row x14ac:dyDescent="0.25" r="6" customHeight="1" ht="18.75">
      <c r="A6" s="1"/>
      <c r="B6" s="2" t="s">
        <v>6</v>
      </c>
      <c r="C6" s="3" t="s">
        <v>7</v>
      </c>
      <c r="D6" s="19" t="s">
        <v>8</v>
      </c>
      <c r="E6" s="20" t="s">
        <v>9</v>
      </c>
      <c r="F6" s="20" t="s">
        <v>10</v>
      </c>
      <c r="G6" s="20" t="s">
        <v>11</v>
      </c>
      <c r="H6" s="21" t="s">
        <v>12</v>
      </c>
      <c r="I6" s="22">
        <v>1</v>
      </c>
      <c r="J6" s="23" t="s">
        <v>13</v>
      </c>
      <c r="K6" s="23" t="s">
        <v>14</v>
      </c>
      <c r="L6" s="23" t="s">
        <v>15</v>
      </c>
      <c r="M6" s="15" t="s">
        <v>16</v>
      </c>
      <c r="N6" s="17" t="s">
        <v>17</v>
      </c>
      <c r="O6" s="22">
        <v>1</v>
      </c>
      <c r="P6" s="23" t="s">
        <v>13</v>
      </c>
      <c r="Q6" s="23" t="s">
        <v>14</v>
      </c>
      <c r="R6" s="23" t="s">
        <v>15</v>
      </c>
      <c r="S6" s="15" t="s">
        <v>16</v>
      </c>
      <c r="T6" s="22">
        <v>1</v>
      </c>
      <c r="U6" s="24" t="s">
        <v>13</v>
      </c>
      <c r="V6" s="24" t="s">
        <v>14</v>
      </c>
      <c r="W6" s="24" t="s">
        <v>15</v>
      </c>
      <c r="X6" s="18" t="s">
        <v>16</v>
      </c>
    </row>
    <row x14ac:dyDescent="0.25" r="7" customHeight="1" ht="18.75">
      <c r="A7" s="1"/>
      <c r="B7" s="25">
        <v>125</v>
      </c>
      <c r="C7" s="25">
        <f>B7*1000</f>
      </c>
      <c r="D7" s="26">
        <v>200</v>
      </c>
      <c r="E7" s="27">
        <f>$D$7*E6</f>
      </c>
      <c r="F7" s="27">
        <f>$D$7*F6</f>
      </c>
      <c r="G7" s="27">
        <f>$D$7*G6</f>
      </c>
      <c r="H7" s="27">
        <f>$D$7*H6</f>
      </c>
      <c r="I7" s="26">
        <f>$C$7/D7</f>
      </c>
      <c r="J7" s="27">
        <f>$C$7/E7</f>
      </c>
      <c r="K7" s="27">
        <f>$C$7/F7</f>
      </c>
      <c r="L7" s="27">
        <f>$C$7/G7</f>
      </c>
      <c r="M7" s="28">
        <f>$C$7/H7</f>
      </c>
      <c r="N7" s="29">
        <v>4</v>
      </c>
      <c r="O7" s="30">
        <f>$N$7*I7</f>
      </c>
      <c r="P7" s="31">
        <f>$N$7*J7</f>
      </c>
      <c r="Q7" s="31">
        <f>$N$7*K7</f>
      </c>
      <c r="R7" s="27">
        <f>$N$7*L7</f>
      </c>
      <c r="S7" s="28">
        <f>$N$7*M7</f>
      </c>
      <c r="T7" s="30">
        <f>O7*60</f>
      </c>
      <c r="U7" s="31">
        <f>P7*60</f>
      </c>
      <c r="V7" s="31">
        <f>Q7*60</f>
      </c>
      <c r="W7" s="31">
        <f>R7*60</f>
      </c>
      <c r="X7" s="32">
        <f>S7*60</f>
      </c>
    </row>
    <row x14ac:dyDescent="0.25" r="8" customHeight="1" ht="18.75">
      <c r="A8" s="1"/>
      <c r="B8" s="2"/>
      <c r="C8" s="25" t="s">
        <v>18</v>
      </c>
      <c r="D8" s="33">
        <f>360/D7</f>
      </c>
      <c r="E8" s="33">
        <f>360/E7</f>
      </c>
      <c r="F8" s="33">
        <f>360/F7</f>
      </c>
      <c r="G8" s="33">
        <f>360/G7</f>
      </c>
      <c r="H8" s="33">
        <f>360/H7</f>
      </c>
      <c r="I8" s="5"/>
      <c r="J8" s="5"/>
      <c r="K8" s="5"/>
      <c r="L8" s="5"/>
      <c r="M8" s="5"/>
      <c r="N8" s="2"/>
      <c r="O8" s="5"/>
      <c r="P8" s="5"/>
      <c r="Q8" s="5"/>
      <c r="R8" s="5"/>
      <c r="S8" s="5"/>
      <c r="T8" s="2"/>
      <c r="U8" s="2"/>
      <c r="V8" s="2"/>
      <c r="W8" s="2"/>
      <c r="X8" s="2"/>
    </row>
    <row x14ac:dyDescent="0.25" r="9" customHeight="1" ht="18.75">
      <c r="A9" s="1"/>
      <c r="B9" s="2"/>
      <c r="C9" s="25" t="s">
        <v>19</v>
      </c>
      <c r="D9" s="25">
        <f>$C$7/D7</f>
      </c>
      <c r="E9" s="33">
        <f>$C$7/E7</f>
      </c>
      <c r="F9" s="33">
        <f>$C$7/F7</f>
      </c>
      <c r="G9" s="33">
        <f>$C$7/G7</f>
      </c>
      <c r="H9" s="33">
        <f>$C$7/H7</f>
      </c>
      <c r="I9" s="5"/>
      <c r="J9" s="5"/>
      <c r="K9" s="5"/>
      <c r="L9" s="5"/>
      <c r="M9" s="5"/>
      <c r="N9" s="2"/>
      <c r="O9" s="34" t="s">
        <v>20</v>
      </c>
      <c r="P9" s="35"/>
      <c r="Q9" s="35"/>
      <c r="R9" s="35"/>
      <c r="S9" s="36"/>
      <c r="T9" s="2"/>
      <c r="U9" s="2"/>
      <c r="V9" s="2"/>
      <c r="W9" s="2"/>
      <c r="X9" s="2"/>
    </row>
    <row x14ac:dyDescent="0.25" r="10" customHeight="1" ht="18.75">
      <c r="A10" s="1"/>
      <c r="B10" s="2"/>
      <c r="C10" s="37" t="s">
        <v>21</v>
      </c>
      <c r="D10" s="25">
        <v>4</v>
      </c>
      <c r="E10" s="4"/>
      <c r="F10" s="2"/>
      <c r="G10" s="5"/>
      <c r="H10" s="5"/>
      <c r="I10" s="5"/>
      <c r="J10" s="5"/>
      <c r="K10" s="5"/>
      <c r="L10" s="5"/>
      <c r="M10" s="5"/>
      <c r="N10" s="2"/>
      <c r="O10" s="38">
        <v>1</v>
      </c>
      <c r="P10" s="39">
        <v>2</v>
      </c>
      <c r="Q10" s="39">
        <v>4</v>
      </c>
      <c r="R10" s="39">
        <v>8</v>
      </c>
      <c r="S10" s="40">
        <v>16</v>
      </c>
      <c r="T10" s="2"/>
      <c r="U10" s="2"/>
      <c r="V10" s="2"/>
      <c r="W10" s="2"/>
      <c r="X10" s="2"/>
    </row>
    <row x14ac:dyDescent="0.25" r="11" customHeight="1" ht="18.75">
      <c r="A11" s="1"/>
      <c r="B11" s="2"/>
      <c r="C11" s="3"/>
      <c r="D11" s="25">
        <f>$D$10*I7</f>
      </c>
      <c r="E11" s="25">
        <f>$D$10*J7</f>
      </c>
      <c r="F11" s="25">
        <f>$D$10*K7</f>
      </c>
      <c r="G11" s="33">
        <f>$D$10*L7</f>
      </c>
      <c r="H11" s="33">
        <f>$D$10*M7</f>
      </c>
      <c r="I11" s="5"/>
      <c r="J11" s="5"/>
      <c r="K11" s="5"/>
      <c r="L11" s="5"/>
      <c r="M11" s="5"/>
      <c r="N11" s="2"/>
      <c r="O11" s="22">
        <v>1</v>
      </c>
      <c r="P11" s="23" t="s">
        <v>13</v>
      </c>
      <c r="Q11" s="23" t="s">
        <v>14</v>
      </c>
      <c r="R11" s="23" t="s">
        <v>15</v>
      </c>
      <c r="S11" s="15" t="s">
        <v>16</v>
      </c>
      <c r="T11" s="2"/>
      <c r="U11" s="2"/>
      <c r="V11" s="2"/>
      <c r="W11" s="2"/>
      <c r="X11" s="2"/>
    </row>
    <row x14ac:dyDescent="0.25" r="12" customHeight="1" ht="18.75">
      <c r="A12" s="1"/>
      <c r="B12" s="2"/>
      <c r="C12" s="3"/>
      <c r="D12" s="3"/>
      <c r="E12" s="4"/>
      <c r="F12" s="2"/>
      <c r="G12" s="5"/>
      <c r="H12" s="5"/>
      <c r="I12" s="5"/>
      <c r="J12" s="5"/>
      <c r="K12" s="5"/>
      <c r="L12" s="5"/>
      <c r="M12" s="5"/>
      <c r="N12" s="2" t="s">
        <v>22</v>
      </c>
      <c r="O12" s="22">
        <f>$D$7*O10</f>
      </c>
      <c r="P12" s="25">
        <f>$D$7*P10</f>
      </c>
      <c r="Q12" s="25">
        <f>$D$7*Q10</f>
      </c>
      <c r="R12" s="25">
        <f>$D$7*R10</f>
      </c>
      <c r="S12" s="41">
        <f>$D$7*S10</f>
      </c>
      <c r="T12" s="2"/>
      <c r="U12" s="2"/>
      <c r="V12" s="2"/>
      <c r="W12" s="2"/>
      <c r="X12" s="2"/>
    </row>
    <row x14ac:dyDescent="0.25" r="13" customHeight="1" ht="18.75">
      <c r="A13" s="1"/>
      <c r="B13" s="2"/>
      <c r="C13" s="3"/>
      <c r="D13" s="3" t="s">
        <v>23</v>
      </c>
      <c r="E13" s="4" t="s">
        <v>24</v>
      </c>
      <c r="F13" s="2" t="s">
        <v>25</v>
      </c>
      <c r="G13" s="5"/>
      <c r="H13" s="5"/>
      <c r="I13" s="5"/>
      <c r="J13" s="5"/>
      <c r="K13" s="5"/>
      <c r="L13" s="5"/>
      <c r="M13" s="5"/>
      <c r="N13" s="2" t="s">
        <v>26</v>
      </c>
      <c r="O13" s="30">
        <f>O12/$N$7</f>
      </c>
      <c r="P13" s="31">
        <f>P12/$N$7</f>
      </c>
      <c r="Q13" s="31">
        <f>Q12/$N$7</f>
      </c>
      <c r="R13" s="31">
        <f>R12/$N$7</f>
      </c>
      <c r="S13" s="32">
        <f>S12/$N$7</f>
      </c>
      <c r="T13" s="2"/>
      <c r="U13" s="2"/>
      <c r="V13" s="2"/>
      <c r="W13" s="2"/>
      <c r="X13" s="2"/>
    </row>
    <row x14ac:dyDescent="0.25" r="14" customHeight="1" ht="18.75">
      <c r="A14" s="1"/>
      <c r="B14" s="2"/>
      <c r="C14" s="25" t="s">
        <v>27</v>
      </c>
      <c r="D14" s="25">
        <v>20</v>
      </c>
      <c r="E14" s="25">
        <v>20</v>
      </c>
      <c r="F14" s="25">
        <v>20</v>
      </c>
      <c r="G14" s="5"/>
      <c r="H14" s="5"/>
      <c r="I14" s="5"/>
      <c r="J14" s="5"/>
      <c r="K14" s="5"/>
      <c r="L14" s="5"/>
      <c r="M14" s="5"/>
      <c r="N14" s="2" t="s">
        <v>28</v>
      </c>
      <c r="O14" s="33">
        <f>$N$7/O12</f>
      </c>
      <c r="P14" s="33">
        <f>$N$7/P12</f>
      </c>
      <c r="Q14" s="33">
        <f>$N$7/Q12</f>
      </c>
      <c r="R14" s="33">
        <f>$N$7/R12</f>
      </c>
      <c r="S14" s="33">
        <f>$N$7/S12</f>
      </c>
      <c r="T14" s="2"/>
      <c r="U14" s="2"/>
      <c r="V14" s="2"/>
      <c r="W14" s="2"/>
      <c r="X14" s="2"/>
    </row>
    <row x14ac:dyDescent="0.25" r="15" customHeight="1" ht="18.75">
      <c r="A15" s="1"/>
      <c r="B15" s="2"/>
      <c r="C15" s="25" t="s">
        <v>29</v>
      </c>
      <c r="D15" s="33">
        <v>8.5</v>
      </c>
      <c r="E15" s="33">
        <v>10.63</v>
      </c>
      <c r="F15" s="33">
        <v>11.25</v>
      </c>
      <c r="G15" s="5"/>
      <c r="H15" s="5"/>
      <c r="I15" s="5"/>
      <c r="J15" s="5"/>
      <c r="K15" s="5"/>
      <c r="L15" s="5"/>
      <c r="M15" s="5"/>
      <c r="N15" s="2"/>
      <c r="O15" s="5"/>
      <c r="P15" s="5"/>
      <c r="Q15" s="5"/>
      <c r="R15" s="5"/>
      <c r="S15" s="5"/>
      <c r="T15" s="2"/>
      <c r="U15" s="2"/>
      <c r="V15" s="2"/>
      <c r="W15" s="2"/>
      <c r="X15" s="2"/>
    </row>
    <row x14ac:dyDescent="0.25" r="16" customHeight="1" ht="18.75">
      <c r="A16" s="1"/>
      <c r="B16" s="2"/>
      <c r="C16" s="25" t="s">
        <v>30</v>
      </c>
      <c r="D16" s="25">
        <f>S13</f>
      </c>
      <c r="E16" s="25">
        <v>1600</v>
      </c>
      <c r="F16" s="25">
        <v>1600</v>
      </c>
      <c r="G16" s="5"/>
      <c r="H16" s="5"/>
      <c r="I16" s="5"/>
      <c r="J16" s="5"/>
      <c r="K16" s="5"/>
      <c r="L16" s="5"/>
      <c r="M16" s="5"/>
      <c r="N16" s="2"/>
      <c r="O16" s="5"/>
      <c r="P16" s="5"/>
      <c r="Q16" s="5"/>
      <c r="R16" s="5"/>
      <c r="S16" s="5"/>
      <c r="T16" s="2"/>
      <c r="U16" s="2"/>
      <c r="V16" s="2"/>
      <c r="W16" s="2"/>
      <c r="X16" s="2"/>
    </row>
    <row x14ac:dyDescent="0.25" r="17" customHeight="1" ht="18.75">
      <c r="A17" s="1"/>
      <c r="B17" s="2"/>
      <c r="C17" s="25" t="s">
        <v>31</v>
      </c>
      <c r="D17" s="25">
        <f>(D14*D16)/1000</f>
      </c>
      <c r="E17" s="25">
        <f>(E14*E16)/1000</f>
      </c>
      <c r="F17" s="25">
        <f>(F14*F16)/1000</f>
      </c>
      <c r="G17" s="5"/>
      <c r="H17" s="5"/>
      <c r="I17" s="5"/>
      <c r="J17" s="5"/>
      <c r="K17" s="5"/>
      <c r="L17" s="5"/>
      <c r="M17" s="5"/>
      <c r="N17" s="2"/>
      <c r="O17" s="5"/>
      <c r="P17" s="5"/>
      <c r="Q17" s="5"/>
      <c r="R17" s="5"/>
      <c r="S17" s="5"/>
      <c r="T17" s="2"/>
      <c r="U17" s="2"/>
      <c r="V17" s="2"/>
      <c r="W17" s="2"/>
      <c r="X17" s="2"/>
    </row>
    <row x14ac:dyDescent="0.25" r="18" customHeight="1" ht="18.75">
      <c r="A18" s="1"/>
      <c r="B18" s="2"/>
      <c r="C18" s="25" t="s">
        <v>32</v>
      </c>
      <c r="D18" s="33">
        <f>(D15*D16)/1000000</f>
      </c>
      <c r="E18" s="33">
        <f>(E15*E16)/1000000</f>
      </c>
      <c r="F18" s="33">
        <f>(F15*F16)/1000000</f>
      </c>
      <c r="G18" s="5"/>
      <c r="H18" s="5"/>
      <c r="I18" s="5"/>
      <c r="J18" s="5"/>
      <c r="K18" s="5"/>
      <c r="L18" s="5"/>
      <c r="M18" s="5"/>
      <c r="N18" s="2"/>
      <c r="O18" s="5"/>
      <c r="P18" s="5"/>
      <c r="Q18" s="5"/>
      <c r="R18" s="5"/>
      <c r="S18" s="5"/>
      <c r="T18" s="2"/>
      <c r="U18" s="2"/>
      <c r="V18" s="2"/>
      <c r="W18" s="2"/>
      <c r="X18" s="2"/>
    </row>
    <row x14ac:dyDescent="0.25" r="19" customHeight="1" ht="18.75">
      <c r="A19" s="1"/>
      <c r="B19" s="2"/>
      <c r="C19" s="3"/>
      <c r="D19" s="33">
        <f>(D15*D16)/1000</f>
      </c>
      <c r="E19" s="4"/>
      <c r="F19" s="2"/>
      <c r="G19" s="5"/>
      <c r="H19" s="5"/>
      <c r="I19" s="5"/>
      <c r="J19" s="5"/>
      <c r="K19" s="5"/>
      <c r="L19" s="5"/>
      <c r="M19" s="5"/>
      <c r="N19" s="2"/>
      <c r="O19" s="5"/>
      <c r="P19" s="5"/>
      <c r="Q19" s="5"/>
      <c r="R19" s="5"/>
      <c r="S19" s="5"/>
      <c r="T19" s="2"/>
      <c r="U19" s="2"/>
      <c r="V19" s="2"/>
      <c r="W19" s="2"/>
      <c r="X19" s="2"/>
    </row>
    <row x14ac:dyDescent="0.25" r="20" customHeight="1" ht="18.75">
      <c r="A20" s="1"/>
      <c r="B20" s="2"/>
      <c r="C20" s="3"/>
      <c r="D20" s="3"/>
      <c r="E20" s="4"/>
      <c r="F20" s="2"/>
      <c r="G20" s="5"/>
      <c r="H20" s="5"/>
      <c r="I20" s="5"/>
      <c r="J20" s="5"/>
      <c r="K20" s="5"/>
      <c r="L20" s="5"/>
      <c r="M20" s="5"/>
      <c r="N20" s="2"/>
      <c r="O20" s="5"/>
      <c r="P20" s="5"/>
      <c r="Q20" s="5"/>
      <c r="R20" s="5"/>
      <c r="S20" s="5"/>
      <c r="T20" s="2"/>
      <c r="U20" s="2"/>
      <c r="V20" s="2"/>
      <c r="W20" s="2"/>
      <c r="X20" s="2"/>
    </row>
    <row x14ac:dyDescent="0.25" r="21" customHeight="1" ht="18.75">
      <c r="A21" s="1"/>
      <c r="B21" s="2"/>
      <c r="C21" s="3"/>
      <c r="D21" s="3"/>
      <c r="E21" s="4"/>
      <c r="F21" s="2"/>
      <c r="G21" s="5"/>
      <c r="H21" s="5"/>
      <c r="I21" s="5"/>
      <c r="J21" s="5"/>
      <c r="K21" s="5"/>
      <c r="L21" s="5"/>
      <c r="M21" s="5"/>
      <c r="N21" s="2"/>
      <c r="O21" s="5"/>
      <c r="P21" s="5"/>
      <c r="Q21" s="5"/>
      <c r="R21" s="5"/>
      <c r="S21" s="5"/>
      <c r="T21" s="2"/>
      <c r="U21" s="2"/>
      <c r="V21" s="2"/>
      <c r="W21" s="2"/>
      <c r="X21" s="2"/>
    </row>
    <row x14ac:dyDescent="0.25" r="22" customHeight="1" ht="18.75">
      <c r="A22" s="1"/>
      <c r="B22" s="2" t="s">
        <v>33</v>
      </c>
      <c r="C22" s="3"/>
      <c r="D22" s="33">
        <f>5368707/1000</f>
      </c>
      <c r="E22" s="42">
        <v>4294966000</v>
      </c>
      <c r="F22" s="25">
        <v>42949660000</v>
      </c>
      <c r="G22" s="5"/>
      <c r="H22" s="5"/>
      <c r="I22" s="5"/>
      <c r="J22" s="5"/>
      <c r="K22" s="5"/>
      <c r="L22" s="5"/>
      <c r="M22" s="5"/>
      <c r="N22" s="2"/>
      <c r="O22" s="5"/>
      <c r="P22" s="5"/>
      <c r="Q22" s="5"/>
      <c r="R22" s="5"/>
      <c r="S22" s="5"/>
      <c r="T22" s="2"/>
      <c r="U22" s="2"/>
      <c r="V22" s="2"/>
      <c r="W22" s="2"/>
      <c r="X22" s="2"/>
    </row>
    <row x14ac:dyDescent="0.25" r="23" customHeight="1" ht="18.75">
      <c r="A23" s="1"/>
      <c r="B23" s="2"/>
      <c r="C23" s="3"/>
      <c r="D23" s="33">
        <f>D22*D16</f>
      </c>
      <c r="E23" s="42">
        <f>E22*D16</f>
      </c>
      <c r="F23" s="2"/>
      <c r="G23" s="5"/>
      <c r="H23" s="5"/>
      <c r="I23" s="5"/>
      <c r="J23" s="5"/>
      <c r="K23" s="5"/>
      <c r="L23" s="5"/>
      <c r="M23" s="5"/>
      <c r="N23" s="2"/>
      <c r="O23" s="5"/>
      <c r="P23" s="5"/>
      <c r="Q23" s="5"/>
      <c r="R23" s="5"/>
      <c r="S23" s="5"/>
      <c r="T23" s="2"/>
      <c r="U23" s="2"/>
      <c r="V23" s="2"/>
      <c r="W23" s="2"/>
      <c r="X23" s="2"/>
    </row>
    <row x14ac:dyDescent="0.25" r="24" customHeight="1" ht="18.75">
      <c r="A24" s="1"/>
      <c r="B24" s="2"/>
      <c r="C24" s="3"/>
      <c r="D24" s="3"/>
      <c r="E24" s="4"/>
      <c r="F24" s="2"/>
      <c r="G24" s="5"/>
      <c r="H24" s="5"/>
      <c r="I24" s="5"/>
      <c r="J24" s="5"/>
      <c r="K24" s="5"/>
      <c r="L24" s="5"/>
      <c r="M24" s="5"/>
      <c r="N24" s="2"/>
      <c r="O24" s="5"/>
      <c r="P24" s="5"/>
      <c r="Q24" s="5"/>
      <c r="R24" s="5"/>
      <c r="S24" s="5"/>
      <c r="T24" s="2"/>
      <c r="U24" s="2"/>
      <c r="V24" s="2"/>
      <c r="W24" s="2"/>
      <c r="X24" s="2"/>
    </row>
    <row x14ac:dyDescent="0.25" r="25" customHeight="1" ht="18.75">
      <c r="A25" s="1"/>
      <c r="B25" s="2"/>
      <c r="C25" s="3"/>
      <c r="D25" s="3"/>
      <c r="E25" s="4"/>
      <c r="F25" s="2"/>
      <c r="G25" s="5"/>
      <c r="H25" s="5"/>
      <c r="I25" s="5"/>
      <c r="J25" s="5"/>
      <c r="K25" s="5"/>
      <c r="L25" s="5"/>
      <c r="M25" s="5"/>
      <c r="N25" s="2"/>
      <c r="O25" s="5"/>
      <c r="P25" s="5"/>
      <c r="Q25" s="5"/>
      <c r="R25" s="5"/>
      <c r="S25" s="5"/>
      <c r="T25" s="2"/>
      <c r="U25" s="2"/>
      <c r="V25" s="2"/>
      <c r="W25" s="2"/>
      <c r="X25" s="2"/>
    </row>
    <row x14ac:dyDescent="0.25" r="26" customHeight="1" ht="18.75">
      <c r="A26" s="1"/>
      <c r="B26" s="2"/>
      <c r="C26" s="25" t="s">
        <v>34</v>
      </c>
      <c r="D26" s="43">
        <v>-1</v>
      </c>
      <c r="E26" s="4"/>
      <c r="F26" s="2"/>
      <c r="G26" s="5"/>
      <c r="H26" s="5"/>
      <c r="I26" s="5"/>
      <c r="J26" s="5"/>
      <c r="K26" s="5"/>
      <c r="L26" s="5"/>
      <c r="M26" s="5"/>
      <c r="N26" s="2"/>
      <c r="O26" s="5"/>
      <c r="P26" s="5"/>
      <c r="Q26" s="5"/>
      <c r="R26" s="5"/>
      <c r="S26" s="5"/>
      <c r="T26" s="2"/>
      <c r="U26" s="2"/>
      <c r="V26" s="2"/>
      <c r="W26" s="2"/>
      <c r="X26" s="2"/>
    </row>
    <row x14ac:dyDescent="0.25" r="27" customHeight="1" ht="18.75">
      <c r="A27" s="1"/>
      <c r="B27" s="2"/>
      <c r="C27" s="25" t="s">
        <v>27</v>
      </c>
      <c r="D27" s="25">
        <f>D14</f>
      </c>
      <c r="E27" s="4"/>
      <c r="F27" s="2"/>
      <c r="G27" s="5"/>
      <c r="H27" s="5"/>
      <c r="I27" s="5"/>
      <c r="J27" s="5"/>
      <c r="K27" s="5"/>
      <c r="L27" s="5"/>
      <c r="M27" s="5"/>
      <c r="N27" s="2"/>
      <c r="O27" s="5"/>
      <c r="P27" s="5"/>
      <c r="Q27" s="5"/>
      <c r="R27" s="5"/>
      <c r="S27" s="5"/>
      <c r="T27" s="2"/>
      <c r="U27" s="2"/>
      <c r="V27" s="2"/>
      <c r="W27" s="2"/>
      <c r="X27" s="2"/>
    </row>
    <row x14ac:dyDescent="0.25" r="28" customHeight="1" ht="18.75">
      <c r="A28" s="1"/>
      <c r="B28" s="2"/>
      <c r="C28" s="25" t="s">
        <v>35</v>
      </c>
      <c r="D28" s="33">
        <f>100*ABS(D26/D27)</f>
      </c>
      <c r="E28" s="4"/>
      <c r="F28" s="2"/>
      <c r="G28" s="5"/>
      <c r="H28" s="5"/>
      <c r="I28" s="5"/>
      <c r="J28" s="5"/>
      <c r="K28" s="5"/>
      <c r="L28" s="5"/>
      <c r="M28" s="5"/>
      <c r="N28" s="2"/>
      <c r="O28" s="5"/>
      <c r="P28" s="5"/>
      <c r="Q28" s="5"/>
      <c r="R28" s="5"/>
      <c r="S28" s="5"/>
      <c r="T28" s="2"/>
      <c r="U28" s="2"/>
      <c r="V28" s="2"/>
      <c r="W28" s="2"/>
      <c r="X28" s="2"/>
    </row>
    <row x14ac:dyDescent="0.25" r="29" customHeight="1" ht="18.75">
      <c r="A29" s="1"/>
      <c r="B29" s="2"/>
      <c r="C29" s="44" t="s">
        <v>36</v>
      </c>
      <c r="D29" s="45">
        <v>-0.5</v>
      </c>
      <c r="E29" s="4"/>
      <c r="F29" s="2"/>
      <c r="G29" s="5"/>
      <c r="H29" s="5"/>
      <c r="I29" s="5"/>
      <c r="J29" s="5"/>
      <c r="K29" s="5"/>
      <c r="L29" s="5"/>
      <c r="M29" s="5"/>
      <c r="N29" s="2"/>
      <c r="O29" s="5"/>
      <c r="P29" s="5"/>
      <c r="Q29" s="5"/>
      <c r="R29" s="5"/>
      <c r="S29" s="5"/>
      <c r="T29" s="2"/>
      <c r="U29" s="2"/>
      <c r="V29" s="2"/>
      <c r="W29" s="2"/>
      <c r="X29" s="2"/>
    </row>
    <row x14ac:dyDescent="0.25" r="30" customHeight="1" ht="18.75">
      <c r="A30" s="1"/>
      <c r="B30" s="2"/>
      <c r="C30" s="25" t="s">
        <v>37</v>
      </c>
      <c r="D30" s="25">
        <f>100*ABS(D29/D26)</f>
      </c>
      <c r="E30" s="4"/>
      <c r="F30" s="2"/>
      <c r="G30" s="5"/>
      <c r="H30" s="5"/>
      <c r="I30" s="5"/>
      <c r="J30" s="5"/>
      <c r="K30" s="5"/>
      <c r="L30" s="5"/>
      <c r="M30" s="5"/>
      <c r="N30" s="2"/>
      <c r="O30" s="5"/>
      <c r="P30" s="5"/>
      <c r="Q30" s="5"/>
      <c r="R30" s="5"/>
      <c r="S30" s="5"/>
      <c r="T30" s="2"/>
      <c r="U30" s="2"/>
      <c r="V30" s="2"/>
      <c r="W30" s="2"/>
      <c r="X30" s="2"/>
    </row>
  </sheetData>
  <mergeCells count="5">
    <mergeCell ref="D4:H4"/>
    <mergeCell ref="I4:M4"/>
    <mergeCell ref="O4:S4"/>
    <mergeCell ref="T4:X4"/>
    <mergeCell ref="O9:S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Tabelle2</vt:lpstr>
      <vt:lpstr>AxisScale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2025-03-14T19:30:51.905Z</dcterms:created>
  <dcterms:modified xsi:type="dcterms:W3CDTF">2025-03-14T19:30:51.905Z</dcterms:modified>
</cp:coreProperties>
</file>