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LENOVO\Desktop\Excel\"/>
    </mc:Choice>
  </mc:AlternateContent>
  <xr:revisionPtr revIDLastSave="0" documentId="13_ncr:1_{F1169FAF-D494-4D9C-9D0A-1FFDDC2AAE54}" xr6:coauthVersionLast="47" xr6:coauthVersionMax="47" xr10:uidLastSave="{00000000-0000-0000-0000-000000000000}"/>
  <bookViews>
    <workbookView xWindow="8940" yWindow="330" windowWidth="11310" windowHeight="9675" firstSheet="13" activeTab="13" xr2:uid="{00000000-000D-0000-FFFF-FFFF00000000}"/>
  </bookViews>
  <sheets>
    <sheet name="LogicalFunctions-IF" sheetId="1" r:id="rId1"/>
    <sheet name="AND-OR-XOR" sheetId="3" r:id="rId2"/>
    <sheet name="IFS-Example1" sheetId="4" r:id="rId3"/>
    <sheet name="IFS-Example2" sheetId="5" r:id="rId4"/>
    <sheet name="SWITCH" sheetId="6" r:id="rId5"/>
    <sheet name="OtherLogicalFunctions" sheetId="7" r:id="rId6"/>
    <sheet name="InformationFunctions" sheetId="8" r:id="rId7"/>
    <sheet name="DateFunctions_1" sheetId="9" r:id="rId8"/>
    <sheet name="DateFunctions_2" sheetId="11" r:id="rId9"/>
    <sheet name="DateFunctions_3" sheetId="12" r:id="rId10"/>
    <sheet name="DateFunctions_4" sheetId="13" r:id="rId11"/>
    <sheet name="JoiningData_1" sheetId="14" r:id="rId12"/>
    <sheet name="JoiningData_2" sheetId="15" r:id="rId13"/>
    <sheet name="TEXT" sheetId="16" r:id="rId14"/>
    <sheet name="CHOOSE_1" sheetId="17" r:id="rId15"/>
    <sheet name="CHOOSE_2" sheetId="18" r:id="rId1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4" i="18" l="1"/>
  <c r="O13" i="18"/>
  <c r="N6" i="18"/>
  <c r="N5" i="18"/>
  <c r="N7" i="18" s="1"/>
  <c r="J12" i="18"/>
  <c r="J13" i="18"/>
  <c r="J8" i="18"/>
  <c r="J9" i="18"/>
  <c r="J5" i="18"/>
  <c r="J4" i="18"/>
  <c r="H7" i="17"/>
  <c r="D14" i="16"/>
  <c r="D13" i="16"/>
  <c r="B13" i="16"/>
  <c r="D11" i="16"/>
  <c r="D10" i="16"/>
  <c r="D8" i="16"/>
  <c r="D7" i="16"/>
  <c r="D6" i="16"/>
  <c r="D5" i="16"/>
  <c r="D4" i="16"/>
  <c r="F13" i="15"/>
  <c r="D13" i="15"/>
  <c r="B13" i="15"/>
  <c r="D9" i="15"/>
  <c r="H8" i="15"/>
  <c r="J8" i="15"/>
  <c r="H9" i="15"/>
  <c r="F9" i="15"/>
  <c r="F8" i="15"/>
  <c r="D8" i="15"/>
  <c r="L4" i="15"/>
  <c r="B9" i="15" s="1"/>
  <c r="I4" i="15"/>
  <c r="F4" i="15"/>
  <c r="L3" i="15"/>
  <c r="B8" i="15" s="1"/>
  <c r="I3" i="15"/>
  <c r="F3" i="15"/>
  <c r="O3" i="14"/>
  <c r="L3" i="14"/>
  <c r="L4" i="14"/>
  <c r="O4" i="14" s="1"/>
  <c r="I4" i="14"/>
  <c r="I3" i="14"/>
  <c r="F3" i="14"/>
  <c r="F4" i="14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11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5" i="13"/>
  <c r="H34" i="13"/>
  <c r="H33" i="13"/>
  <c r="O15" i="18" l="1"/>
  <c r="O16" i="18"/>
  <c r="O17" i="18" s="1"/>
  <c r="N8" i="18"/>
  <c r="N9" i="18" s="1"/>
  <c r="G6" i="13"/>
  <c r="H6" i="13"/>
  <c r="I6" i="13"/>
  <c r="E6" i="13"/>
  <c r="F6" i="13"/>
  <c r="D6" i="13"/>
  <c r="I5" i="13"/>
  <c r="H5" i="13"/>
  <c r="G5" i="13"/>
  <c r="F5" i="13"/>
  <c r="E5" i="13"/>
  <c r="D5" i="13"/>
  <c r="I4" i="13"/>
  <c r="H4" i="13"/>
  <c r="G4" i="13"/>
  <c r="F4" i="13"/>
  <c r="E4" i="13"/>
  <c r="D4" i="13"/>
  <c r="H5" i="12"/>
  <c r="I5" i="12"/>
  <c r="G5" i="12"/>
  <c r="E5" i="12"/>
  <c r="F5" i="12"/>
  <c r="D5" i="12"/>
  <c r="H4" i="12"/>
  <c r="I4" i="12"/>
  <c r="G4" i="12"/>
  <c r="F4" i="12"/>
  <c r="E4" i="12"/>
  <c r="D4" i="12"/>
  <c r="F17" i="11"/>
  <c r="F16" i="11"/>
  <c r="F15" i="11"/>
  <c r="F14" i="11"/>
  <c r="F13" i="11"/>
  <c r="F12" i="11"/>
  <c r="F11" i="11"/>
  <c r="F10" i="11"/>
  <c r="C6" i="11"/>
  <c r="C4" i="11"/>
  <c r="F10" i="9"/>
  <c r="C6" i="9"/>
  <c r="C4" i="9"/>
  <c r="F24" i="8"/>
  <c r="E24" i="8"/>
  <c r="D24" i="8"/>
  <c r="G21" i="8"/>
  <c r="F21" i="8"/>
  <c r="E21" i="8"/>
  <c r="D21" i="8"/>
  <c r="E20" i="8"/>
  <c r="F20" i="8"/>
  <c r="G20" i="8"/>
  <c r="D20" i="8"/>
  <c r="G15" i="8"/>
  <c r="G16" i="8"/>
  <c r="G17" i="8"/>
  <c r="G14" i="8"/>
  <c r="F15" i="8"/>
  <c r="F16" i="8"/>
  <c r="F17" i="8"/>
  <c r="F14" i="8"/>
  <c r="E3" i="8"/>
  <c r="E4" i="8"/>
  <c r="E5" i="8"/>
  <c r="E6" i="8"/>
  <c r="E7" i="8"/>
  <c r="E8" i="8"/>
  <c r="E9" i="8"/>
  <c r="E10" i="8"/>
  <c r="E11" i="8"/>
  <c r="E2" i="8"/>
  <c r="E6" i="7"/>
  <c r="D8" i="7"/>
  <c r="D7" i="7"/>
  <c r="D2" i="7"/>
  <c r="D3" i="7"/>
  <c r="D15" i="6"/>
  <c r="D16" i="6"/>
  <c r="D17" i="6"/>
  <c r="D18" i="6"/>
  <c r="D19" i="6"/>
  <c r="D20" i="6"/>
  <c r="D21" i="6"/>
  <c r="D22" i="6"/>
  <c r="D23" i="6"/>
  <c r="D14" i="6"/>
  <c r="D6" i="6"/>
  <c r="D7" i="6"/>
  <c r="D8" i="6"/>
  <c r="D9" i="6"/>
  <c r="D10" i="6"/>
  <c r="J4" i="5"/>
  <c r="J5" i="5"/>
  <c r="J6" i="5"/>
  <c r="J7" i="5"/>
  <c r="J8" i="5"/>
  <c r="J9" i="5"/>
  <c r="J10" i="5"/>
  <c r="J11" i="5"/>
  <c r="J12" i="5"/>
  <c r="J3" i="5"/>
  <c r="H4" i="5"/>
  <c r="H5" i="5"/>
  <c r="H6" i="5"/>
  <c r="H7" i="5"/>
  <c r="H8" i="5"/>
  <c r="H9" i="5"/>
  <c r="H10" i="5"/>
  <c r="H11" i="5"/>
  <c r="H12" i="5"/>
  <c r="H3" i="5"/>
  <c r="G4" i="5"/>
  <c r="G5" i="5"/>
  <c r="G6" i="5"/>
  <c r="G7" i="5"/>
  <c r="G8" i="5"/>
  <c r="G9" i="5"/>
  <c r="G10" i="5"/>
  <c r="G11" i="5"/>
  <c r="G12" i="5"/>
  <c r="G3" i="5"/>
  <c r="D4" i="4"/>
  <c r="D5" i="4"/>
  <c r="D6" i="4"/>
  <c r="D7" i="4"/>
  <c r="D8" i="4"/>
  <c r="D9" i="4"/>
  <c r="D10" i="4"/>
  <c r="D11" i="4"/>
  <c r="D12" i="4"/>
  <c r="D3" i="4"/>
  <c r="G11" i="3"/>
  <c r="G13" i="3"/>
  <c r="G7" i="3"/>
  <c r="G9" i="3"/>
  <c r="F11" i="1"/>
  <c r="G9" i="1"/>
  <c r="F7" i="1"/>
</calcChain>
</file>

<file path=xl/sharedStrings.xml><?xml version="1.0" encoding="utf-8"?>
<sst xmlns="http://schemas.openxmlformats.org/spreadsheetml/2006/main" count="333" uniqueCount="193">
  <si>
    <t>Economic</t>
  </si>
  <si>
    <t>Passing Score</t>
  </si>
  <si>
    <t>Statistics</t>
  </si>
  <si>
    <t>AND()</t>
  </si>
  <si>
    <t>OR()</t>
  </si>
  <si>
    <t>IF()</t>
  </si>
  <si>
    <t>IF() + AND()</t>
  </si>
  <si>
    <t>-&gt;</t>
  </si>
  <si>
    <t>returns FALSE if there is at least 1 FALSE condition</t>
  </si>
  <si>
    <t>returns TRUE when there is at least 1 TRUE condition</t>
  </si>
  <si>
    <t>XOR()</t>
  </si>
  <si>
    <t>returns FALSE when all the conditions are either TRUE or FALSE</t>
  </si>
  <si>
    <t>returns TRUE when not all the conditions are TRUE or FALSE</t>
  </si>
  <si>
    <t>returns TRUE only when all conditions are TRUE</t>
  </si>
  <si>
    <t>returns FALSE only when all conditions are FALSE</t>
  </si>
  <si>
    <t>Student</t>
  </si>
  <si>
    <t>Average Score</t>
  </si>
  <si>
    <t>Grade</t>
  </si>
  <si>
    <t>Patricia Reid</t>
  </si>
  <si>
    <t>Jared Torres</t>
  </si>
  <si>
    <t>Tanya Peters</t>
  </si>
  <si>
    <t>Celia Delgado</t>
  </si>
  <si>
    <t>Gary Davis</t>
  </si>
  <si>
    <t>Carol Miller</t>
  </si>
  <si>
    <t>Craig Nelson</t>
  </si>
  <si>
    <t>Matthew Lee</t>
  </si>
  <si>
    <t>Richard Brown</t>
  </si>
  <si>
    <t>Roy Anderson</t>
  </si>
  <si>
    <t>Score</t>
  </si>
  <si>
    <t>F</t>
  </si>
  <si>
    <t>E</t>
  </si>
  <si>
    <t>D</t>
  </si>
  <si>
    <t>C</t>
  </si>
  <si>
    <t>B</t>
  </si>
  <si>
    <t>A</t>
  </si>
  <si>
    <t>A+</t>
  </si>
  <si>
    <t>Economics</t>
  </si>
  <si>
    <t>Accounting</t>
  </si>
  <si>
    <t>Marketing</t>
  </si>
  <si>
    <t>Total Score</t>
  </si>
  <si>
    <t>SWITCH()</t>
  </si>
  <si>
    <t>Survey Ratings</t>
  </si>
  <si>
    <t>Parameter</t>
  </si>
  <si>
    <t>Politeness</t>
  </si>
  <si>
    <t>Time taken to address query</t>
  </si>
  <si>
    <t>Communication</t>
  </si>
  <si>
    <t>Subject Knowledge</t>
  </si>
  <si>
    <t>Effective Resolution</t>
  </si>
  <si>
    <t>Rating</t>
  </si>
  <si>
    <t>Remark</t>
  </si>
  <si>
    <t>Very Poor</t>
  </si>
  <si>
    <t>Poor</t>
  </si>
  <si>
    <t>Average</t>
  </si>
  <si>
    <t>Good</t>
  </si>
  <si>
    <t>Excellent</t>
  </si>
  <si>
    <t xml:space="preserve"> </t>
  </si>
  <si>
    <t>FALSE()</t>
  </si>
  <si>
    <t>TRUE()</t>
  </si>
  <si>
    <t>NOT()</t>
  </si>
  <si>
    <t>IFERROR()</t>
  </si>
  <si>
    <t>IFNA()</t>
  </si>
  <si>
    <t>x</t>
  </si>
  <si>
    <t>y</t>
  </si>
  <si>
    <t>x&gt;y</t>
  </si>
  <si>
    <t>Only handles #N/A error</t>
  </si>
  <si>
    <t>Handles any error</t>
  </si>
  <si>
    <t>ISBLANK()</t>
  </si>
  <si>
    <t>ISERR()</t>
  </si>
  <si>
    <t>ISERROR()</t>
  </si>
  <si>
    <t>ISEVENT()</t>
  </si>
  <si>
    <t>ISODD()</t>
  </si>
  <si>
    <t>ISTEXT()</t>
  </si>
  <si>
    <t>Hello</t>
  </si>
  <si>
    <t>Ctrl+;</t>
  </si>
  <si>
    <t>TODAY()</t>
  </si>
  <si>
    <t>NOW()</t>
  </si>
  <si>
    <t>Start Date</t>
  </si>
  <si>
    <t>End Date</t>
  </si>
  <si>
    <t>DAY()</t>
  </si>
  <si>
    <t>MONTH()</t>
  </si>
  <si>
    <t>YEAR()</t>
  </si>
  <si>
    <t>WEEKDAY()</t>
  </si>
  <si>
    <t>Sunday</t>
  </si>
  <si>
    <t>Monday</t>
  </si>
  <si>
    <t>Tuesday</t>
  </si>
  <si>
    <t>Wednesday</t>
  </si>
  <si>
    <t>Thursday</t>
  </si>
  <si>
    <t>Friday</t>
  </si>
  <si>
    <t>Saturday</t>
  </si>
  <si>
    <t>WEEKNUM()</t>
  </si>
  <si>
    <t>DAYS()</t>
  </si>
  <si>
    <t>DAYS360()</t>
  </si>
  <si>
    <t>DATE()</t>
  </si>
  <si>
    <t>Functions</t>
  </si>
  <si>
    <t>Assumptions</t>
  </si>
  <si>
    <t>EDATE</t>
  </si>
  <si>
    <t>EOMONTH</t>
  </si>
  <si>
    <t>YEARFRAC</t>
  </si>
  <si>
    <t>Forwards</t>
  </si>
  <si>
    <t>Backwards</t>
  </si>
  <si>
    <t>S. No</t>
  </si>
  <si>
    <t xml:space="preserve">Name </t>
  </si>
  <si>
    <t>Department</t>
  </si>
  <si>
    <t>Engagement Type</t>
  </si>
  <si>
    <t>Date of Joining</t>
  </si>
  <si>
    <t>Monthly Salary ($)</t>
  </si>
  <si>
    <t>Annual Salary ($)</t>
  </si>
  <si>
    <t>McGill, Bruce</t>
  </si>
  <si>
    <t>Payroll</t>
  </si>
  <si>
    <t>Suarez, Jacob Michael</t>
  </si>
  <si>
    <t>IT</t>
  </si>
  <si>
    <t>Huffman, Melvin</t>
  </si>
  <si>
    <t>Finance</t>
  </si>
  <si>
    <t>Jordan, Alicia Mary</t>
  </si>
  <si>
    <t>West, Paul</t>
  </si>
  <si>
    <t>Contract</t>
  </si>
  <si>
    <t>Taylor, Hannah</t>
  </si>
  <si>
    <t>Carlson, Sarah Olive</t>
  </si>
  <si>
    <t>Support</t>
  </si>
  <si>
    <t>Newman, Abbott</t>
  </si>
  <si>
    <t>Summers, Abel Everett</t>
  </si>
  <si>
    <t>Becker, Lucy Jude</t>
  </si>
  <si>
    <t>Reilly, Jack</t>
  </si>
  <si>
    <t>Hahn, Aaron</t>
  </si>
  <si>
    <t>Kent, Grace Suzan</t>
  </si>
  <si>
    <t>Kirby, Paxton</t>
  </si>
  <si>
    <t>Russo, Malcolm</t>
  </si>
  <si>
    <t>Frost, Alexandra</t>
  </si>
  <si>
    <t>Human Resource</t>
  </si>
  <si>
    <t>Reid, Alice Elaine</t>
  </si>
  <si>
    <t>Day, Lydia Allison</t>
  </si>
  <si>
    <t>McNeil, Tony</t>
  </si>
  <si>
    <t>Ramos, James</t>
  </si>
  <si>
    <t>Tanner, Louis</t>
  </si>
  <si>
    <t>Byrne, Ayisha Jule</t>
  </si>
  <si>
    <t>Chase, Ruby Mae</t>
  </si>
  <si>
    <t>Craig, Raphael</t>
  </si>
  <si>
    <t>Stevens, Terri</t>
  </si>
  <si>
    <t>Tenure</t>
  </si>
  <si>
    <t>Year of Joining</t>
  </si>
  <si>
    <t>First Name</t>
  </si>
  <si>
    <t>Middle Name</t>
  </si>
  <si>
    <t>Last Name</t>
  </si>
  <si>
    <t>John</t>
  </si>
  <si>
    <t>Michael</t>
  </si>
  <si>
    <t>Smith</t>
  </si>
  <si>
    <t>Tony</t>
  </si>
  <si>
    <t>McGill</t>
  </si>
  <si>
    <t>Full Name</t>
  </si>
  <si>
    <t>using CONCAT()</t>
  </si>
  <si>
    <t>using TEXTJOIN()</t>
  </si>
  <si>
    <t>LEN() -&gt; including spaces</t>
  </si>
  <si>
    <t xml:space="preserve">LEN() </t>
  </si>
  <si>
    <t>FIND()</t>
  </si>
  <si>
    <t>RIGHT()</t>
  </si>
  <si>
    <t>LEFT()</t>
  </si>
  <si>
    <t>TRIM()</t>
  </si>
  <si>
    <t>LOWER()</t>
  </si>
  <si>
    <t>UPPER()</t>
  </si>
  <si>
    <t>PROPER()</t>
  </si>
  <si>
    <t>TEXT()</t>
  </si>
  <si>
    <t>Month Name</t>
  </si>
  <si>
    <t>Weekday Name</t>
  </si>
  <si>
    <t>CHOOSE</t>
  </si>
  <si>
    <t>Index Number</t>
  </si>
  <si>
    <t>ARRAY</t>
  </si>
  <si>
    <t>LIST</t>
  </si>
  <si>
    <t>Fruits</t>
  </si>
  <si>
    <t>Apples</t>
  </si>
  <si>
    <t>Oranges</t>
  </si>
  <si>
    <t>Mangoes</t>
  </si>
  <si>
    <t>Grapes</t>
  </si>
  <si>
    <t>Melons</t>
  </si>
  <si>
    <t>Choose function accepts upto 254 values</t>
  </si>
  <si>
    <t>Optimistic Scenario</t>
  </si>
  <si>
    <t>Sales</t>
  </si>
  <si>
    <t>Expenses</t>
  </si>
  <si>
    <t>Month 1</t>
  </si>
  <si>
    <t>Month 2</t>
  </si>
  <si>
    <t>Month 3</t>
  </si>
  <si>
    <t>Month 4</t>
  </si>
  <si>
    <t>Month 5</t>
  </si>
  <si>
    <t>Month 6</t>
  </si>
  <si>
    <t>Total</t>
  </si>
  <si>
    <t>Expected Scenario</t>
  </si>
  <si>
    <t>Pessimistic Scenario</t>
  </si>
  <si>
    <t>Approach 1</t>
  </si>
  <si>
    <t>Choose Scenario</t>
  </si>
  <si>
    <t>Profit Before Tax</t>
  </si>
  <si>
    <t>Taxes @ 20%</t>
  </si>
  <si>
    <t>Profit After Tax</t>
  </si>
  <si>
    <t>Approach 2</t>
  </si>
  <si>
    <t>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</si>
</sst>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yy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double">
        <color theme="4" tint="-0.499984740745262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2" borderId="0" xfId="0" applyFill="1"/>
    <xf numFmtId="0" fontId="1" fillId="0" borderId="0" xfId="0" applyFont="1"/>
    <xf numFmtId="0" fontId="0" fillId="2" borderId="0" xfId="0" applyFill="1" applyAlignment="1">
      <alignment horizontal="center"/>
    </xf>
    <xf numFmtId="14" fontId="0" fillId="0" borderId="0" xfId="0" applyNumberFormat="1"/>
    <xf numFmtId="22" fontId="0" fillId="0" borderId="0" xfId="0" applyNumberFormat="1"/>
    <xf numFmtId="1" fontId="0" fillId="0" borderId="0" xfId="0" applyNumberFormat="1"/>
    <xf numFmtId="15" fontId="0" fillId="0" borderId="0" xfId="0" applyNumberFormat="1"/>
    <xf numFmtId="15" fontId="0" fillId="2" borderId="0" xfId="0" applyNumberFormat="1" applyFill="1"/>
    <xf numFmtId="15" fontId="0" fillId="3" borderId="0" xfId="0" applyNumberFormat="1" applyFill="1"/>
    <xf numFmtId="0" fontId="0" fillId="3" borderId="0" xfId="0" applyFill="1" applyAlignment="1">
      <alignment horizontal="center"/>
    </xf>
    <xf numFmtId="12" fontId="0" fillId="0" borderId="0" xfId="0" applyNumberFormat="1"/>
    <xf numFmtId="0" fontId="1" fillId="0" borderId="1" xfId="0" applyFont="1" applyBorder="1"/>
    <xf numFmtId="164" fontId="0" fillId="0" borderId="1" xfId="0" applyNumberFormat="1" applyBorder="1"/>
    <xf numFmtId="3" fontId="0" fillId="0" borderId="1" xfId="0" applyNumberFormat="1" applyBorder="1"/>
    <xf numFmtId="0" fontId="0" fillId="4" borderId="0" xfId="0" applyFill="1"/>
    <xf numFmtId="0" fontId="1" fillId="4" borderId="0" xfId="0" applyFont="1" applyFill="1" applyAlignment="1">
      <alignment horizontal="center"/>
    </xf>
    <xf numFmtId="0" fontId="1" fillId="5" borderId="2" xfId="0" applyFont="1" applyFill="1" applyBorder="1"/>
    <xf numFmtId="0" fontId="0" fillId="5" borderId="0" xfId="0" applyFill="1"/>
    <xf numFmtId="165" fontId="0" fillId="0" borderId="0" xfId="0" applyNumberFormat="1"/>
    <xf numFmtId="2" fontId="0" fillId="0" borderId="0" xfId="0" applyNumberFormat="1"/>
    <xf numFmtId="0" fontId="3" fillId="0" borderId="0" xfId="0" applyFont="1" applyFill="1" applyAlignment="1">
      <alignment horizontal="center"/>
    </xf>
    <xf numFmtId="0" fontId="0" fillId="0" borderId="0" xfId="0" applyFill="1"/>
    <xf numFmtId="0" fontId="3" fillId="6" borderId="3" xfId="0" applyFont="1" applyFill="1" applyBorder="1" applyAlignment="1">
      <alignment horizontal="center"/>
    </xf>
    <xf numFmtId="0" fontId="3" fillId="6" borderId="3" xfId="0" applyFont="1" applyFill="1" applyBorder="1"/>
    <xf numFmtId="0" fontId="0" fillId="0" borderId="3" xfId="0" applyBorder="1"/>
    <xf numFmtId="3" fontId="0" fillId="0" borderId="0" xfId="0" applyNumberFormat="1"/>
    <xf numFmtId="3" fontId="0" fillId="0" borderId="3" xfId="0" applyNumberFormat="1" applyBorder="1"/>
    <xf numFmtId="0" fontId="0" fillId="7" borderId="0" xfId="0" applyFill="1"/>
    <xf numFmtId="3" fontId="1" fillId="0" borderId="0" xfId="0" applyNumberFormat="1" applyFont="1"/>
    <xf numFmtId="3" fontId="1" fillId="0" borderId="3" xfId="0" applyNumberFormat="1" applyFont="1" applyBorder="1"/>
    <xf numFmtId="3" fontId="0" fillId="7" borderId="0" xfId="0" applyNumberFormat="1" applyFill="1"/>
    <xf numFmtId="3" fontId="0" fillId="0" borderId="0" xfId="0" applyNumberFormat="1" applyBorder="1"/>
    <xf numFmtId="3" fontId="1" fillId="0" borderId="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1"/>
  <sheetViews>
    <sheetView topLeftCell="C1" workbookViewId="0">
      <selection activeCell="H12" sqref="H12"/>
    </sheetView>
  </sheetViews>
  <sheetFormatPr defaultRowHeight="15" x14ac:dyDescent="0.25"/>
  <sheetData>
    <row r="2" spans="2:7" x14ac:dyDescent="0.25">
      <c r="B2" t="b">
        <v>1</v>
      </c>
      <c r="C2">
        <v>1</v>
      </c>
    </row>
    <row r="3" spans="2:7" x14ac:dyDescent="0.25">
      <c r="B3" t="b">
        <v>0</v>
      </c>
      <c r="C3">
        <v>0</v>
      </c>
    </row>
    <row r="6" spans="2:7" x14ac:dyDescent="0.25">
      <c r="B6" t="s">
        <v>0</v>
      </c>
      <c r="C6">
        <v>60</v>
      </c>
    </row>
    <row r="7" spans="2:7" x14ac:dyDescent="0.25">
      <c r="B7" t="s">
        <v>2</v>
      </c>
      <c r="C7">
        <v>48</v>
      </c>
      <c r="F7" t="str">
        <f>IF(C6&gt;=C9,IF(C7&gt;=C9,"Pass","Fail"),"Fail")</f>
        <v>Fail</v>
      </c>
    </row>
    <row r="9" spans="2:7" x14ac:dyDescent="0.25">
      <c r="B9" t="s">
        <v>1</v>
      </c>
      <c r="C9">
        <v>50</v>
      </c>
      <c r="F9" t="s">
        <v>3</v>
      </c>
      <c r="G9" t="b">
        <f>AND(C6&gt;=C9,C7&gt;=C9)</f>
        <v>0</v>
      </c>
    </row>
    <row r="11" spans="2:7" x14ac:dyDescent="0.25">
      <c r="F11" t="str">
        <f>IF(AND(C6&gt;=C9,C7&gt;=C9),"Pass","Fail")</f>
        <v>Fail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407B8-D1BC-4153-A2F6-E2AB1AD64D00}">
  <dimension ref="B2:I18"/>
  <sheetViews>
    <sheetView workbookViewId="0">
      <selection activeCell="F7" sqref="F7"/>
    </sheetView>
  </sheetViews>
  <sheetFormatPr defaultRowHeight="15" x14ac:dyDescent="0.25"/>
  <cols>
    <col min="2" max="2" width="10.28515625" bestFit="1" customWidth="1"/>
    <col min="3" max="3" width="12.42578125" bestFit="1" customWidth="1"/>
    <col min="4" max="4" width="10.7109375" bestFit="1" customWidth="1"/>
    <col min="5" max="5" width="11" bestFit="1" customWidth="1"/>
    <col min="6" max="9" width="10.7109375" bestFit="1" customWidth="1"/>
  </cols>
  <sheetData>
    <row r="2" spans="2:9" x14ac:dyDescent="0.25">
      <c r="C2" s="12"/>
      <c r="E2" s="18" t="s">
        <v>98</v>
      </c>
      <c r="F2" s="1"/>
      <c r="G2" s="1"/>
      <c r="H2" s="11" t="s">
        <v>99</v>
      </c>
    </row>
    <row r="3" spans="2:9" x14ac:dyDescent="0.25">
      <c r="B3" s="10" t="s">
        <v>93</v>
      </c>
      <c r="C3" s="10" t="s">
        <v>94</v>
      </c>
      <c r="D3" s="17">
        <v>44960</v>
      </c>
      <c r="E3" s="17">
        <v>45017</v>
      </c>
      <c r="F3" s="17">
        <v>45016</v>
      </c>
      <c r="G3" s="16">
        <v>45122</v>
      </c>
      <c r="H3" s="16">
        <v>45349</v>
      </c>
      <c r="I3" s="16">
        <v>45352</v>
      </c>
    </row>
    <row r="4" spans="2:9" x14ac:dyDescent="0.25">
      <c r="B4" s="9" t="s">
        <v>95</v>
      </c>
      <c r="C4" s="14">
        <v>6</v>
      </c>
      <c r="D4" s="15">
        <f>EDATE(D3,$C$4)</f>
        <v>45141</v>
      </c>
      <c r="E4" s="15">
        <f>EDATE(E3,$C$4)</f>
        <v>45200</v>
      </c>
      <c r="F4" s="15">
        <f>EDATE(F3,$C$4)</f>
        <v>45199</v>
      </c>
      <c r="G4" s="15">
        <f>EDATE(G3,-$C$4)</f>
        <v>44941</v>
      </c>
      <c r="H4" s="15">
        <f t="shared" ref="H4:I4" si="0">EDATE(H3,-$C$4)</f>
        <v>45165</v>
      </c>
      <c r="I4" s="15">
        <f t="shared" si="0"/>
        <v>45170</v>
      </c>
    </row>
    <row r="5" spans="2:9" x14ac:dyDescent="0.25">
      <c r="B5" s="9" t="s">
        <v>96</v>
      </c>
      <c r="C5">
        <v>6</v>
      </c>
      <c r="D5" s="15">
        <f>EOMONTH(D3,$C$5)</f>
        <v>45169</v>
      </c>
      <c r="E5" s="15">
        <f t="shared" ref="E5:F5" si="1">EOMONTH(E3,$C$5)</f>
        <v>45230</v>
      </c>
      <c r="F5" s="15">
        <f t="shared" si="1"/>
        <v>45199</v>
      </c>
      <c r="G5" s="15">
        <f>EOMONTH(G3,-$C$5)</f>
        <v>44957</v>
      </c>
      <c r="H5" s="15">
        <f t="shared" ref="H5:I5" si="2">EOMONTH(H3,-$C$5)</f>
        <v>45169</v>
      </c>
      <c r="I5" s="15">
        <f t="shared" si="2"/>
        <v>45199</v>
      </c>
    </row>
    <row r="6" spans="2:9" x14ac:dyDescent="0.25">
      <c r="C6" s="13"/>
      <c r="D6" s="15"/>
      <c r="E6" s="15"/>
      <c r="F6" s="15"/>
      <c r="G6" s="15"/>
      <c r="H6" s="15"/>
      <c r="I6" s="15"/>
    </row>
    <row r="10" spans="2:9" x14ac:dyDescent="0.25">
      <c r="C10" s="12"/>
    </row>
    <row r="11" spans="2:9" x14ac:dyDescent="0.25">
      <c r="C11" s="12"/>
    </row>
    <row r="17" spans="6:6" x14ac:dyDescent="0.25">
      <c r="F17" s="12"/>
    </row>
    <row r="18" spans="6:6" x14ac:dyDescent="0.25">
      <c r="F18" s="1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4F172-5117-49EC-BF43-074470A719E3}">
  <dimension ref="B2:J35"/>
  <sheetViews>
    <sheetView workbookViewId="0">
      <selection activeCell="K21" sqref="K21"/>
    </sheetView>
  </sheetViews>
  <sheetFormatPr defaultRowHeight="15" x14ac:dyDescent="0.25"/>
  <cols>
    <col min="2" max="2" width="10.28515625" bestFit="1" customWidth="1"/>
    <col min="3" max="3" width="21.7109375" bestFit="1" customWidth="1"/>
    <col min="4" max="4" width="16" bestFit="1" customWidth="1"/>
    <col min="5" max="5" width="11" bestFit="1" customWidth="1"/>
    <col min="6" max="6" width="14.28515625" bestFit="1" customWidth="1"/>
    <col min="7" max="7" width="17.42578125" bestFit="1" customWidth="1"/>
    <col min="8" max="8" width="16" bestFit="1" customWidth="1"/>
    <col min="9" max="9" width="10.7109375" bestFit="1" customWidth="1"/>
    <col min="10" max="10" width="14.140625" bestFit="1" customWidth="1"/>
  </cols>
  <sheetData>
    <row r="2" spans="2:10" x14ac:dyDescent="0.25">
      <c r="C2" s="12"/>
      <c r="E2" s="18" t="s">
        <v>98</v>
      </c>
      <c r="F2" s="1"/>
      <c r="G2" s="1"/>
      <c r="H2" s="11" t="s">
        <v>99</v>
      </c>
    </row>
    <row r="3" spans="2:10" x14ac:dyDescent="0.25">
      <c r="B3" s="10" t="s">
        <v>93</v>
      </c>
      <c r="C3" s="10" t="s">
        <v>94</v>
      </c>
      <c r="D3" s="17">
        <v>44960</v>
      </c>
      <c r="E3" s="17">
        <v>45017</v>
      </c>
      <c r="F3" s="17">
        <v>45016</v>
      </c>
      <c r="G3" s="16">
        <v>45122</v>
      </c>
      <c r="H3" s="16">
        <v>45349</v>
      </c>
      <c r="I3" s="16">
        <v>45352</v>
      </c>
    </row>
    <row r="4" spans="2:10" x14ac:dyDescent="0.25">
      <c r="B4" t="s">
        <v>95</v>
      </c>
      <c r="C4" s="14">
        <v>6</v>
      </c>
      <c r="D4" s="17">
        <f>EDATE(D3,$C$4)</f>
        <v>45141</v>
      </c>
      <c r="E4" s="17">
        <f>EDATE(E3,$C$4)</f>
        <v>45200</v>
      </c>
      <c r="F4" s="17">
        <f>EDATE(F3,$C$4)</f>
        <v>45199</v>
      </c>
      <c r="G4" s="16">
        <f>EDATE(G3,-$C$4)</f>
        <v>44941</v>
      </c>
      <c r="H4" s="16">
        <f t="shared" ref="H4:I4" si="0">EDATE(H3,-$C$4)</f>
        <v>45165</v>
      </c>
      <c r="I4" s="16">
        <f t="shared" si="0"/>
        <v>45170</v>
      </c>
    </row>
    <row r="5" spans="2:10" x14ac:dyDescent="0.25">
      <c r="B5" t="s">
        <v>96</v>
      </c>
      <c r="C5">
        <v>6</v>
      </c>
      <c r="D5" s="17">
        <f>EOMONTH(D3,$C$5)</f>
        <v>45169</v>
      </c>
      <c r="E5" s="17">
        <f t="shared" ref="E5:F5" si="1">EOMONTH(E3,$C$5)</f>
        <v>45230</v>
      </c>
      <c r="F5" s="17">
        <f t="shared" si="1"/>
        <v>45199</v>
      </c>
      <c r="G5" s="16">
        <f>EOMONTH(G3,-$C$5)</f>
        <v>44957</v>
      </c>
      <c r="H5" s="16">
        <f t="shared" ref="H5:I5" si="2">EOMONTH(H3,-$C$5)</f>
        <v>45169</v>
      </c>
      <c r="I5" s="16">
        <f t="shared" si="2"/>
        <v>45199</v>
      </c>
    </row>
    <row r="6" spans="2:10" x14ac:dyDescent="0.25">
      <c r="B6" t="s">
        <v>97</v>
      </c>
      <c r="C6" s="15">
        <v>46293</v>
      </c>
      <c r="D6" s="19">
        <f>YEARFRAC(D3,$C$6)</f>
        <v>3.6527777777777777</v>
      </c>
      <c r="E6" s="19">
        <f t="shared" ref="E6:I6" si="3">YEARFRAC(E3,$C$6)</f>
        <v>3.4916666666666667</v>
      </c>
      <c r="F6" s="19">
        <f t="shared" si="3"/>
        <v>3.4944444444444445</v>
      </c>
      <c r="G6" s="19">
        <f t="shared" si="3"/>
        <v>3.2027777777777779</v>
      </c>
      <c r="H6" s="19">
        <f t="shared" si="3"/>
        <v>2.5861111111111112</v>
      </c>
      <c r="I6" s="19">
        <f t="shared" si="3"/>
        <v>2.5750000000000002</v>
      </c>
    </row>
    <row r="10" spans="2:10" x14ac:dyDescent="0.25">
      <c r="B10" s="20" t="s">
        <v>100</v>
      </c>
      <c r="C10" s="20" t="s">
        <v>101</v>
      </c>
      <c r="D10" s="20" t="s">
        <v>102</v>
      </c>
      <c r="E10" s="20" t="s">
        <v>103</v>
      </c>
      <c r="F10" s="20" t="s">
        <v>104</v>
      </c>
      <c r="G10" s="20" t="s">
        <v>105</v>
      </c>
      <c r="H10" s="20" t="s">
        <v>106</v>
      </c>
      <c r="I10" s="24" t="s">
        <v>138</v>
      </c>
      <c r="J10" s="25" t="s">
        <v>139</v>
      </c>
    </row>
    <row r="11" spans="2:10" x14ac:dyDescent="0.25">
      <c r="B11" s="5">
        <v>1</v>
      </c>
      <c r="C11" s="4" t="s">
        <v>107</v>
      </c>
      <c r="D11" s="4" t="s">
        <v>38</v>
      </c>
      <c r="E11" s="4" t="s">
        <v>108</v>
      </c>
      <c r="F11" s="21">
        <v>35977</v>
      </c>
      <c r="G11" s="22">
        <v>10500</v>
      </c>
      <c r="H11" s="22">
        <f>G11*12</f>
        <v>126000</v>
      </c>
      <c r="I11" s="23">
        <f ca="1">YEARFRAC(F11,TODAY())</f>
        <v>25.344444444444445</v>
      </c>
      <c r="J11" s="26">
        <f>YEAR(F11)</f>
        <v>1998</v>
      </c>
    </row>
    <row r="12" spans="2:10" x14ac:dyDescent="0.25">
      <c r="B12" s="5">
        <v>2</v>
      </c>
      <c r="C12" s="4" t="s">
        <v>109</v>
      </c>
      <c r="D12" s="4" t="s">
        <v>110</v>
      </c>
      <c r="E12" s="4" t="s">
        <v>108</v>
      </c>
      <c r="F12" s="21">
        <v>36069</v>
      </c>
      <c r="G12" s="22">
        <v>9800</v>
      </c>
      <c r="H12" s="22">
        <f t="shared" ref="H12:H35" si="4">G12*12</f>
        <v>117600</v>
      </c>
      <c r="I12" s="23">
        <f t="shared" ref="I12:I35" ca="1" si="5">YEARFRAC(F12,TODAY())</f>
        <v>25.094444444444445</v>
      </c>
      <c r="J12" s="26">
        <f t="shared" ref="J12:J35" si="6">YEAR(F12)</f>
        <v>1998</v>
      </c>
    </row>
    <row r="13" spans="2:10" x14ac:dyDescent="0.25">
      <c r="B13" s="5">
        <v>3</v>
      </c>
      <c r="C13" s="4" t="s">
        <v>111</v>
      </c>
      <c r="D13" s="4" t="s">
        <v>112</v>
      </c>
      <c r="E13" s="4" t="s">
        <v>108</v>
      </c>
      <c r="F13" s="21">
        <v>36628</v>
      </c>
      <c r="G13" s="22">
        <v>10200</v>
      </c>
      <c r="H13" s="22">
        <f t="shared" si="4"/>
        <v>122400</v>
      </c>
      <c r="I13" s="23">
        <f t="shared" ca="1" si="5"/>
        <v>23.56388888888889</v>
      </c>
      <c r="J13" s="26">
        <f t="shared" si="6"/>
        <v>2000</v>
      </c>
    </row>
    <row r="14" spans="2:10" x14ac:dyDescent="0.25">
      <c r="B14" s="5">
        <v>4</v>
      </c>
      <c r="C14" s="4" t="s">
        <v>113</v>
      </c>
      <c r="D14" s="4" t="s">
        <v>38</v>
      </c>
      <c r="E14" s="4" t="s">
        <v>108</v>
      </c>
      <c r="F14" s="21">
        <v>36937</v>
      </c>
      <c r="G14" s="22">
        <v>8500</v>
      </c>
      <c r="H14" s="22">
        <f t="shared" si="4"/>
        <v>102000</v>
      </c>
      <c r="I14" s="23">
        <f t="shared" ca="1" si="5"/>
        <v>22.722222222222221</v>
      </c>
      <c r="J14" s="26">
        <f t="shared" si="6"/>
        <v>2001</v>
      </c>
    </row>
    <row r="15" spans="2:10" x14ac:dyDescent="0.25">
      <c r="B15" s="5">
        <v>5</v>
      </c>
      <c r="C15" s="4" t="s">
        <v>114</v>
      </c>
      <c r="D15" s="4" t="s">
        <v>38</v>
      </c>
      <c r="E15" s="4" t="s">
        <v>115</v>
      </c>
      <c r="F15" s="21">
        <v>36992</v>
      </c>
      <c r="G15" s="22">
        <v>7100</v>
      </c>
      <c r="H15" s="22">
        <f t="shared" si="4"/>
        <v>85200</v>
      </c>
      <c r="I15" s="23">
        <f t="shared" ca="1" si="5"/>
        <v>22.566666666666666</v>
      </c>
      <c r="J15" s="26">
        <f t="shared" si="6"/>
        <v>2001</v>
      </c>
    </row>
    <row r="16" spans="2:10" x14ac:dyDescent="0.25">
      <c r="B16" s="5">
        <v>6</v>
      </c>
      <c r="C16" s="4" t="s">
        <v>116</v>
      </c>
      <c r="D16" s="4" t="s">
        <v>112</v>
      </c>
      <c r="E16" s="4" t="s">
        <v>108</v>
      </c>
      <c r="F16" s="21">
        <v>37323</v>
      </c>
      <c r="G16" s="22">
        <v>8700</v>
      </c>
      <c r="H16" s="22">
        <f t="shared" si="4"/>
        <v>104400</v>
      </c>
      <c r="I16" s="23">
        <f t="shared" ca="1" si="5"/>
        <v>21.658333333333335</v>
      </c>
      <c r="J16" s="26">
        <f t="shared" si="6"/>
        <v>2002</v>
      </c>
    </row>
    <row r="17" spans="2:10" x14ac:dyDescent="0.25">
      <c r="B17" s="5">
        <v>7</v>
      </c>
      <c r="C17" s="4" t="s">
        <v>117</v>
      </c>
      <c r="D17" s="4" t="s">
        <v>118</v>
      </c>
      <c r="E17" s="4" t="s">
        <v>108</v>
      </c>
      <c r="F17" s="21">
        <v>38013</v>
      </c>
      <c r="G17" s="22">
        <v>6600</v>
      </c>
      <c r="H17" s="22">
        <f t="shared" si="4"/>
        <v>79200</v>
      </c>
      <c r="I17" s="23">
        <f t="shared" ca="1" si="5"/>
        <v>19.772222222222222</v>
      </c>
      <c r="J17" s="26">
        <f t="shared" si="6"/>
        <v>2004</v>
      </c>
    </row>
    <row r="18" spans="2:10" x14ac:dyDescent="0.25">
      <c r="B18" s="5">
        <v>8</v>
      </c>
      <c r="C18" s="4" t="s">
        <v>119</v>
      </c>
      <c r="D18" s="4" t="s">
        <v>112</v>
      </c>
      <c r="E18" s="4" t="s">
        <v>108</v>
      </c>
      <c r="F18" s="21">
        <v>39451</v>
      </c>
      <c r="G18" s="22">
        <v>6600</v>
      </c>
      <c r="H18" s="22">
        <f t="shared" si="4"/>
        <v>79200</v>
      </c>
      <c r="I18" s="23">
        <f t="shared" ca="1" si="5"/>
        <v>15.83611111111111</v>
      </c>
      <c r="J18" s="26">
        <f t="shared" si="6"/>
        <v>2008</v>
      </c>
    </row>
    <row r="19" spans="2:10" x14ac:dyDescent="0.25">
      <c r="B19" s="5">
        <v>9</v>
      </c>
      <c r="C19" s="4" t="s">
        <v>120</v>
      </c>
      <c r="D19" s="4" t="s">
        <v>118</v>
      </c>
      <c r="E19" s="4" t="s">
        <v>115</v>
      </c>
      <c r="F19" s="21">
        <v>39549</v>
      </c>
      <c r="G19" s="22">
        <v>6400</v>
      </c>
      <c r="H19" s="22">
        <f t="shared" si="4"/>
        <v>76800</v>
      </c>
      <c r="I19" s="23">
        <f t="shared" ca="1" si="5"/>
        <v>15.566666666666666</v>
      </c>
      <c r="J19" s="26">
        <f t="shared" si="6"/>
        <v>2008</v>
      </c>
    </row>
    <row r="20" spans="2:10" x14ac:dyDescent="0.25">
      <c r="B20" s="5">
        <v>10</v>
      </c>
      <c r="C20" s="4" t="s">
        <v>121</v>
      </c>
      <c r="D20" s="4" t="s">
        <v>112</v>
      </c>
      <c r="E20" s="4" t="s">
        <v>108</v>
      </c>
      <c r="F20" s="21">
        <v>39699</v>
      </c>
      <c r="G20" s="22">
        <v>7300</v>
      </c>
      <c r="H20" s="22">
        <f t="shared" si="4"/>
        <v>87600</v>
      </c>
      <c r="I20" s="23">
        <f t="shared" ca="1" si="5"/>
        <v>15.158333333333333</v>
      </c>
      <c r="J20" s="26">
        <f t="shared" si="6"/>
        <v>2008</v>
      </c>
    </row>
    <row r="21" spans="2:10" x14ac:dyDescent="0.25">
      <c r="B21" s="5">
        <v>11</v>
      </c>
      <c r="C21" s="4" t="s">
        <v>122</v>
      </c>
      <c r="D21" s="4" t="s">
        <v>118</v>
      </c>
      <c r="E21" s="4" t="s">
        <v>115</v>
      </c>
      <c r="F21" s="21">
        <v>39934</v>
      </c>
      <c r="G21" s="22">
        <v>5600</v>
      </c>
      <c r="H21" s="22">
        <f t="shared" si="4"/>
        <v>67200</v>
      </c>
      <c r="I21" s="23">
        <f t="shared" ca="1" si="5"/>
        <v>14.511111111111111</v>
      </c>
      <c r="J21" s="26">
        <f t="shared" si="6"/>
        <v>2009</v>
      </c>
    </row>
    <row r="22" spans="2:10" x14ac:dyDescent="0.25">
      <c r="B22" s="5">
        <v>12</v>
      </c>
      <c r="C22" s="4" t="s">
        <v>123</v>
      </c>
      <c r="D22" s="4" t="s">
        <v>38</v>
      </c>
      <c r="E22" s="4" t="s">
        <v>108</v>
      </c>
      <c r="F22" s="21">
        <v>40171</v>
      </c>
      <c r="G22" s="22">
        <v>6500</v>
      </c>
      <c r="H22" s="22">
        <f t="shared" si="4"/>
        <v>78000</v>
      </c>
      <c r="I22" s="23">
        <f t="shared" ca="1" si="5"/>
        <v>13.863888888888889</v>
      </c>
      <c r="J22" s="26">
        <f t="shared" si="6"/>
        <v>2009</v>
      </c>
    </row>
    <row r="23" spans="2:10" x14ac:dyDescent="0.25">
      <c r="B23" s="5">
        <v>13</v>
      </c>
      <c r="C23" s="4" t="s">
        <v>124</v>
      </c>
      <c r="D23" s="4" t="s">
        <v>38</v>
      </c>
      <c r="E23" s="4" t="s">
        <v>115</v>
      </c>
      <c r="F23" s="21">
        <v>40203</v>
      </c>
      <c r="G23" s="22">
        <v>5800</v>
      </c>
      <c r="H23" s="22">
        <f t="shared" si="4"/>
        <v>69600</v>
      </c>
      <c r="I23" s="23">
        <f t="shared" ca="1" si="5"/>
        <v>13.777777777777779</v>
      </c>
      <c r="J23" s="26">
        <f t="shared" si="6"/>
        <v>2010</v>
      </c>
    </row>
    <row r="24" spans="2:10" x14ac:dyDescent="0.25">
      <c r="B24" s="5">
        <v>14</v>
      </c>
      <c r="C24" s="4" t="s">
        <v>125</v>
      </c>
      <c r="D24" s="4" t="s">
        <v>110</v>
      </c>
      <c r="E24" s="4" t="s">
        <v>108</v>
      </c>
      <c r="F24" s="21">
        <v>40341</v>
      </c>
      <c r="G24" s="22">
        <v>5500</v>
      </c>
      <c r="H24" s="22">
        <f t="shared" si="4"/>
        <v>66000</v>
      </c>
      <c r="I24" s="23">
        <f t="shared" ca="1" si="5"/>
        <v>13.397222222222222</v>
      </c>
      <c r="J24" s="26">
        <f t="shared" si="6"/>
        <v>2010</v>
      </c>
    </row>
    <row r="25" spans="2:10" x14ac:dyDescent="0.25">
      <c r="B25" s="5">
        <v>15</v>
      </c>
      <c r="C25" s="4" t="s">
        <v>126</v>
      </c>
      <c r="D25" s="4" t="s">
        <v>110</v>
      </c>
      <c r="E25" s="4" t="s">
        <v>115</v>
      </c>
      <c r="F25" s="21">
        <v>40377</v>
      </c>
      <c r="G25" s="22">
        <v>6200</v>
      </c>
      <c r="H25" s="22">
        <f t="shared" si="4"/>
        <v>74400</v>
      </c>
      <c r="I25" s="23">
        <f t="shared" ca="1" si="5"/>
        <v>13.297222222222222</v>
      </c>
      <c r="J25" s="26">
        <f t="shared" si="6"/>
        <v>2010</v>
      </c>
    </row>
    <row r="26" spans="2:10" x14ac:dyDescent="0.25">
      <c r="B26" s="5">
        <v>16</v>
      </c>
      <c r="C26" s="4" t="s">
        <v>127</v>
      </c>
      <c r="D26" s="4" t="s">
        <v>128</v>
      </c>
      <c r="E26" s="4" t="s">
        <v>108</v>
      </c>
      <c r="F26" s="21">
        <v>40474</v>
      </c>
      <c r="G26" s="22">
        <v>7300</v>
      </c>
      <c r="H26" s="22">
        <f t="shared" si="4"/>
        <v>87600</v>
      </c>
      <c r="I26" s="23">
        <f t="shared" ca="1" si="5"/>
        <v>13.033333333333333</v>
      </c>
      <c r="J26" s="26">
        <f t="shared" si="6"/>
        <v>2010</v>
      </c>
    </row>
    <row r="27" spans="2:10" x14ac:dyDescent="0.25">
      <c r="B27" s="5">
        <v>17</v>
      </c>
      <c r="C27" s="4" t="s">
        <v>129</v>
      </c>
      <c r="D27" s="4" t="s">
        <v>38</v>
      </c>
      <c r="E27" s="4" t="s">
        <v>108</v>
      </c>
      <c r="F27" s="21">
        <v>41027</v>
      </c>
      <c r="G27" s="22">
        <v>6700</v>
      </c>
      <c r="H27" s="22">
        <f t="shared" si="4"/>
        <v>80400</v>
      </c>
      <c r="I27" s="23">
        <f t="shared" ca="1" si="5"/>
        <v>11.519444444444444</v>
      </c>
      <c r="J27" s="26">
        <f t="shared" si="6"/>
        <v>2012</v>
      </c>
    </row>
    <row r="28" spans="2:10" x14ac:dyDescent="0.25">
      <c r="B28" s="5">
        <v>18</v>
      </c>
      <c r="C28" s="4" t="s">
        <v>130</v>
      </c>
      <c r="D28" s="4" t="s">
        <v>110</v>
      </c>
      <c r="E28" s="4" t="s">
        <v>115</v>
      </c>
      <c r="F28" s="21">
        <v>41058</v>
      </c>
      <c r="G28" s="22">
        <v>5200</v>
      </c>
      <c r="H28" s="22">
        <f t="shared" si="4"/>
        <v>62400</v>
      </c>
      <c r="I28" s="23">
        <f t="shared" ca="1" si="5"/>
        <v>11.433333333333334</v>
      </c>
      <c r="J28" s="26">
        <f t="shared" si="6"/>
        <v>2012</v>
      </c>
    </row>
    <row r="29" spans="2:10" x14ac:dyDescent="0.25">
      <c r="B29" s="5">
        <v>19</v>
      </c>
      <c r="C29" s="4" t="s">
        <v>131</v>
      </c>
      <c r="D29" s="4" t="s">
        <v>38</v>
      </c>
      <c r="E29" s="4" t="s">
        <v>108</v>
      </c>
      <c r="F29" s="21">
        <v>41071</v>
      </c>
      <c r="G29" s="22">
        <v>5800</v>
      </c>
      <c r="H29" s="22">
        <f t="shared" si="4"/>
        <v>69600</v>
      </c>
      <c r="I29" s="23">
        <f t="shared" ca="1" si="5"/>
        <v>11.4</v>
      </c>
      <c r="J29" s="26">
        <f t="shared" si="6"/>
        <v>2012</v>
      </c>
    </row>
    <row r="30" spans="2:10" x14ac:dyDescent="0.25">
      <c r="B30" s="5">
        <v>20</v>
      </c>
      <c r="C30" s="4" t="s">
        <v>132</v>
      </c>
      <c r="D30" s="4" t="s">
        <v>128</v>
      </c>
      <c r="E30" s="4" t="s">
        <v>108</v>
      </c>
      <c r="F30" s="21">
        <v>41460</v>
      </c>
      <c r="G30" s="22">
        <v>5900</v>
      </c>
      <c r="H30" s="22">
        <f t="shared" si="4"/>
        <v>70800</v>
      </c>
      <c r="I30" s="23">
        <f t="shared" ca="1" si="5"/>
        <v>10.333333333333334</v>
      </c>
      <c r="J30" s="26">
        <f t="shared" si="6"/>
        <v>2013</v>
      </c>
    </row>
    <row r="31" spans="2:10" x14ac:dyDescent="0.25">
      <c r="B31" s="5">
        <v>21</v>
      </c>
      <c r="C31" s="4" t="s">
        <v>133</v>
      </c>
      <c r="D31" s="4" t="s">
        <v>38</v>
      </c>
      <c r="E31" s="4" t="s">
        <v>115</v>
      </c>
      <c r="F31" s="21">
        <v>41734</v>
      </c>
      <c r="G31" s="22">
        <v>5400</v>
      </c>
      <c r="H31" s="22">
        <f t="shared" si="4"/>
        <v>64800</v>
      </c>
      <c r="I31" s="23">
        <f t="shared" ca="1" si="5"/>
        <v>9.5833333333333339</v>
      </c>
      <c r="J31" s="26">
        <f t="shared" si="6"/>
        <v>2014</v>
      </c>
    </row>
    <row r="32" spans="2:10" x14ac:dyDescent="0.25">
      <c r="B32" s="5">
        <v>22</v>
      </c>
      <c r="C32" s="4" t="s">
        <v>134</v>
      </c>
      <c r="D32" s="4" t="s">
        <v>118</v>
      </c>
      <c r="E32" s="4" t="s">
        <v>108</v>
      </c>
      <c r="F32" s="21">
        <v>41853</v>
      </c>
      <c r="G32" s="22">
        <v>5600</v>
      </c>
      <c r="H32" s="22">
        <f t="shared" si="4"/>
        <v>67200</v>
      </c>
      <c r="I32" s="23">
        <f t="shared" ca="1" si="5"/>
        <v>9.2583333333333329</v>
      </c>
      <c r="J32" s="26">
        <f t="shared" si="6"/>
        <v>2014</v>
      </c>
    </row>
    <row r="33" spans="2:10" x14ac:dyDescent="0.25">
      <c r="B33" s="5">
        <v>23</v>
      </c>
      <c r="C33" s="4" t="s">
        <v>135</v>
      </c>
      <c r="D33" s="4" t="s">
        <v>128</v>
      </c>
      <c r="E33" s="4" t="s">
        <v>108</v>
      </c>
      <c r="F33" s="21">
        <v>43142</v>
      </c>
      <c r="G33" s="22">
        <v>6400</v>
      </c>
      <c r="H33" s="22">
        <f t="shared" si="4"/>
        <v>76800</v>
      </c>
      <c r="I33" s="23">
        <f t="shared" ca="1" si="5"/>
        <v>5.7333333333333334</v>
      </c>
      <c r="J33" s="26">
        <f t="shared" si="6"/>
        <v>2018</v>
      </c>
    </row>
    <row r="34" spans="2:10" x14ac:dyDescent="0.25">
      <c r="B34" s="5">
        <v>24</v>
      </c>
      <c r="C34" s="4" t="s">
        <v>136</v>
      </c>
      <c r="D34" s="4" t="s">
        <v>118</v>
      </c>
      <c r="E34" s="4" t="s">
        <v>115</v>
      </c>
      <c r="F34" s="21">
        <v>43364</v>
      </c>
      <c r="G34" s="22">
        <v>5600</v>
      </c>
      <c r="H34" s="22">
        <f t="shared" si="4"/>
        <v>67200</v>
      </c>
      <c r="I34" s="23">
        <f t="shared" ca="1" si="5"/>
        <v>5.1222222222222218</v>
      </c>
      <c r="J34" s="26">
        <f t="shared" si="6"/>
        <v>2018</v>
      </c>
    </row>
    <row r="35" spans="2:10" x14ac:dyDescent="0.25">
      <c r="B35" s="5">
        <v>25</v>
      </c>
      <c r="C35" s="4" t="s">
        <v>137</v>
      </c>
      <c r="D35" s="4" t="s">
        <v>118</v>
      </c>
      <c r="E35" s="4" t="s">
        <v>115</v>
      </c>
      <c r="F35" s="21">
        <v>44104</v>
      </c>
      <c r="G35" s="22">
        <v>5600</v>
      </c>
      <c r="H35" s="22">
        <f t="shared" si="4"/>
        <v>67200</v>
      </c>
      <c r="I35" s="23">
        <f t="shared" ca="1" si="5"/>
        <v>3.0972222222222223</v>
      </c>
      <c r="J35" s="26">
        <f t="shared" si="6"/>
        <v>2020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D2A64-03CD-431F-9B55-559F6C19B93E}">
  <dimension ref="B2:O4"/>
  <sheetViews>
    <sheetView topLeftCell="J1" workbookViewId="0">
      <selection activeCell="P9" sqref="P9"/>
    </sheetView>
  </sheetViews>
  <sheetFormatPr defaultRowHeight="15" x14ac:dyDescent="0.25"/>
  <cols>
    <col min="2" max="2" width="10.5703125" bestFit="1" customWidth="1"/>
    <col min="3" max="3" width="13.140625" bestFit="1" customWidth="1"/>
    <col min="4" max="4" width="10.140625" bestFit="1" customWidth="1"/>
  </cols>
  <sheetData>
    <row r="2" spans="2:15" x14ac:dyDescent="0.25">
      <c r="B2" s="10" t="s">
        <v>140</v>
      </c>
      <c r="C2" s="10" t="s">
        <v>141</v>
      </c>
      <c r="D2" s="10" t="s">
        <v>142</v>
      </c>
      <c r="F2" s="10" t="s">
        <v>148</v>
      </c>
      <c r="I2" s="10" t="s">
        <v>149</v>
      </c>
      <c r="L2" s="10" t="s">
        <v>150</v>
      </c>
      <c r="O2" s="10" t="s">
        <v>151</v>
      </c>
    </row>
    <row r="3" spans="2:15" x14ac:dyDescent="0.25">
      <c r="B3" t="s">
        <v>143</v>
      </c>
      <c r="C3" t="s">
        <v>144</v>
      </c>
      <c r="D3" t="s">
        <v>145</v>
      </c>
      <c r="F3" t="str">
        <f>B3&amp;" "&amp;C3&amp;" "&amp;D3</f>
        <v>John Michael Smith</v>
      </c>
      <c r="I3" t="str">
        <f>_xlfn.CONCAT(B3:D3)</f>
        <v>JohnMichaelSmith</v>
      </c>
      <c r="L3" t="str">
        <f>_xlfn.TEXTJOIN(" ",TRUE,B3:D3)</f>
        <v>John Michael Smith</v>
      </c>
      <c r="O3">
        <f>LEN(L3)</f>
        <v>18</v>
      </c>
    </row>
    <row r="4" spans="2:15" x14ac:dyDescent="0.25">
      <c r="B4" t="s">
        <v>146</v>
      </c>
      <c r="D4" t="s">
        <v>147</v>
      </c>
      <c r="F4" t="str">
        <f>B4&amp;" "&amp;C4&amp;" "&amp;D4</f>
        <v>Tony  McGill</v>
      </c>
      <c r="I4" t="str">
        <f>_xlfn.CONCAT(B4:D4)</f>
        <v>TonyMcGill</v>
      </c>
      <c r="L4" t="str">
        <f>_xlfn.TEXTJOIN(" ",TRUE,B4:D4)</f>
        <v>Tony McGill</v>
      </c>
      <c r="O4">
        <f>LEN(L4)</f>
        <v>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CA749-A018-4AA9-88D4-D52A07A78526}">
  <dimension ref="B2:L13"/>
  <sheetViews>
    <sheetView topLeftCell="B1" workbookViewId="0">
      <selection activeCell="H10" sqref="H10"/>
    </sheetView>
  </sheetViews>
  <sheetFormatPr defaultRowHeight="15" x14ac:dyDescent="0.25"/>
  <cols>
    <col min="2" max="2" width="10.5703125" bestFit="1" customWidth="1"/>
    <col min="3" max="3" width="13.140625" bestFit="1" customWidth="1"/>
    <col min="4" max="4" width="10.140625" bestFit="1" customWidth="1"/>
  </cols>
  <sheetData>
    <row r="2" spans="2:12" x14ac:dyDescent="0.25">
      <c r="B2" s="10" t="s">
        <v>140</v>
      </c>
      <c r="C2" s="10" t="s">
        <v>141</v>
      </c>
      <c r="D2" s="10" t="s">
        <v>142</v>
      </c>
      <c r="F2" s="10" t="s">
        <v>148</v>
      </c>
      <c r="I2" s="10" t="s">
        <v>149</v>
      </c>
      <c r="L2" s="10" t="s">
        <v>150</v>
      </c>
    </row>
    <row r="3" spans="2:12" x14ac:dyDescent="0.25">
      <c r="B3" t="s">
        <v>143</v>
      </c>
      <c r="C3" t="s">
        <v>144</v>
      </c>
      <c r="D3" t="s">
        <v>145</v>
      </c>
      <c r="F3" t="str">
        <f>B3&amp;" "&amp;C3&amp;" "&amp;D3</f>
        <v>John Michael Smith</v>
      </c>
      <c r="I3" t="str">
        <f>_xlfn.CONCAT(B3:D3)</f>
        <v>JohnMichaelSmith</v>
      </c>
      <c r="L3" t="str">
        <f>_xlfn.TEXTJOIN(" ",TRUE,B3:D3)</f>
        <v>John Michael Smith</v>
      </c>
    </row>
    <row r="4" spans="2:12" x14ac:dyDescent="0.25">
      <c r="B4" t="s">
        <v>146</v>
      </c>
      <c r="D4" t="s">
        <v>147</v>
      </c>
      <c r="F4" t="str">
        <f>B4&amp;" "&amp;C4&amp;" "&amp;D4</f>
        <v>Tony  McGill</v>
      </c>
      <c r="I4" t="str">
        <f>_xlfn.CONCAT(B4:D4)</f>
        <v>TonyMcGill</v>
      </c>
      <c r="L4" t="str">
        <f>_xlfn.TEXTJOIN(" ",TRUE,B4:D4)</f>
        <v>Tony McGill</v>
      </c>
    </row>
    <row r="7" spans="2:12" x14ac:dyDescent="0.25">
      <c r="B7" s="10" t="s">
        <v>152</v>
      </c>
      <c r="D7" s="10" t="s">
        <v>153</v>
      </c>
      <c r="E7" s="10"/>
      <c r="F7" s="10" t="s">
        <v>155</v>
      </c>
      <c r="G7" s="10"/>
      <c r="H7" s="10" t="s">
        <v>154</v>
      </c>
      <c r="J7" s="10" t="s">
        <v>156</v>
      </c>
    </row>
    <row r="8" spans="2:12" x14ac:dyDescent="0.25">
      <c r="B8">
        <f>LEN(L3)</f>
        <v>18</v>
      </c>
      <c r="D8">
        <f>FIND(" ",L3)</f>
        <v>5</v>
      </c>
      <c r="F8" t="str">
        <f>LEFT(L3,6)</f>
        <v>John M</v>
      </c>
      <c r="H8" t="str">
        <f>RIGHT(L3,6)</f>
        <v xml:space="preserve"> Smith</v>
      </c>
      <c r="J8" t="str">
        <f>TRIM(H8)</f>
        <v>Smith</v>
      </c>
    </row>
    <row r="9" spans="2:12" x14ac:dyDescent="0.25">
      <c r="B9">
        <f>LEN(L4)</f>
        <v>11</v>
      </c>
      <c r="D9">
        <f>FIND("Mc",L4)</f>
        <v>6</v>
      </c>
      <c r="F9" t="str">
        <f>LEFT(L4,6)</f>
        <v>Tony M</v>
      </c>
      <c r="H9" t="str">
        <f>RIGHT(L4,8)</f>
        <v>y McGill</v>
      </c>
    </row>
    <row r="12" spans="2:12" x14ac:dyDescent="0.25">
      <c r="B12" s="10" t="s">
        <v>157</v>
      </c>
      <c r="C12" s="10"/>
      <c r="D12" s="10" t="s">
        <v>158</v>
      </c>
      <c r="E12" s="10"/>
      <c r="F12" s="10" t="s">
        <v>159</v>
      </c>
    </row>
    <row r="13" spans="2:12" x14ac:dyDescent="0.25">
      <c r="B13" t="str">
        <f>LOWER(L3)</f>
        <v>john michael smith</v>
      </c>
      <c r="D13" t="str">
        <f>UPPER(L3)</f>
        <v>JOHN MICHAEL SMITH</v>
      </c>
      <c r="F13" t="str">
        <f>PROPER(L3)</f>
        <v>John Michael Smith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34719-76D6-4525-8D92-E010CFA23B21}">
  <dimension ref="B2:D14"/>
  <sheetViews>
    <sheetView tabSelected="1" zoomScale="90" zoomScaleNormal="90" workbookViewId="0">
      <selection activeCell="F7" sqref="F7"/>
    </sheetView>
  </sheetViews>
  <sheetFormatPr defaultRowHeight="15" x14ac:dyDescent="0.25"/>
  <cols>
    <col min="2" max="2" width="17.140625" bestFit="1" customWidth="1"/>
    <col min="3" max="3" width="15.140625" bestFit="1" customWidth="1"/>
  </cols>
  <sheetData>
    <row r="2" spans="2:4" x14ac:dyDescent="0.25">
      <c r="B2" t="s">
        <v>160</v>
      </c>
    </row>
    <row r="4" spans="2:4" x14ac:dyDescent="0.25">
      <c r="B4" s="27">
        <v>123456.8</v>
      </c>
      <c r="D4" t="str">
        <f>TEXT(B4,"#.##0,000")</f>
        <v>123.456,800</v>
      </c>
    </row>
    <row r="5" spans="2:4" x14ac:dyDescent="0.25">
      <c r="B5">
        <v>1234567890</v>
      </c>
      <c r="D5" t="str">
        <f>TEXT(B5,"+###-###-####")</f>
        <v>+123-456-7890</v>
      </c>
    </row>
    <row r="6" spans="2:4" x14ac:dyDescent="0.25">
      <c r="B6">
        <v>12345</v>
      </c>
      <c r="D6" t="str">
        <f>TEXT(B6,"00000000")</f>
        <v>00012345</v>
      </c>
    </row>
    <row r="7" spans="2:4" x14ac:dyDescent="0.25">
      <c r="B7">
        <v>5.85</v>
      </c>
      <c r="D7" s="28" t="str">
        <f>TEXT(B7,"#?/?")</f>
        <v>41/7</v>
      </c>
    </row>
    <row r="8" spans="2:4" x14ac:dyDescent="0.25">
      <c r="B8">
        <v>0.25</v>
      </c>
      <c r="D8" s="28" t="str">
        <f>TEXT(B8,"#?/?")</f>
        <v>1/4</v>
      </c>
    </row>
    <row r="10" spans="2:4" x14ac:dyDescent="0.25">
      <c r="B10" s="12">
        <v>44960</v>
      </c>
      <c r="C10" t="s">
        <v>162</v>
      </c>
      <c r="D10" t="str">
        <f>TEXT(B10,"ddd")</f>
        <v>Fri</v>
      </c>
    </row>
    <row r="11" spans="2:4" x14ac:dyDescent="0.25">
      <c r="C11" t="s">
        <v>161</v>
      </c>
      <c r="D11" t="str">
        <f>TEXT(B10,"mmm")</f>
        <v>Feb</v>
      </c>
    </row>
    <row r="13" spans="2:4" x14ac:dyDescent="0.25">
      <c r="B13" s="13">
        <f ca="1">NOW()</f>
        <v>45235.510968634262</v>
      </c>
      <c r="D13" t="str">
        <f ca="1">TEXT(NOW(),"dd-mm-yyy hh:mm:ss")</f>
        <v>05-11-2023 12:15:48</v>
      </c>
    </row>
    <row r="14" spans="2:4" x14ac:dyDescent="0.25">
      <c r="D14" t="str">
        <f ca="1">TEXT(NOW(),"hh:mm AM/PM")</f>
        <v>12:15 PM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8634D-EB84-4836-984D-8C69741E15B9}">
  <dimension ref="B1:H11"/>
  <sheetViews>
    <sheetView workbookViewId="0">
      <selection activeCell="H10" sqref="H10"/>
    </sheetView>
  </sheetViews>
  <sheetFormatPr defaultRowHeight="15" x14ac:dyDescent="0.25"/>
  <sheetData>
    <row r="1" spans="2:8" x14ac:dyDescent="0.25">
      <c r="D1" t="s">
        <v>173</v>
      </c>
    </row>
    <row r="2" spans="2:8" x14ac:dyDescent="0.25">
      <c r="B2" t="s">
        <v>163</v>
      </c>
    </row>
    <row r="3" spans="2:8" x14ac:dyDescent="0.25">
      <c r="D3" t="s">
        <v>164</v>
      </c>
      <c r="H3" t="s">
        <v>165</v>
      </c>
    </row>
    <row r="4" spans="2:8" x14ac:dyDescent="0.25">
      <c r="H4" t="s">
        <v>166</v>
      </c>
    </row>
    <row r="6" spans="2:8" x14ac:dyDescent="0.25">
      <c r="E6" s="10" t="s">
        <v>167</v>
      </c>
    </row>
    <row r="7" spans="2:8" x14ac:dyDescent="0.25">
      <c r="D7">
        <v>1</v>
      </c>
      <c r="E7" t="s">
        <v>168</v>
      </c>
      <c r="G7">
        <v>5</v>
      </c>
      <c r="H7" t="str">
        <f>CHOOSE(G7,E7,E8,E9,E10,E11)</f>
        <v>Melons</v>
      </c>
    </row>
    <row r="8" spans="2:8" x14ac:dyDescent="0.25">
      <c r="D8">
        <v>2</v>
      </c>
      <c r="E8" t="s">
        <v>169</v>
      </c>
    </row>
    <row r="9" spans="2:8" x14ac:dyDescent="0.25">
      <c r="D9">
        <v>3</v>
      </c>
      <c r="E9" t="s">
        <v>170</v>
      </c>
    </row>
    <row r="10" spans="2:8" x14ac:dyDescent="0.25">
      <c r="D10">
        <v>4</v>
      </c>
      <c r="E10" t="s">
        <v>171</v>
      </c>
    </row>
    <row r="11" spans="2:8" x14ac:dyDescent="0.25">
      <c r="D11">
        <v>5</v>
      </c>
      <c r="E11" t="s">
        <v>172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22766-FAA0-4220-AA6A-7266C0645477}">
  <dimension ref="B1:O18"/>
  <sheetViews>
    <sheetView zoomScale="90" zoomScaleNormal="90" workbookViewId="0">
      <selection activeCell="A17" sqref="A17"/>
    </sheetView>
  </sheetViews>
  <sheetFormatPr defaultRowHeight="15" x14ac:dyDescent="0.25"/>
  <cols>
    <col min="3" max="3" width="18.42578125" bestFit="1" customWidth="1"/>
    <col min="10" max="10" width="9.85546875" bestFit="1" customWidth="1"/>
    <col min="12" max="12" width="11" bestFit="1" customWidth="1"/>
    <col min="13" max="13" width="15.7109375" bestFit="1" customWidth="1"/>
    <col min="14" max="15" width="9.85546875" bestFit="1" customWidth="1"/>
  </cols>
  <sheetData>
    <row r="1" spans="2:15" x14ac:dyDescent="0.25">
      <c r="D1" s="10" t="s">
        <v>177</v>
      </c>
      <c r="E1" s="10" t="s">
        <v>178</v>
      </c>
      <c r="F1" s="10" t="s">
        <v>179</v>
      </c>
      <c r="G1" s="10" t="s">
        <v>180</v>
      </c>
      <c r="H1" s="10" t="s">
        <v>181</v>
      </c>
      <c r="I1" s="10" t="s">
        <v>182</v>
      </c>
      <c r="J1" s="10" t="s">
        <v>183</v>
      </c>
    </row>
    <row r="2" spans="2:15" x14ac:dyDescent="0.25">
      <c r="L2" s="10" t="s">
        <v>186</v>
      </c>
    </row>
    <row r="3" spans="2:15" ht="15.75" thickBot="1" x14ac:dyDescent="0.3">
      <c r="B3" s="31">
        <v>1</v>
      </c>
      <c r="C3" s="32" t="s">
        <v>174</v>
      </c>
      <c r="D3" s="33"/>
      <c r="E3" s="33"/>
      <c r="F3" s="33"/>
      <c r="G3" s="33"/>
      <c r="H3" s="33"/>
      <c r="I3" s="33"/>
      <c r="J3" s="33"/>
      <c r="M3" s="10" t="s">
        <v>187</v>
      </c>
      <c r="N3" s="36">
        <v>1</v>
      </c>
    </row>
    <row r="4" spans="2:15" x14ac:dyDescent="0.25">
      <c r="B4" s="29"/>
      <c r="C4" t="s">
        <v>175</v>
      </c>
      <c r="D4" s="34">
        <v>150000</v>
      </c>
      <c r="E4" s="34">
        <v>185000</v>
      </c>
      <c r="F4" s="34">
        <v>250000</v>
      </c>
      <c r="G4" s="34">
        <v>350000</v>
      </c>
      <c r="H4" s="34">
        <v>400000</v>
      </c>
      <c r="I4" s="34">
        <v>500000</v>
      </c>
      <c r="J4" s="37">
        <f>SUM(D4:I4)</f>
        <v>1835000</v>
      </c>
    </row>
    <row r="5" spans="2:15" x14ac:dyDescent="0.25">
      <c r="B5" s="29"/>
      <c r="C5" t="s">
        <v>176</v>
      </c>
      <c r="D5" s="34">
        <v>85000</v>
      </c>
      <c r="E5" s="34">
        <v>105000</v>
      </c>
      <c r="F5" s="34">
        <v>150000</v>
      </c>
      <c r="G5" s="34">
        <v>195000</v>
      </c>
      <c r="H5" s="34">
        <v>220000</v>
      </c>
      <c r="I5" s="34">
        <v>270000</v>
      </c>
      <c r="J5" s="37">
        <f>SUM(D5:I5)</f>
        <v>1025000</v>
      </c>
      <c r="M5" t="s">
        <v>175</v>
      </c>
      <c r="N5" s="34">
        <f>CHOOSE(N3,J4,J8,J12)</f>
        <v>1835000</v>
      </c>
      <c r="O5" s="34"/>
    </row>
    <row r="6" spans="2:15" x14ac:dyDescent="0.25">
      <c r="B6" s="29"/>
      <c r="D6" s="34"/>
      <c r="E6" s="34"/>
      <c r="F6" s="34"/>
      <c r="G6" s="34"/>
      <c r="H6" s="34"/>
      <c r="I6" s="34"/>
      <c r="J6" s="37"/>
      <c r="M6" t="s">
        <v>176</v>
      </c>
      <c r="N6" s="34">
        <f>CHOOSE(N3,J5,J9,J13)</f>
        <v>1025000</v>
      </c>
      <c r="O6" s="34"/>
    </row>
    <row r="7" spans="2:15" ht="15.75" thickBot="1" x14ac:dyDescent="0.3">
      <c r="B7" s="31">
        <v>2</v>
      </c>
      <c r="C7" s="32" t="s">
        <v>184</v>
      </c>
      <c r="D7" s="35"/>
      <c r="E7" s="35"/>
      <c r="F7" s="35"/>
      <c r="G7" s="35"/>
      <c r="H7" s="35"/>
      <c r="I7" s="35"/>
      <c r="J7" s="38"/>
      <c r="M7" t="s">
        <v>188</v>
      </c>
      <c r="N7" s="34">
        <f>N5-N6</f>
        <v>810000</v>
      </c>
      <c r="O7" s="34"/>
    </row>
    <row r="8" spans="2:15" ht="15.75" thickBot="1" x14ac:dyDescent="0.3">
      <c r="B8" s="29"/>
      <c r="C8" t="s">
        <v>175</v>
      </c>
      <c r="D8" s="34">
        <v>125000</v>
      </c>
      <c r="E8" s="34">
        <v>150000</v>
      </c>
      <c r="F8" s="34">
        <v>200000</v>
      </c>
      <c r="G8" s="34">
        <v>320000</v>
      </c>
      <c r="H8" s="34">
        <v>395000</v>
      </c>
      <c r="I8" s="34">
        <v>425000</v>
      </c>
      <c r="J8" s="37">
        <f>SUM(D8:I8)</f>
        <v>1615000</v>
      </c>
      <c r="M8" t="s">
        <v>189</v>
      </c>
      <c r="N8" s="35">
        <f>N7*20%</f>
        <v>162000</v>
      </c>
      <c r="O8" s="34"/>
    </row>
    <row r="9" spans="2:15" ht="15.75" thickBot="1" x14ac:dyDescent="0.3">
      <c r="B9" s="29"/>
      <c r="C9" t="s">
        <v>176</v>
      </c>
      <c r="D9" s="34">
        <v>85000</v>
      </c>
      <c r="E9" s="34">
        <v>105000</v>
      </c>
      <c r="F9" s="34">
        <v>136000</v>
      </c>
      <c r="G9" s="34">
        <v>215000</v>
      </c>
      <c r="H9" s="34">
        <v>275000</v>
      </c>
      <c r="I9" s="34">
        <v>290000</v>
      </c>
      <c r="J9" s="37">
        <f>SUM(D9:I9)</f>
        <v>1106000</v>
      </c>
      <c r="M9" s="10" t="s">
        <v>190</v>
      </c>
      <c r="N9" s="41">
        <f>N7-N8</f>
        <v>648000</v>
      </c>
      <c r="O9" s="34"/>
    </row>
    <row r="10" spans="2:15" ht="15.75" thickTop="1" x14ac:dyDescent="0.25">
      <c r="B10" s="29"/>
      <c r="D10" s="34"/>
      <c r="E10" s="34"/>
      <c r="F10" s="34"/>
      <c r="G10" s="34"/>
      <c r="H10" s="34"/>
      <c r="I10" s="34"/>
      <c r="J10" s="37"/>
      <c r="N10" s="34"/>
      <c r="O10" s="34"/>
    </row>
    <row r="11" spans="2:15" ht="15.75" thickBot="1" x14ac:dyDescent="0.3">
      <c r="B11" s="31">
        <v>3</v>
      </c>
      <c r="C11" s="32" t="s">
        <v>185</v>
      </c>
      <c r="D11" s="35"/>
      <c r="E11" s="35"/>
      <c r="F11" s="35"/>
      <c r="G11" s="35"/>
      <c r="H11" s="35"/>
      <c r="I11" s="35"/>
      <c r="J11" s="38"/>
      <c r="N11" s="34"/>
      <c r="O11" s="34"/>
    </row>
    <row r="12" spans="2:15" x14ac:dyDescent="0.25">
      <c r="B12" s="29"/>
      <c r="C12" t="s">
        <v>175</v>
      </c>
      <c r="D12" s="34">
        <v>100000</v>
      </c>
      <c r="E12" s="34">
        <v>120000</v>
      </c>
      <c r="F12" s="34">
        <v>150000</v>
      </c>
      <c r="G12" s="34">
        <v>180000</v>
      </c>
      <c r="H12" s="34">
        <v>240000</v>
      </c>
      <c r="I12" s="34">
        <v>300000</v>
      </c>
      <c r="J12" s="37">
        <f>SUM(D12:I12)</f>
        <v>1090000</v>
      </c>
      <c r="L12" s="10" t="s">
        <v>191</v>
      </c>
      <c r="M12" s="10"/>
      <c r="N12" s="37" t="s">
        <v>192</v>
      </c>
      <c r="O12" s="34"/>
    </row>
    <row r="13" spans="2:15" x14ac:dyDescent="0.25">
      <c r="B13" s="29"/>
      <c r="C13" t="s">
        <v>176</v>
      </c>
      <c r="D13" s="34">
        <v>95000</v>
      </c>
      <c r="E13" s="34">
        <v>107000</v>
      </c>
      <c r="F13" s="34">
        <v>125000</v>
      </c>
      <c r="G13" s="34">
        <v>130000</v>
      </c>
      <c r="H13" s="34">
        <v>175000</v>
      </c>
      <c r="I13" s="34">
        <v>190000</v>
      </c>
      <c r="J13" s="37">
        <f>SUM(D13:I13)</f>
        <v>822000</v>
      </c>
      <c r="M13" t="s">
        <v>175</v>
      </c>
      <c r="N13" s="39">
        <v>3</v>
      </c>
      <c r="O13" s="40">
        <f>CHOOSE(N13,J4,J8,J12)</f>
        <v>1090000</v>
      </c>
    </row>
    <row r="14" spans="2:15" x14ac:dyDescent="0.25">
      <c r="B14" s="30"/>
      <c r="M14" t="s">
        <v>176</v>
      </c>
      <c r="N14" s="39">
        <v>1</v>
      </c>
      <c r="O14" s="34">
        <f>CHOOSE(N14,J5,J9,J13)</f>
        <v>1025000</v>
      </c>
    </row>
    <row r="15" spans="2:15" x14ac:dyDescent="0.25">
      <c r="M15" t="s">
        <v>188</v>
      </c>
      <c r="N15" s="34"/>
      <c r="O15" s="34">
        <f>O13-O14</f>
        <v>65000</v>
      </c>
    </row>
    <row r="16" spans="2:15" ht="15.75" thickBot="1" x14ac:dyDescent="0.3">
      <c r="M16" t="s">
        <v>189</v>
      </c>
      <c r="N16" s="34"/>
      <c r="O16" s="35">
        <f>O15*20%</f>
        <v>13000</v>
      </c>
    </row>
    <row r="17" spans="13:15" ht="15.75" thickBot="1" x14ac:dyDescent="0.3">
      <c r="M17" s="10" t="s">
        <v>190</v>
      </c>
      <c r="N17" s="37"/>
      <c r="O17" s="41">
        <f>O15-O16</f>
        <v>52000</v>
      </c>
    </row>
    <row r="18" spans="13:15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6C17C-0F3A-46D2-B393-21AF95D33229}">
  <dimension ref="B2:M17"/>
  <sheetViews>
    <sheetView zoomScale="90" zoomScaleNormal="90" workbookViewId="0">
      <selection activeCell="D13" sqref="D13"/>
    </sheetView>
  </sheetViews>
  <sheetFormatPr defaultRowHeight="15" x14ac:dyDescent="0.25"/>
  <cols>
    <col min="6" max="6" width="11.28515625" customWidth="1"/>
  </cols>
  <sheetData>
    <row r="2" spans="2:13" x14ac:dyDescent="0.25">
      <c r="B2" t="b">
        <v>1</v>
      </c>
      <c r="C2">
        <v>1</v>
      </c>
    </row>
    <row r="3" spans="2:13" x14ac:dyDescent="0.25">
      <c r="B3" t="b">
        <v>0</v>
      </c>
      <c r="C3">
        <v>0</v>
      </c>
    </row>
    <row r="6" spans="2:13" x14ac:dyDescent="0.25">
      <c r="B6" t="s">
        <v>0</v>
      </c>
      <c r="C6">
        <v>60</v>
      </c>
    </row>
    <row r="7" spans="2:13" x14ac:dyDescent="0.25">
      <c r="B7" t="s">
        <v>2</v>
      </c>
      <c r="C7">
        <v>48</v>
      </c>
      <c r="F7" t="s">
        <v>5</v>
      </c>
      <c r="G7" s="1" t="str">
        <f>IF(C6&gt;=C9,IF(C7&gt;=C9,"Pass","Fail"),"Fail")</f>
        <v>Fail</v>
      </c>
    </row>
    <row r="8" spans="2:13" x14ac:dyDescent="0.25">
      <c r="G8" s="1"/>
    </row>
    <row r="9" spans="2:13" x14ac:dyDescent="0.25">
      <c r="B9" t="s">
        <v>1</v>
      </c>
      <c r="C9">
        <v>50</v>
      </c>
      <c r="F9" t="s">
        <v>3</v>
      </c>
      <c r="G9" s="1" t="b">
        <f>AND(C6&gt;=C9,C7&gt;=C9)</f>
        <v>0</v>
      </c>
      <c r="H9" s="2" t="s">
        <v>7</v>
      </c>
      <c r="I9" s="3" t="s">
        <v>13</v>
      </c>
      <c r="J9" s="3"/>
      <c r="K9" s="3"/>
      <c r="L9" s="3"/>
      <c r="M9" s="3"/>
    </row>
    <row r="10" spans="2:13" x14ac:dyDescent="0.25">
      <c r="G10" s="1"/>
      <c r="I10" s="3" t="s">
        <v>8</v>
      </c>
      <c r="J10" s="3"/>
      <c r="K10" s="3"/>
      <c r="L10" s="3"/>
      <c r="M10" s="3"/>
    </row>
    <row r="11" spans="2:13" x14ac:dyDescent="0.25">
      <c r="F11" t="s">
        <v>6</v>
      </c>
      <c r="G11" s="1" t="str">
        <f>IF(AND(C6&gt;=C9,C7&gt;=C9),"Pass","Fail")</f>
        <v>Fail</v>
      </c>
      <c r="I11" s="3"/>
      <c r="J11" s="3"/>
      <c r="K11" s="3"/>
      <c r="L11" s="3"/>
      <c r="M11" s="3"/>
    </row>
    <row r="12" spans="2:13" x14ac:dyDescent="0.25">
      <c r="I12" s="3"/>
      <c r="J12" s="3"/>
      <c r="K12" s="3"/>
      <c r="L12" s="3"/>
      <c r="M12" s="3"/>
    </row>
    <row r="13" spans="2:13" x14ac:dyDescent="0.25">
      <c r="F13" t="s">
        <v>4</v>
      </c>
      <c r="G13" t="b">
        <f>OR(C6&gt;=C9,C7&gt;=C9)</f>
        <v>1</v>
      </c>
      <c r="H13" s="2" t="s">
        <v>7</v>
      </c>
      <c r="I13" s="3" t="s">
        <v>9</v>
      </c>
      <c r="J13" s="3"/>
      <c r="K13" s="3"/>
      <c r="L13" s="3"/>
      <c r="M13" s="3"/>
    </row>
    <row r="14" spans="2:13" x14ac:dyDescent="0.25">
      <c r="I14" s="3" t="s">
        <v>14</v>
      </c>
      <c r="J14" s="3"/>
      <c r="K14" s="3"/>
      <c r="L14" s="3"/>
      <c r="M14" s="3"/>
    </row>
    <row r="16" spans="2:13" x14ac:dyDescent="0.25">
      <c r="F16" t="s">
        <v>10</v>
      </c>
      <c r="H16" s="2" t="s">
        <v>7</v>
      </c>
      <c r="I16" s="3" t="s">
        <v>12</v>
      </c>
    </row>
    <row r="17" spans="8:9" x14ac:dyDescent="0.25">
      <c r="H17" s="2" t="s">
        <v>7</v>
      </c>
      <c r="I17" s="3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65D0B-D1F6-4ADC-B88F-CD5F9EDC9167}">
  <dimension ref="B2:H12"/>
  <sheetViews>
    <sheetView workbookViewId="0">
      <selection activeCell="D4" sqref="D4"/>
    </sheetView>
  </sheetViews>
  <sheetFormatPr defaultRowHeight="15" x14ac:dyDescent="0.25"/>
  <cols>
    <col min="2" max="2" width="13.85546875" bestFit="1" customWidth="1"/>
    <col min="3" max="3" width="13.7109375" bestFit="1" customWidth="1"/>
  </cols>
  <sheetData>
    <row r="2" spans="2:8" x14ac:dyDescent="0.25">
      <c r="B2" s="6" t="s">
        <v>15</v>
      </c>
      <c r="C2" s="6" t="s">
        <v>16</v>
      </c>
      <c r="D2" s="6" t="s">
        <v>17</v>
      </c>
      <c r="G2" s="7" t="s">
        <v>28</v>
      </c>
      <c r="H2" s="7" t="s">
        <v>17</v>
      </c>
    </row>
    <row r="3" spans="2:8" x14ac:dyDescent="0.25">
      <c r="B3" s="4" t="s">
        <v>18</v>
      </c>
      <c r="C3" s="8">
        <v>72.5</v>
      </c>
      <c r="D3" s="5" t="str">
        <f>_xlfn.IFS(C3&lt;G$4,H$3,C3&lt;G$5,H$4,C3&lt;G$6,H$5,C3&lt;G$7,H$6,C3&lt;G$8,H$7,C3&lt;G$9,H$8,C3=G$9,H$9)</f>
        <v>C</v>
      </c>
      <c r="G3" s="5">
        <v>0</v>
      </c>
      <c r="H3" s="5" t="s">
        <v>29</v>
      </c>
    </row>
    <row r="4" spans="2:8" x14ac:dyDescent="0.25">
      <c r="B4" s="4" t="s">
        <v>19</v>
      </c>
      <c r="C4" s="8">
        <v>62.75</v>
      </c>
      <c r="D4" s="5" t="str">
        <f t="shared" ref="D4:D12" si="0">_xlfn.IFS(C4&lt;G$4,H$3,C4&lt;G$5,H$4,C4&lt;G$6,H$5,C4&lt;G$7,H$6,C4&lt;G$8,H$7,C4&lt;G$9,H$8,C4=G$9,H$9)</f>
        <v>D</v>
      </c>
      <c r="G4" s="5">
        <v>50</v>
      </c>
      <c r="H4" s="5" t="s">
        <v>30</v>
      </c>
    </row>
    <row r="5" spans="2:8" x14ac:dyDescent="0.25">
      <c r="B5" s="4" t="s">
        <v>20</v>
      </c>
      <c r="C5" s="8">
        <v>81.25</v>
      </c>
      <c r="D5" s="5" t="str">
        <f t="shared" si="0"/>
        <v>B</v>
      </c>
      <c r="G5" s="5">
        <v>60</v>
      </c>
      <c r="H5" s="5" t="s">
        <v>31</v>
      </c>
    </row>
    <row r="6" spans="2:8" x14ac:dyDescent="0.25">
      <c r="B6" s="4" t="s">
        <v>21</v>
      </c>
      <c r="C6" s="8">
        <v>69.25</v>
      </c>
      <c r="D6" s="5" t="str">
        <f t="shared" si="0"/>
        <v>D</v>
      </c>
      <c r="G6" s="5">
        <v>70</v>
      </c>
      <c r="H6" s="5" t="s">
        <v>32</v>
      </c>
    </row>
    <row r="7" spans="2:8" x14ac:dyDescent="0.25">
      <c r="B7" s="4" t="s">
        <v>22</v>
      </c>
      <c r="C7" s="8">
        <v>68</v>
      </c>
      <c r="D7" s="5" t="str">
        <f t="shared" si="0"/>
        <v>D</v>
      </c>
      <c r="G7" s="5">
        <v>80</v>
      </c>
      <c r="H7" s="5" t="s">
        <v>33</v>
      </c>
    </row>
    <row r="8" spans="2:8" x14ac:dyDescent="0.25">
      <c r="B8" s="4" t="s">
        <v>23</v>
      </c>
      <c r="C8" s="8">
        <v>69.75</v>
      </c>
      <c r="D8" s="5" t="str">
        <f t="shared" si="0"/>
        <v>D</v>
      </c>
      <c r="G8" s="5">
        <v>90</v>
      </c>
      <c r="H8" s="5" t="s">
        <v>34</v>
      </c>
    </row>
    <row r="9" spans="2:8" x14ac:dyDescent="0.25">
      <c r="B9" s="4" t="s">
        <v>24</v>
      </c>
      <c r="C9" s="8">
        <v>59.5</v>
      </c>
      <c r="D9" s="5" t="str">
        <f t="shared" si="0"/>
        <v>E</v>
      </c>
      <c r="G9" s="5">
        <v>100</v>
      </c>
      <c r="H9" s="5" t="s">
        <v>35</v>
      </c>
    </row>
    <row r="10" spans="2:8" x14ac:dyDescent="0.25">
      <c r="B10" s="4" t="s">
        <v>25</v>
      </c>
      <c r="C10" s="8">
        <v>62.5</v>
      </c>
      <c r="D10" s="5" t="str">
        <f t="shared" si="0"/>
        <v>D</v>
      </c>
    </row>
    <row r="11" spans="2:8" x14ac:dyDescent="0.25">
      <c r="B11" s="4" t="s">
        <v>26</v>
      </c>
      <c r="C11" s="8">
        <v>82.75</v>
      </c>
      <c r="D11" s="5" t="str">
        <f t="shared" si="0"/>
        <v>B</v>
      </c>
    </row>
    <row r="12" spans="2:8" x14ac:dyDescent="0.25">
      <c r="B12" s="4" t="s">
        <v>27</v>
      </c>
      <c r="C12" s="8">
        <v>49.5</v>
      </c>
      <c r="D12" s="5" t="str">
        <f t="shared" si="0"/>
        <v>F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C467B-1A46-4D64-B3BB-8AE556435149}">
  <dimension ref="B2:J14"/>
  <sheetViews>
    <sheetView topLeftCell="B1" workbookViewId="0">
      <selection activeCell="J3" sqref="J3"/>
    </sheetView>
  </sheetViews>
  <sheetFormatPr defaultRowHeight="15" x14ac:dyDescent="0.25"/>
  <cols>
    <col min="2" max="2" width="13.85546875" bestFit="1" customWidth="1"/>
    <col min="3" max="3" width="10.28515625" bestFit="1" customWidth="1"/>
    <col min="5" max="5" width="10.85546875" bestFit="1" customWidth="1"/>
    <col min="6" max="6" width="10" bestFit="1" customWidth="1"/>
    <col min="7" max="7" width="10.7109375" bestFit="1" customWidth="1"/>
    <col min="8" max="8" width="13.7109375" bestFit="1" customWidth="1"/>
  </cols>
  <sheetData>
    <row r="2" spans="2:10" x14ac:dyDescent="0.25">
      <c r="B2" s="6" t="s">
        <v>15</v>
      </c>
      <c r="C2" s="6" t="s">
        <v>36</v>
      </c>
      <c r="D2" s="6" t="s">
        <v>2</v>
      </c>
      <c r="E2" s="6" t="s">
        <v>37</v>
      </c>
      <c r="F2" s="6" t="s">
        <v>38</v>
      </c>
      <c r="G2" s="6" t="s">
        <v>39</v>
      </c>
      <c r="H2" s="6" t="s">
        <v>16</v>
      </c>
    </row>
    <row r="3" spans="2:10" x14ac:dyDescent="0.25">
      <c r="B3" s="4" t="s">
        <v>18</v>
      </c>
      <c r="C3" s="5">
        <v>77</v>
      </c>
      <c r="D3" s="5">
        <v>65</v>
      </c>
      <c r="E3" s="5">
        <v>80</v>
      </c>
      <c r="F3" s="5">
        <v>68</v>
      </c>
      <c r="G3" s="5">
        <f>SUM(C3:F3)</f>
        <v>290</v>
      </c>
      <c r="H3" s="8">
        <f>AVERAGE(C3:F3)</f>
        <v>72.5</v>
      </c>
      <c r="J3" t="str">
        <f>_xlfn.IFS(C3&lt;$C$14,"Fail",D3&lt;$C$14,"Fail",E3&lt;$C$14,"Fail",F3&lt;$C$14,"Fail",TRUE,"Pass")</f>
        <v>Pass</v>
      </c>
    </row>
    <row r="4" spans="2:10" x14ac:dyDescent="0.25">
      <c r="B4" s="4" t="s">
        <v>19</v>
      </c>
      <c r="C4" s="5">
        <v>60</v>
      </c>
      <c r="D4" s="5">
        <v>50</v>
      </c>
      <c r="E4" s="5">
        <v>75</v>
      </c>
      <c r="F4" s="5">
        <v>66</v>
      </c>
      <c r="G4" s="5">
        <f t="shared" ref="G4:G12" si="0">SUM(C4:F4)</f>
        <v>251</v>
      </c>
      <c r="H4" s="8">
        <f t="shared" ref="H4:H12" si="1">AVERAGE(C4:F4)</f>
        <v>62.75</v>
      </c>
      <c r="J4" t="str">
        <f t="shared" ref="J4:J12" si="2">_xlfn.IFS(C4&lt;$C$14,"Fail",D4&lt;$C$14,"Fail",E4&lt;$C$14,"Fail",F4&lt;$C$14,"Fail",TRUE,"Pass")</f>
        <v>Pass</v>
      </c>
    </row>
    <row r="5" spans="2:10" x14ac:dyDescent="0.25">
      <c r="B5" s="4" t="s">
        <v>20</v>
      </c>
      <c r="C5" s="5">
        <v>85</v>
      </c>
      <c r="D5" s="5">
        <v>90</v>
      </c>
      <c r="E5" s="5">
        <v>80</v>
      </c>
      <c r="F5" s="5">
        <v>70</v>
      </c>
      <c r="G5" s="5">
        <f t="shared" si="0"/>
        <v>325</v>
      </c>
      <c r="H5" s="8">
        <f t="shared" si="1"/>
        <v>81.25</v>
      </c>
      <c r="J5" t="str">
        <f t="shared" si="2"/>
        <v>Pass</v>
      </c>
    </row>
    <row r="6" spans="2:10" x14ac:dyDescent="0.25">
      <c r="B6" s="4" t="s">
        <v>21</v>
      </c>
      <c r="C6" s="5">
        <v>56</v>
      </c>
      <c r="D6" s="5">
        <v>85</v>
      </c>
      <c r="E6" s="5">
        <v>76</v>
      </c>
      <c r="F6" s="5">
        <v>60</v>
      </c>
      <c r="G6" s="5">
        <f t="shared" si="0"/>
        <v>277</v>
      </c>
      <c r="H6" s="8">
        <f t="shared" si="1"/>
        <v>69.25</v>
      </c>
      <c r="J6" t="str">
        <f t="shared" si="2"/>
        <v>Pass</v>
      </c>
    </row>
    <row r="7" spans="2:10" x14ac:dyDescent="0.25">
      <c r="B7" s="4" t="s">
        <v>22</v>
      </c>
      <c r="C7" s="5">
        <v>69</v>
      </c>
      <c r="D7" s="5">
        <v>62</v>
      </c>
      <c r="E7" s="5">
        <v>60</v>
      </c>
      <c r="F7" s="5">
        <v>81</v>
      </c>
      <c r="G7" s="5">
        <f t="shared" si="0"/>
        <v>272</v>
      </c>
      <c r="H7" s="8">
        <f t="shared" si="1"/>
        <v>68</v>
      </c>
      <c r="J7" t="str">
        <f t="shared" si="2"/>
        <v>Pass</v>
      </c>
    </row>
    <row r="8" spans="2:10" x14ac:dyDescent="0.25">
      <c r="B8" s="4" t="s">
        <v>23</v>
      </c>
      <c r="C8" s="5">
        <v>65</v>
      </c>
      <c r="D8" s="5">
        <v>73</v>
      </c>
      <c r="E8" s="5">
        <v>80</v>
      </c>
      <c r="F8" s="5">
        <v>61</v>
      </c>
      <c r="G8" s="5">
        <f t="shared" si="0"/>
        <v>279</v>
      </c>
      <c r="H8" s="8">
        <f t="shared" si="1"/>
        <v>69.75</v>
      </c>
      <c r="J8" t="str">
        <f t="shared" si="2"/>
        <v>Pass</v>
      </c>
    </row>
    <row r="9" spans="2:10" x14ac:dyDescent="0.25">
      <c r="B9" s="4" t="s">
        <v>24</v>
      </c>
      <c r="C9" s="5">
        <v>65</v>
      </c>
      <c r="D9" s="5">
        <v>50</v>
      </c>
      <c r="E9" s="5">
        <v>57</v>
      </c>
      <c r="F9" s="5">
        <v>66</v>
      </c>
      <c r="G9" s="5">
        <f t="shared" si="0"/>
        <v>238</v>
      </c>
      <c r="H9" s="8">
        <f t="shared" si="1"/>
        <v>59.5</v>
      </c>
      <c r="J9" t="str">
        <f t="shared" si="2"/>
        <v>Pass</v>
      </c>
    </row>
    <row r="10" spans="2:10" x14ac:dyDescent="0.25">
      <c r="B10" s="4" t="s">
        <v>25</v>
      </c>
      <c r="C10" s="5">
        <v>49</v>
      </c>
      <c r="D10" s="5">
        <v>65</v>
      </c>
      <c r="E10" s="5">
        <v>64</v>
      </c>
      <c r="F10" s="5">
        <v>72</v>
      </c>
      <c r="G10" s="5">
        <f t="shared" si="0"/>
        <v>250</v>
      </c>
      <c r="H10" s="8">
        <f t="shared" si="1"/>
        <v>62.5</v>
      </c>
      <c r="J10" t="str">
        <f t="shared" si="2"/>
        <v>Fail</v>
      </c>
    </row>
    <row r="11" spans="2:10" x14ac:dyDescent="0.25">
      <c r="B11" s="4" t="s">
        <v>26</v>
      </c>
      <c r="C11" s="5">
        <v>84</v>
      </c>
      <c r="D11" s="5">
        <v>80</v>
      </c>
      <c r="E11" s="5">
        <v>85</v>
      </c>
      <c r="F11" s="5">
        <v>82</v>
      </c>
      <c r="G11" s="5">
        <f t="shared" si="0"/>
        <v>331</v>
      </c>
      <c r="H11" s="8">
        <f t="shared" si="1"/>
        <v>82.75</v>
      </c>
      <c r="J11" t="str">
        <f t="shared" si="2"/>
        <v>Pass</v>
      </c>
    </row>
    <row r="12" spans="2:10" x14ac:dyDescent="0.25">
      <c r="B12" s="4" t="s">
        <v>27</v>
      </c>
      <c r="C12" s="5">
        <v>35</v>
      </c>
      <c r="D12" s="5">
        <v>50</v>
      </c>
      <c r="E12" s="5">
        <v>55</v>
      </c>
      <c r="F12" s="5">
        <v>58</v>
      </c>
      <c r="G12" s="5">
        <f t="shared" si="0"/>
        <v>198</v>
      </c>
      <c r="H12" s="8">
        <f t="shared" si="1"/>
        <v>49.5</v>
      </c>
      <c r="J12" t="str">
        <f t="shared" si="2"/>
        <v>Fail</v>
      </c>
    </row>
    <row r="14" spans="2:10" x14ac:dyDescent="0.25">
      <c r="B14" t="s">
        <v>1</v>
      </c>
      <c r="C14" s="1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37F0C-D03F-46CC-929C-F2F76596589A}">
  <dimension ref="B1:I23"/>
  <sheetViews>
    <sheetView topLeftCell="A10" workbookViewId="0">
      <selection activeCell="F20" sqref="F20"/>
    </sheetView>
  </sheetViews>
  <sheetFormatPr defaultRowHeight="15" x14ac:dyDescent="0.25"/>
  <cols>
    <col min="2" max="2" width="26.5703125" bestFit="1" customWidth="1"/>
    <col min="3" max="3" width="6.5703125" bestFit="1" customWidth="1"/>
  </cols>
  <sheetData>
    <row r="1" spans="2:9" x14ac:dyDescent="0.25">
      <c r="B1" t="s">
        <v>40</v>
      </c>
    </row>
    <row r="3" spans="2:9" x14ac:dyDescent="0.25">
      <c r="B3" s="10" t="s">
        <v>41</v>
      </c>
    </row>
    <row r="5" spans="2:9" x14ac:dyDescent="0.25">
      <c r="B5" s="10" t="s">
        <v>42</v>
      </c>
      <c r="C5" s="10" t="s">
        <v>48</v>
      </c>
      <c r="D5" s="10" t="s">
        <v>49</v>
      </c>
      <c r="H5" s="10" t="s">
        <v>48</v>
      </c>
      <c r="I5" s="10" t="s">
        <v>49</v>
      </c>
    </row>
    <row r="6" spans="2:9" x14ac:dyDescent="0.25">
      <c r="B6" t="s">
        <v>43</v>
      </c>
      <c r="C6" s="1">
        <v>5</v>
      </c>
      <c r="D6" t="str">
        <f t="shared" ref="D6:D9" si="0">_xlfn.SWITCH(C6,H$6,I$6,H$7,I$7,H$8,I$8,H$9,I$9,H$10,I$10,"?")</f>
        <v>Excellent</v>
      </c>
      <c r="H6">
        <v>1</v>
      </c>
      <c r="I6" t="s">
        <v>50</v>
      </c>
    </row>
    <row r="7" spans="2:9" x14ac:dyDescent="0.25">
      <c r="B7" t="s">
        <v>44</v>
      </c>
      <c r="C7" s="1">
        <v>3</v>
      </c>
      <c r="D7" t="str">
        <f t="shared" si="0"/>
        <v>Average</v>
      </c>
      <c r="H7">
        <v>2</v>
      </c>
      <c r="I7" t="s">
        <v>51</v>
      </c>
    </row>
    <row r="8" spans="2:9" x14ac:dyDescent="0.25">
      <c r="B8" t="s">
        <v>45</v>
      </c>
      <c r="C8" s="1">
        <v>4</v>
      </c>
      <c r="D8" t="str">
        <f t="shared" si="0"/>
        <v>Good</v>
      </c>
      <c r="F8" t="s">
        <v>55</v>
      </c>
      <c r="H8">
        <v>3</v>
      </c>
      <c r="I8" t="s">
        <v>52</v>
      </c>
    </row>
    <row r="9" spans="2:9" x14ac:dyDescent="0.25">
      <c r="B9" t="s">
        <v>46</v>
      </c>
      <c r="C9" s="1">
        <v>3</v>
      </c>
      <c r="D9" t="str">
        <f t="shared" si="0"/>
        <v>Average</v>
      </c>
      <c r="H9">
        <v>4</v>
      </c>
      <c r="I9" t="s">
        <v>53</v>
      </c>
    </row>
    <row r="10" spans="2:9" x14ac:dyDescent="0.25">
      <c r="B10" t="s">
        <v>47</v>
      </c>
      <c r="C10" s="1">
        <v>6</v>
      </c>
      <c r="D10" t="str">
        <f>_xlfn.SWITCH(C10,H$6,I$6,H$7,I$7,H$8,I$8,H$9,I$9,H$10,I$10,"?")</f>
        <v>?</v>
      </c>
      <c r="H10">
        <v>5</v>
      </c>
      <c r="I10" t="s">
        <v>54</v>
      </c>
    </row>
    <row r="13" spans="2:9" x14ac:dyDescent="0.25">
      <c r="B13" s="6" t="s">
        <v>15</v>
      </c>
      <c r="C13" s="6" t="s">
        <v>16</v>
      </c>
      <c r="D13" s="6" t="s">
        <v>17</v>
      </c>
      <c r="G13" s="7" t="s">
        <v>28</v>
      </c>
      <c r="H13" s="7" t="s">
        <v>17</v>
      </c>
    </row>
    <row r="14" spans="2:9" x14ac:dyDescent="0.25">
      <c r="B14" s="4" t="s">
        <v>18</v>
      </c>
      <c r="C14" s="8">
        <v>72.5</v>
      </c>
      <c r="D14" s="5" t="str">
        <f>_xlfn.SWITCH(TRUE,C14&lt;G$15,H$14,C14&lt;G$16,H$15,C14&lt;G$17,H$16,C14&lt;G$18,H$17,C14&lt;G$19,H$18,C14&lt;G$20,H$19,C14=G$20,H$20,"NA")</f>
        <v>C</v>
      </c>
      <c r="G14" s="5">
        <v>0</v>
      </c>
      <c r="H14" s="5" t="s">
        <v>29</v>
      </c>
    </row>
    <row r="15" spans="2:9" x14ac:dyDescent="0.25">
      <c r="B15" s="4" t="s">
        <v>19</v>
      </c>
      <c r="C15" s="8">
        <v>62.75</v>
      </c>
      <c r="D15" s="5" t="str">
        <f t="shared" ref="D15:D23" si="1">_xlfn.SWITCH(TRUE,C15&lt;G$15,H$14,C15&lt;G$16,H$15,C15&lt;G$17,H$16,C15&lt;G$18,H$17,C15&lt;G$19,H$18,C15&lt;G$20,H$19,C15=G$20,H$20,"NA")</f>
        <v>D</v>
      </c>
      <c r="G15" s="5">
        <v>50</v>
      </c>
      <c r="H15" s="5" t="s">
        <v>30</v>
      </c>
    </row>
    <row r="16" spans="2:9" x14ac:dyDescent="0.25">
      <c r="B16" s="4" t="s">
        <v>20</v>
      </c>
      <c r="C16" s="8">
        <v>81.25</v>
      </c>
      <c r="D16" s="5" t="str">
        <f t="shared" si="1"/>
        <v>B</v>
      </c>
      <c r="G16" s="5">
        <v>60</v>
      </c>
      <c r="H16" s="5" t="s">
        <v>31</v>
      </c>
    </row>
    <row r="17" spans="2:8" x14ac:dyDescent="0.25">
      <c r="B17" s="4" t="s">
        <v>21</v>
      </c>
      <c r="C17" s="8">
        <v>69.25</v>
      </c>
      <c r="D17" s="5" t="str">
        <f t="shared" si="1"/>
        <v>D</v>
      </c>
      <c r="G17" s="5">
        <v>70</v>
      </c>
      <c r="H17" s="5" t="s">
        <v>32</v>
      </c>
    </row>
    <row r="18" spans="2:8" x14ac:dyDescent="0.25">
      <c r="B18" s="4" t="s">
        <v>22</v>
      </c>
      <c r="C18" s="8">
        <v>68</v>
      </c>
      <c r="D18" s="5" t="str">
        <f t="shared" si="1"/>
        <v>D</v>
      </c>
      <c r="G18" s="5">
        <v>80</v>
      </c>
      <c r="H18" s="5" t="s">
        <v>33</v>
      </c>
    </row>
    <row r="19" spans="2:8" x14ac:dyDescent="0.25">
      <c r="B19" s="4" t="s">
        <v>23</v>
      </c>
      <c r="C19" s="8">
        <v>69.75</v>
      </c>
      <c r="D19" s="5" t="str">
        <f t="shared" si="1"/>
        <v>D</v>
      </c>
      <c r="G19" s="5">
        <v>90</v>
      </c>
      <c r="H19" s="5" t="s">
        <v>34</v>
      </c>
    </row>
    <row r="20" spans="2:8" x14ac:dyDescent="0.25">
      <c r="B20" s="4" t="s">
        <v>24</v>
      </c>
      <c r="C20" s="8">
        <v>59.5</v>
      </c>
      <c r="D20" s="5" t="str">
        <f t="shared" si="1"/>
        <v>E</v>
      </c>
      <c r="G20" s="5">
        <v>100</v>
      </c>
      <c r="H20" s="5" t="s">
        <v>35</v>
      </c>
    </row>
    <row r="21" spans="2:8" x14ac:dyDescent="0.25">
      <c r="B21" s="4" t="s">
        <v>25</v>
      </c>
      <c r="C21" s="8">
        <v>62.5</v>
      </c>
      <c r="D21" s="5" t="str">
        <f t="shared" si="1"/>
        <v>D</v>
      </c>
    </row>
    <row r="22" spans="2:8" x14ac:dyDescent="0.25">
      <c r="B22" s="4" t="s">
        <v>26</v>
      </c>
      <c r="C22" s="8">
        <v>82.75</v>
      </c>
      <c r="D22" s="5" t="str">
        <f t="shared" si="1"/>
        <v>B</v>
      </c>
    </row>
    <row r="23" spans="2:8" x14ac:dyDescent="0.25">
      <c r="B23" s="4" t="s">
        <v>27</v>
      </c>
      <c r="C23" s="8">
        <v>49.5</v>
      </c>
      <c r="D23" s="5" t="str">
        <f t="shared" si="1"/>
        <v>F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14782-49B2-42F7-8FA4-11DCC1DA9D1B}">
  <dimension ref="B2:F8"/>
  <sheetViews>
    <sheetView workbookViewId="0">
      <selection activeCell="F6" sqref="F6"/>
    </sheetView>
  </sheetViews>
  <sheetFormatPr defaultRowHeight="15" x14ac:dyDescent="0.25"/>
  <sheetData>
    <row r="2" spans="2:6" x14ac:dyDescent="0.25">
      <c r="B2" t="s">
        <v>56</v>
      </c>
      <c r="C2" s="2" t="s">
        <v>7</v>
      </c>
      <c r="D2" t="b">
        <f>FALSE()</f>
        <v>0</v>
      </c>
    </row>
    <row r="3" spans="2:6" x14ac:dyDescent="0.25">
      <c r="B3" t="s">
        <v>57</v>
      </c>
      <c r="C3" s="2" t="s">
        <v>7</v>
      </c>
      <c r="D3" t="b">
        <f>TRUE()</f>
        <v>1</v>
      </c>
    </row>
    <row r="4" spans="2:6" x14ac:dyDescent="0.25">
      <c r="B4" t="s">
        <v>58</v>
      </c>
      <c r="C4" s="2" t="s">
        <v>7</v>
      </c>
      <c r="D4" t="s">
        <v>61</v>
      </c>
      <c r="E4">
        <v>5</v>
      </c>
    </row>
    <row r="5" spans="2:6" x14ac:dyDescent="0.25">
      <c r="C5" s="2"/>
      <c r="D5" t="s">
        <v>62</v>
      </c>
      <c r="E5">
        <v>8</v>
      </c>
    </row>
    <row r="6" spans="2:6" x14ac:dyDescent="0.25">
      <c r="C6" s="2"/>
      <c r="D6" t="s">
        <v>63</v>
      </c>
      <c r="E6" t="b">
        <f>NOT(E4&gt;E5)</f>
        <v>1</v>
      </c>
    </row>
    <row r="7" spans="2:6" x14ac:dyDescent="0.25">
      <c r="B7" t="s">
        <v>59</v>
      </c>
      <c r="C7" s="2" t="s">
        <v>7</v>
      </c>
      <c r="D7">
        <f>IFERROR(200/E7,0)</f>
        <v>0</v>
      </c>
      <c r="E7">
        <v>0</v>
      </c>
      <c r="F7" s="3" t="s">
        <v>65</v>
      </c>
    </row>
    <row r="8" spans="2:6" x14ac:dyDescent="0.25">
      <c r="B8" t="s">
        <v>60</v>
      </c>
      <c r="C8" s="2" t="s">
        <v>7</v>
      </c>
      <c r="D8" t="e">
        <f>_xlfn.IFNA(200/0,0)</f>
        <v>#DIV/0!</v>
      </c>
      <c r="E8" s="3" t="s">
        <v>64</v>
      </c>
      <c r="F8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90EEE-467C-4320-A7A2-2A63DDD74730}">
  <dimension ref="B2:H24"/>
  <sheetViews>
    <sheetView topLeftCell="A19" workbookViewId="0">
      <selection activeCell="I18" sqref="I18"/>
    </sheetView>
  </sheetViews>
  <sheetFormatPr defaultRowHeight="15" x14ac:dyDescent="0.25"/>
  <sheetData>
    <row r="2" spans="2:8" x14ac:dyDescent="0.25">
      <c r="B2" t="s">
        <v>66</v>
      </c>
      <c r="C2" s="2" t="s">
        <v>7</v>
      </c>
      <c r="D2" s="1">
        <v>1</v>
      </c>
      <c r="E2" t="b">
        <f>ISBLANK(D2)</f>
        <v>0</v>
      </c>
    </row>
    <row r="3" spans="2:8" x14ac:dyDescent="0.25">
      <c r="D3" s="1">
        <v>2</v>
      </c>
      <c r="E3" t="b">
        <f t="shared" ref="E3:E11" si="0">ISBLANK(D3)</f>
        <v>0</v>
      </c>
    </row>
    <row r="4" spans="2:8" x14ac:dyDescent="0.25">
      <c r="D4" s="1">
        <v>3</v>
      </c>
      <c r="E4" t="b">
        <f t="shared" si="0"/>
        <v>0</v>
      </c>
    </row>
    <row r="5" spans="2:8" x14ac:dyDescent="0.25">
      <c r="D5" s="1"/>
      <c r="E5" t="b">
        <f t="shared" si="0"/>
        <v>1</v>
      </c>
    </row>
    <row r="6" spans="2:8" x14ac:dyDescent="0.25">
      <c r="D6" s="1">
        <v>5</v>
      </c>
      <c r="E6" t="b">
        <f t="shared" si="0"/>
        <v>0</v>
      </c>
    </row>
    <row r="7" spans="2:8" x14ac:dyDescent="0.25">
      <c r="D7" s="1">
        <v>6</v>
      </c>
      <c r="E7" t="b">
        <f t="shared" si="0"/>
        <v>0</v>
      </c>
    </row>
    <row r="8" spans="2:8" x14ac:dyDescent="0.25">
      <c r="D8" s="1">
        <v>7</v>
      </c>
      <c r="E8" t="b">
        <f t="shared" si="0"/>
        <v>0</v>
      </c>
    </row>
    <row r="9" spans="2:8" x14ac:dyDescent="0.25">
      <c r="D9" s="1">
        <v>8</v>
      </c>
      <c r="E9" t="b">
        <f t="shared" si="0"/>
        <v>0</v>
      </c>
    </row>
    <row r="10" spans="2:8" x14ac:dyDescent="0.25">
      <c r="D10" s="1"/>
      <c r="E10" t="b">
        <f t="shared" si="0"/>
        <v>1</v>
      </c>
    </row>
    <row r="11" spans="2:8" x14ac:dyDescent="0.25">
      <c r="D11" s="1">
        <v>10</v>
      </c>
      <c r="E11" t="b">
        <f t="shared" si="0"/>
        <v>0</v>
      </c>
    </row>
    <row r="13" spans="2:8" x14ac:dyDescent="0.25">
      <c r="F13" s="11" t="s">
        <v>67</v>
      </c>
      <c r="G13" s="9" t="s">
        <v>68</v>
      </c>
      <c r="H13" s="2"/>
    </row>
    <row r="14" spans="2:8" x14ac:dyDescent="0.25">
      <c r="B14" t="s">
        <v>67</v>
      </c>
      <c r="C14" s="2" t="s">
        <v>7</v>
      </c>
      <c r="D14" t="e">
        <v>#DIV/0!</v>
      </c>
      <c r="E14" s="2" t="s">
        <v>7</v>
      </c>
      <c r="F14" t="b">
        <f>ISERR(D14)</f>
        <v>1</v>
      </c>
      <c r="G14" t="b">
        <f>ISERROR(D14)</f>
        <v>1</v>
      </c>
      <c r="H14" s="2"/>
    </row>
    <row r="15" spans="2:8" x14ac:dyDescent="0.25">
      <c r="B15" t="s">
        <v>68</v>
      </c>
      <c r="D15" t="e">
        <v>#N/A</v>
      </c>
      <c r="E15" s="2" t="s">
        <v>7</v>
      </c>
      <c r="F15" t="b">
        <f>ISERR(D15)</f>
        <v>0</v>
      </c>
      <c r="G15" t="b">
        <f>ISERROR(D15)</f>
        <v>1</v>
      </c>
      <c r="H15" s="2"/>
    </row>
    <row r="16" spans="2:8" x14ac:dyDescent="0.25">
      <c r="D16" t="e">
        <v>#VALUE!</v>
      </c>
      <c r="E16" s="2" t="s">
        <v>7</v>
      </c>
      <c r="F16" t="b">
        <f>ISERR(D16)</f>
        <v>1</v>
      </c>
      <c r="G16" t="b">
        <f>ISERROR(D16)</f>
        <v>1</v>
      </c>
      <c r="H16" s="2"/>
    </row>
    <row r="17" spans="2:7" x14ac:dyDescent="0.25">
      <c r="D17" t="e">
        <v>#REF!</v>
      </c>
      <c r="E17" s="2" t="s">
        <v>7</v>
      </c>
      <c r="F17" t="b">
        <f>ISERR(D17)</f>
        <v>1</v>
      </c>
      <c r="G17" t="b">
        <f>ISERROR(D17)</f>
        <v>1</v>
      </c>
    </row>
    <row r="19" spans="2:7" x14ac:dyDescent="0.25">
      <c r="D19" s="9">
        <v>2</v>
      </c>
      <c r="E19" s="9">
        <v>15</v>
      </c>
      <c r="F19" s="9">
        <v>19</v>
      </c>
      <c r="G19" s="9">
        <v>26</v>
      </c>
    </row>
    <row r="20" spans="2:7" x14ac:dyDescent="0.25">
      <c r="B20" t="s">
        <v>69</v>
      </c>
      <c r="C20" s="2" t="s">
        <v>7</v>
      </c>
      <c r="D20" t="b">
        <f>ISEVEN(D19)</f>
        <v>1</v>
      </c>
      <c r="E20" t="b">
        <f t="shared" ref="E20:G20" si="1">ISEVEN(E19)</f>
        <v>0</v>
      </c>
      <c r="F20" t="b">
        <f t="shared" si="1"/>
        <v>0</v>
      </c>
      <c r="G20" t="b">
        <f t="shared" si="1"/>
        <v>1</v>
      </c>
    </row>
    <row r="21" spans="2:7" x14ac:dyDescent="0.25">
      <c r="B21" t="s">
        <v>70</v>
      </c>
      <c r="C21" s="2" t="s">
        <v>7</v>
      </c>
      <c r="D21" t="b">
        <f>ISODD(D19)</f>
        <v>0</v>
      </c>
      <c r="E21" t="b">
        <f t="shared" ref="E21:G21" si="2">ISODD(E19)</f>
        <v>1</v>
      </c>
      <c r="F21" t="b">
        <f t="shared" si="2"/>
        <v>1</v>
      </c>
      <c r="G21" t="b">
        <f t="shared" si="2"/>
        <v>0</v>
      </c>
    </row>
    <row r="23" spans="2:7" x14ac:dyDescent="0.25">
      <c r="D23" s="9" t="s">
        <v>72</v>
      </c>
      <c r="E23" s="9">
        <v>17</v>
      </c>
      <c r="F23" s="9" t="b">
        <v>1</v>
      </c>
    </row>
    <row r="24" spans="2:7" x14ac:dyDescent="0.25">
      <c r="B24" t="s">
        <v>71</v>
      </c>
      <c r="C24" s="2" t="s">
        <v>7</v>
      </c>
      <c r="D24" t="b">
        <f>ISTEXT(D23)</f>
        <v>1</v>
      </c>
      <c r="E24" t="b">
        <f>ISTEXT(E23)</f>
        <v>0</v>
      </c>
      <c r="F24" t="b">
        <f>ISTEXT(F23)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41429-5C0E-42DA-BE27-F337B91B96DA}">
  <dimension ref="B2:F11"/>
  <sheetViews>
    <sheetView workbookViewId="0">
      <selection activeCell="C17" sqref="C17"/>
    </sheetView>
  </sheetViews>
  <sheetFormatPr defaultRowHeight="15" x14ac:dyDescent="0.25"/>
  <cols>
    <col min="2" max="2" width="8.42578125" bestFit="1" customWidth="1"/>
    <col min="3" max="3" width="15.85546875" bestFit="1" customWidth="1"/>
  </cols>
  <sheetData>
    <row r="2" spans="2:6" x14ac:dyDescent="0.25">
      <c r="B2" s="9" t="s">
        <v>73</v>
      </c>
      <c r="C2" s="12">
        <v>45232</v>
      </c>
    </row>
    <row r="4" spans="2:6" x14ac:dyDescent="0.25">
      <c r="B4" s="9" t="s">
        <v>74</v>
      </c>
      <c r="C4" s="12">
        <f ca="1">TODAY()</f>
        <v>45235</v>
      </c>
    </row>
    <row r="6" spans="2:6" x14ac:dyDescent="0.25">
      <c r="B6" s="9" t="s">
        <v>75</v>
      </c>
      <c r="C6" s="13">
        <f ca="1">NOW()</f>
        <v>45235.510968634262</v>
      </c>
    </row>
    <row r="10" spans="2:6" x14ac:dyDescent="0.25">
      <c r="B10" t="s">
        <v>76</v>
      </c>
      <c r="C10" s="12">
        <v>44927</v>
      </c>
      <c r="E10" s="9" t="s">
        <v>78</v>
      </c>
      <c r="F10">
        <f>DAY(C11)</f>
        <v>31</v>
      </c>
    </row>
    <row r="11" spans="2:6" x14ac:dyDescent="0.25">
      <c r="B11" t="s">
        <v>77</v>
      </c>
      <c r="C11" s="12">
        <v>45016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868AF-743C-4344-B092-6F4BCADA493F}">
  <dimension ref="B2:I18"/>
  <sheetViews>
    <sheetView workbookViewId="0">
      <selection activeCell="F5" sqref="F5"/>
    </sheetView>
  </sheetViews>
  <sheetFormatPr defaultRowHeight="15" x14ac:dyDescent="0.25"/>
  <cols>
    <col min="2" max="2" width="8.42578125" bestFit="1" customWidth="1"/>
    <col min="3" max="3" width="15.85546875" bestFit="1" customWidth="1"/>
    <col min="5" max="5" width="11" bestFit="1" customWidth="1"/>
    <col min="6" max="6" width="10.7109375" bestFit="1" customWidth="1"/>
  </cols>
  <sheetData>
    <row r="2" spans="2:9" x14ac:dyDescent="0.25">
      <c r="B2" s="9" t="s">
        <v>73</v>
      </c>
      <c r="C2" s="12">
        <v>45232</v>
      </c>
    </row>
    <row r="4" spans="2:9" x14ac:dyDescent="0.25">
      <c r="B4" s="9" t="s">
        <v>74</v>
      </c>
      <c r="C4" s="12">
        <f ca="1">TODAY()</f>
        <v>45235</v>
      </c>
    </row>
    <row r="6" spans="2:9" x14ac:dyDescent="0.25">
      <c r="B6" s="9" t="s">
        <v>75</v>
      </c>
      <c r="C6" s="13">
        <f ca="1">NOW()</f>
        <v>45235.510968634262</v>
      </c>
    </row>
    <row r="9" spans="2:9" x14ac:dyDescent="0.25">
      <c r="I9" t="s">
        <v>82</v>
      </c>
    </row>
    <row r="10" spans="2:9" x14ac:dyDescent="0.25">
      <c r="B10" t="s">
        <v>76</v>
      </c>
      <c r="C10" s="12">
        <v>44927</v>
      </c>
      <c r="E10" s="9" t="s">
        <v>78</v>
      </c>
      <c r="F10">
        <f>DAY(C11)</f>
        <v>31</v>
      </c>
      <c r="I10" t="s">
        <v>83</v>
      </c>
    </row>
    <row r="11" spans="2:9" x14ac:dyDescent="0.25">
      <c r="B11" t="s">
        <v>77</v>
      </c>
      <c r="C11" s="12">
        <v>45016</v>
      </c>
      <c r="E11" s="9" t="s">
        <v>79</v>
      </c>
      <c r="F11">
        <f>MONTH(C11)</f>
        <v>3</v>
      </c>
      <c r="I11" t="s">
        <v>84</v>
      </c>
    </row>
    <row r="12" spans="2:9" x14ac:dyDescent="0.25">
      <c r="E12" s="9" t="s">
        <v>80</v>
      </c>
      <c r="F12">
        <f>YEAR(C11)</f>
        <v>2023</v>
      </c>
      <c r="I12" t="s">
        <v>85</v>
      </c>
    </row>
    <row r="13" spans="2:9" x14ac:dyDescent="0.25">
      <c r="E13" s="9" t="s">
        <v>81</v>
      </c>
      <c r="F13">
        <f>WEEKDAY(C11,1)</f>
        <v>6</v>
      </c>
      <c r="I13" t="s">
        <v>86</v>
      </c>
    </row>
    <row r="14" spans="2:9" x14ac:dyDescent="0.25">
      <c r="E14" s="9" t="s">
        <v>89</v>
      </c>
      <c r="F14">
        <f>WEEKNUM(C11)</f>
        <v>13</v>
      </c>
      <c r="I14" t="s">
        <v>87</v>
      </c>
    </row>
    <row r="15" spans="2:9" x14ac:dyDescent="0.25">
      <c r="E15" s="9" t="s">
        <v>90</v>
      </c>
      <c r="F15">
        <f>_xlfn.DAYS(C11,C10)</f>
        <v>89</v>
      </c>
      <c r="I15" t="s">
        <v>88</v>
      </c>
    </row>
    <row r="16" spans="2:9" x14ac:dyDescent="0.25">
      <c r="E16" s="9" t="s">
        <v>91</v>
      </c>
      <c r="F16">
        <f>DAYS360(C10,C11)</f>
        <v>90</v>
      </c>
    </row>
    <row r="17" spans="5:6" x14ac:dyDescent="0.25">
      <c r="E17" s="9" t="s">
        <v>92</v>
      </c>
      <c r="F17" s="12">
        <f>DATE(F12,F11,F10)</f>
        <v>45016</v>
      </c>
    </row>
    <row r="18" spans="5:6" x14ac:dyDescent="0.25">
      <c r="F18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LogicalFunctions-IF</vt:lpstr>
      <vt:lpstr>AND-OR-XOR</vt:lpstr>
      <vt:lpstr>IFS-Example1</vt:lpstr>
      <vt:lpstr>IFS-Example2</vt:lpstr>
      <vt:lpstr>SWITCH</vt:lpstr>
      <vt:lpstr>OtherLogicalFunctions</vt:lpstr>
      <vt:lpstr>InformationFunctions</vt:lpstr>
      <vt:lpstr>DateFunctions_1</vt:lpstr>
      <vt:lpstr>DateFunctions_2</vt:lpstr>
      <vt:lpstr>DateFunctions_3</vt:lpstr>
      <vt:lpstr>DateFunctions_4</vt:lpstr>
      <vt:lpstr>JoiningData_1</vt:lpstr>
      <vt:lpstr>JoiningData_2</vt:lpstr>
      <vt:lpstr>TEXT</vt:lpstr>
      <vt:lpstr>CHOOSE_1</vt:lpstr>
      <vt:lpstr>CHOOSE_2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2015-06-05T18:17:20Z</dcterms:created>
  <dcterms:modified xsi:type="dcterms:W3CDTF">2023-11-05T05:16:04Z</dcterms:modified>
</cp:coreProperties>
</file>