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D1654" i="2" l="1"/>
  <c r="E1654" i="2"/>
  <c r="F1654" i="2"/>
  <c r="G1654" i="2"/>
  <c r="H1654" i="2"/>
  <c r="I1654" i="2"/>
  <c r="J1654" i="2"/>
  <c r="K1654" i="2"/>
  <c r="L1654" i="2"/>
  <c r="M1654" i="2"/>
  <c r="N1654" i="2"/>
  <c r="O1654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A1654" i="2"/>
  <c r="A1653" i="2"/>
  <c r="C1654" i="2"/>
  <c r="C1653" i="2"/>
  <c r="A1650" i="2"/>
  <c r="A1649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C1650" i="2"/>
  <c r="C1649" i="2"/>
  <c r="O1669" i="2" l="1"/>
  <c r="O1670" i="2"/>
  <c r="O1671" i="2"/>
  <c r="O1674" i="2"/>
  <c r="O1675" i="2"/>
  <c r="O1676" i="2"/>
  <c r="O1679" i="2"/>
  <c r="O1680" i="2"/>
  <c r="O1681" i="2"/>
  <c r="O1684" i="2"/>
  <c r="O1685" i="2"/>
  <c r="O1686" i="2"/>
  <c r="O1689" i="2"/>
  <c r="O1690" i="2"/>
  <c r="O1691" i="2"/>
  <c r="O1694" i="2"/>
  <c r="O1695" i="2"/>
  <c r="O1696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07" i="2"/>
  <c r="O1706" i="2"/>
  <c r="O1705" i="2"/>
  <c r="O1704" i="2"/>
  <c r="O1703" i="2"/>
  <c r="O1702" i="2"/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B1605" i="2"/>
  <c r="B1604" i="2"/>
  <c r="B1603" i="2"/>
  <c r="B1602" i="2"/>
  <c r="B1601" i="2"/>
  <c r="B1600" i="2"/>
  <c r="V549" i="2" l="1"/>
  <c r="V550" i="2" l="1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Q24" i="2"/>
  <c r="F1662" i="2" l="1"/>
  <c r="D1659" i="2"/>
  <c r="M1658" i="2"/>
  <c r="N1658" i="2"/>
  <c r="J1662" i="2"/>
  <c r="A1663" i="2"/>
  <c r="K1658" i="2"/>
  <c r="F1658" i="2"/>
  <c r="C1659" i="2"/>
  <c r="N1659" i="2"/>
  <c r="D1662" i="2"/>
  <c r="F1659" i="2"/>
  <c r="D1658" i="2"/>
  <c r="A1659" i="2"/>
  <c r="D1663" i="2"/>
  <c r="J1663" i="2"/>
  <c r="H1662" i="2"/>
  <c r="F1663" i="2"/>
  <c r="K1659" i="2"/>
  <c r="H1658" i="2"/>
  <c r="I1658" i="2"/>
  <c r="H1663" i="2"/>
  <c r="O1662" i="2"/>
  <c r="H1659" i="2"/>
  <c r="M1663" i="2"/>
  <c r="M1662" i="2"/>
  <c r="M1659" i="2"/>
  <c r="O1663" i="2"/>
  <c r="L1662" i="2"/>
  <c r="C1658" i="2"/>
  <c r="O1658" i="2"/>
  <c r="C1662" i="2"/>
  <c r="A1662" i="2"/>
  <c r="L1663" i="2"/>
  <c r="E1658" i="2"/>
  <c r="O1659" i="2"/>
  <c r="E1662" i="2"/>
  <c r="J1658" i="2"/>
  <c r="G1658" i="2"/>
  <c r="E1659" i="2"/>
  <c r="A1658" i="2"/>
  <c r="E1663" i="2"/>
  <c r="J1659" i="2"/>
  <c r="G1659" i="2"/>
  <c r="I1662" i="2"/>
  <c r="G1662" i="2"/>
  <c r="L1658" i="2"/>
  <c r="N1662" i="2"/>
  <c r="K1662" i="2"/>
  <c r="I1663" i="2"/>
  <c r="G1663" i="2"/>
  <c r="L1659" i="2"/>
  <c r="N1663" i="2"/>
  <c r="K1663" i="2"/>
  <c r="I1659" i="2"/>
  <c r="C1663" i="2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24" i="2"/>
  <c r="P24" i="2" s="1"/>
  <c r="O1746" i="2" l="1"/>
  <c r="O1744" i="2"/>
  <c r="O1745" i="2"/>
  <c r="O1747" i="2"/>
  <c r="D1747" i="2"/>
  <c r="D1746" i="2"/>
  <c r="C1747" i="2"/>
  <c r="E1746" i="2"/>
  <c r="C1746" i="2"/>
  <c r="F1746" i="2"/>
  <c r="A1746" i="2"/>
  <c r="G1746" i="2"/>
  <c r="A1747" i="2"/>
  <c r="H1746" i="2"/>
  <c r="E1747" i="2"/>
  <c r="F1747" i="2"/>
  <c r="G1747" i="2"/>
  <c r="H1747" i="2"/>
  <c r="I1747" i="2"/>
  <c r="J1747" i="2"/>
  <c r="J1746" i="2"/>
  <c r="K1746" i="2"/>
  <c r="L1746" i="2"/>
  <c r="M1746" i="2"/>
  <c r="N1746" i="2"/>
  <c r="I1746" i="2"/>
  <c r="K1747" i="2"/>
  <c r="L1747" i="2"/>
  <c r="M1747" i="2"/>
  <c r="N1747" i="2"/>
  <c r="A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A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A1696" i="2"/>
  <c r="A1694" i="2"/>
  <c r="A1691" i="2"/>
  <c r="A1689" i="2"/>
  <c r="A1686" i="2"/>
  <c r="A1684" i="2"/>
  <c r="A1681" i="2"/>
  <c r="A1679" i="2"/>
  <c r="A1676" i="2"/>
  <c r="A1674" i="2"/>
  <c r="A1671" i="2"/>
  <c r="A1669" i="2"/>
  <c r="A1695" i="2"/>
  <c r="A1690" i="2"/>
  <c r="A1685" i="2"/>
  <c r="A1680" i="2"/>
  <c r="A1675" i="2"/>
  <c r="A1670" i="2"/>
  <c r="D1725" i="2" l="1"/>
  <c r="E1725" i="2"/>
  <c r="F1725" i="2"/>
  <c r="G1725" i="2"/>
  <c r="H1725" i="2"/>
  <c r="I1725" i="2"/>
  <c r="J1725" i="2"/>
  <c r="K1725" i="2"/>
  <c r="L1725" i="2"/>
  <c r="M1725" i="2"/>
  <c r="N1725" i="2"/>
  <c r="D1724" i="2"/>
  <c r="E1724" i="2"/>
  <c r="F1724" i="2"/>
  <c r="G1724" i="2"/>
  <c r="H1724" i="2"/>
  <c r="I1724" i="2"/>
  <c r="J1724" i="2"/>
  <c r="K1724" i="2"/>
  <c r="L1724" i="2"/>
  <c r="M1724" i="2"/>
  <c r="N1724" i="2"/>
  <c r="D1723" i="2"/>
  <c r="E1723" i="2"/>
  <c r="F1723" i="2"/>
  <c r="G1723" i="2"/>
  <c r="H1723" i="2"/>
  <c r="I1723" i="2"/>
  <c r="J1723" i="2"/>
  <c r="K1723" i="2"/>
  <c r="L1723" i="2"/>
  <c r="M1723" i="2"/>
  <c r="N1723" i="2"/>
  <c r="D1722" i="2"/>
  <c r="E1722" i="2"/>
  <c r="F1722" i="2"/>
  <c r="G1722" i="2"/>
  <c r="H1722" i="2"/>
  <c r="I1722" i="2"/>
  <c r="J1722" i="2"/>
  <c r="K1722" i="2"/>
  <c r="L1722" i="2"/>
  <c r="M1722" i="2"/>
  <c r="N1722" i="2"/>
  <c r="D1721" i="2"/>
  <c r="E1721" i="2"/>
  <c r="F1721" i="2"/>
  <c r="G1721" i="2"/>
  <c r="H1721" i="2"/>
  <c r="I1721" i="2"/>
  <c r="J1721" i="2"/>
  <c r="K1721" i="2"/>
  <c r="L1721" i="2"/>
  <c r="M1721" i="2"/>
  <c r="N1721" i="2"/>
  <c r="D1720" i="2"/>
  <c r="E1720" i="2"/>
  <c r="F1720" i="2"/>
  <c r="G1720" i="2"/>
  <c r="H1720" i="2"/>
  <c r="I1720" i="2"/>
  <c r="J1720" i="2"/>
  <c r="K1720" i="2"/>
  <c r="L1720" i="2"/>
  <c r="M1720" i="2"/>
  <c r="N1720" i="2"/>
  <c r="D1719" i="2"/>
  <c r="E1719" i="2"/>
  <c r="F1719" i="2"/>
  <c r="G1719" i="2"/>
  <c r="H1719" i="2"/>
  <c r="I1719" i="2"/>
  <c r="J1719" i="2"/>
  <c r="K1719" i="2"/>
  <c r="L1719" i="2"/>
  <c r="M1719" i="2"/>
  <c r="N1719" i="2"/>
  <c r="D1718" i="2"/>
  <c r="E1718" i="2"/>
  <c r="F1718" i="2"/>
  <c r="G1718" i="2"/>
  <c r="H1718" i="2"/>
  <c r="I1718" i="2"/>
  <c r="J1718" i="2"/>
  <c r="K1718" i="2"/>
  <c r="L1718" i="2"/>
  <c r="M1718" i="2"/>
  <c r="N1718" i="2"/>
  <c r="D1717" i="2"/>
  <c r="E1717" i="2"/>
  <c r="F1717" i="2"/>
  <c r="G1717" i="2"/>
  <c r="H1717" i="2"/>
  <c r="I1717" i="2"/>
  <c r="J1717" i="2"/>
  <c r="K1717" i="2"/>
  <c r="L1717" i="2"/>
  <c r="M1717" i="2"/>
  <c r="N1717" i="2"/>
  <c r="D1716" i="2"/>
  <c r="E1716" i="2"/>
  <c r="F1716" i="2"/>
  <c r="G1716" i="2"/>
  <c r="H1716" i="2"/>
  <c r="I1716" i="2"/>
  <c r="J1716" i="2"/>
  <c r="K1716" i="2"/>
  <c r="L1716" i="2"/>
  <c r="M1716" i="2"/>
  <c r="N1716" i="2"/>
  <c r="D1715" i="2"/>
  <c r="E1715" i="2"/>
  <c r="F1715" i="2"/>
  <c r="G1715" i="2"/>
  <c r="H1715" i="2"/>
  <c r="I1715" i="2"/>
  <c r="J1715" i="2"/>
  <c r="K1715" i="2"/>
  <c r="L1715" i="2"/>
  <c r="M1715" i="2"/>
  <c r="N1715" i="2"/>
  <c r="D1714" i="2"/>
  <c r="E1714" i="2"/>
  <c r="F1714" i="2"/>
  <c r="G1714" i="2"/>
  <c r="H1714" i="2"/>
  <c r="I1714" i="2"/>
  <c r="J1714" i="2"/>
  <c r="K1714" i="2"/>
  <c r="L1714" i="2"/>
  <c r="M1714" i="2"/>
  <c r="N1714" i="2"/>
  <c r="D1713" i="2"/>
  <c r="E1713" i="2"/>
  <c r="F1713" i="2"/>
  <c r="G1713" i="2"/>
  <c r="H1713" i="2"/>
  <c r="I1713" i="2"/>
  <c r="J1713" i="2"/>
  <c r="K1713" i="2"/>
  <c r="L1713" i="2"/>
  <c r="M1713" i="2"/>
  <c r="N1713" i="2"/>
  <c r="D1712" i="2"/>
  <c r="E1712" i="2"/>
  <c r="F1712" i="2"/>
  <c r="G1712" i="2"/>
  <c r="H1712" i="2"/>
  <c r="I1712" i="2"/>
  <c r="J1712" i="2"/>
  <c r="K1712" i="2"/>
  <c r="L1712" i="2"/>
  <c r="M1712" i="2"/>
  <c r="N1712" i="2"/>
  <c r="D1711" i="2"/>
  <c r="E1711" i="2"/>
  <c r="F1711" i="2"/>
  <c r="G1711" i="2"/>
  <c r="H1711" i="2"/>
  <c r="I1711" i="2"/>
  <c r="J1711" i="2"/>
  <c r="K1711" i="2"/>
  <c r="L1711" i="2"/>
  <c r="M1711" i="2"/>
  <c r="N1711" i="2"/>
  <c r="D1710" i="2"/>
  <c r="E1710" i="2"/>
  <c r="F1710" i="2"/>
  <c r="G1710" i="2"/>
  <c r="H1710" i="2"/>
  <c r="I1710" i="2"/>
  <c r="J1710" i="2"/>
  <c r="K1710" i="2"/>
  <c r="L1710" i="2"/>
  <c r="M1710" i="2"/>
  <c r="N1710" i="2"/>
  <c r="D1709" i="2"/>
  <c r="E1709" i="2"/>
  <c r="F1709" i="2"/>
  <c r="G1709" i="2"/>
  <c r="H1709" i="2"/>
  <c r="I1709" i="2"/>
  <c r="J1709" i="2"/>
  <c r="K1709" i="2"/>
  <c r="L1709" i="2"/>
  <c r="M1709" i="2"/>
  <c r="N1709" i="2"/>
  <c r="D1708" i="2"/>
  <c r="E1708" i="2"/>
  <c r="F1708" i="2"/>
  <c r="G1708" i="2"/>
  <c r="H1708" i="2"/>
  <c r="I1708" i="2"/>
  <c r="J1708" i="2"/>
  <c r="K1708" i="2"/>
  <c r="L1708" i="2"/>
  <c r="M1708" i="2"/>
  <c r="N1708" i="2"/>
  <c r="D1707" i="2"/>
  <c r="E1707" i="2"/>
  <c r="F1707" i="2"/>
  <c r="G1707" i="2"/>
  <c r="H1707" i="2"/>
  <c r="I1707" i="2"/>
  <c r="J1707" i="2"/>
  <c r="K1707" i="2"/>
  <c r="L1707" i="2"/>
  <c r="M1707" i="2"/>
  <c r="N1707" i="2"/>
  <c r="D1706" i="2"/>
  <c r="E1706" i="2"/>
  <c r="F1706" i="2"/>
  <c r="G1706" i="2"/>
  <c r="H1706" i="2"/>
  <c r="I1706" i="2"/>
  <c r="J1706" i="2"/>
  <c r="K1706" i="2"/>
  <c r="L1706" i="2"/>
  <c r="M1706" i="2"/>
  <c r="N1706" i="2"/>
  <c r="D1705" i="2"/>
  <c r="E1705" i="2"/>
  <c r="F1705" i="2"/>
  <c r="G1705" i="2"/>
  <c r="H1705" i="2"/>
  <c r="I1705" i="2"/>
  <c r="J1705" i="2"/>
  <c r="K1705" i="2"/>
  <c r="L1705" i="2"/>
  <c r="M1705" i="2"/>
  <c r="N1705" i="2"/>
  <c r="D1704" i="2"/>
  <c r="E1704" i="2"/>
  <c r="F1704" i="2"/>
  <c r="G1704" i="2"/>
  <c r="H1704" i="2"/>
  <c r="I1704" i="2"/>
  <c r="J1704" i="2"/>
  <c r="K1704" i="2"/>
  <c r="L1704" i="2"/>
  <c r="M1704" i="2"/>
  <c r="N1704" i="2"/>
  <c r="D1703" i="2"/>
  <c r="E1703" i="2"/>
  <c r="F1703" i="2"/>
  <c r="G1703" i="2"/>
  <c r="H1703" i="2"/>
  <c r="I1703" i="2"/>
  <c r="J1703" i="2"/>
  <c r="K1703" i="2"/>
  <c r="L1703" i="2"/>
  <c r="M1703" i="2"/>
  <c r="N1703" i="2"/>
  <c r="D1702" i="2"/>
  <c r="E1702" i="2"/>
  <c r="F1702" i="2"/>
  <c r="G1702" i="2"/>
  <c r="H1702" i="2"/>
  <c r="I1702" i="2"/>
  <c r="J1702" i="2"/>
  <c r="K1702" i="2"/>
  <c r="L1702" i="2"/>
  <c r="M1702" i="2"/>
  <c r="N1702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A1709" i="2"/>
  <c r="A1708" i="2"/>
  <c r="C1709" i="2"/>
  <c r="C1708" i="2"/>
  <c r="A1707" i="2"/>
  <c r="A1706" i="2"/>
  <c r="A1705" i="2"/>
  <c r="A1704" i="2"/>
  <c r="A1703" i="2"/>
  <c r="A1702" i="2"/>
  <c r="C1707" i="2"/>
  <c r="C1706" i="2"/>
  <c r="C1705" i="2"/>
  <c r="C1704" i="2"/>
  <c r="C1703" i="2"/>
  <c r="C1702" i="2"/>
  <c r="D1696" i="2" l="1"/>
  <c r="E1696" i="2"/>
  <c r="F1696" i="2"/>
  <c r="G1696" i="2"/>
  <c r="H1696" i="2"/>
  <c r="I1696" i="2"/>
  <c r="J1696" i="2"/>
  <c r="K1696" i="2"/>
  <c r="L1696" i="2"/>
  <c r="M1696" i="2"/>
  <c r="N1696" i="2"/>
  <c r="D1695" i="2"/>
  <c r="E1695" i="2"/>
  <c r="F1695" i="2"/>
  <c r="G1695" i="2"/>
  <c r="H1695" i="2"/>
  <c r="I1695" i="2"/>
  <c r="J1695" i="2"/>
  <c r="K1695" i="2"/>
  <c r="L1695" i="2"/>
  <c r="M1695" i="2"/>
  <c r="N1695" i="2"/>
  <c r="D1694" i="2"/>
  <c r="E1694" i="2"/>
  <c r="F1694" i="2"/>
  <c r="G1694" i="2"/>
  <c r="H1694" i="2"/>
  <c r="I1694" i="2"/>
  <c r="J1694" i="2"/>
  <c r="K1694" i="2"/>
  <c r="L1694" i="2"/>
  <c r="M1694" i="2"/>
  <c r="N1694" i="2"/>
  <c r="D1691" i="2"/>
  <c r="E1691" i="2"/>
  <c r="F1691" i="2"/>
  <c r="G1691" i="2"/>
  <c r="H1691" i="2"/>
  <c r="I1691" i="2"/>
  <c r="J1691" i="2"/>
  <c r="K1691" i="2"/>
  <c r="L1691" i="2"/>
  <c r="M1691" i="2"/>
  <c r="N1691" i="2"/>
  <c r="D1690" i="2"/>
  <c r="E1690" i="2"/>
  <c r="F1690" i="2"/>
  <c r="G1690" i="2"/>
  <c r="H1690" i="2"/>
  <c r="I1690" i="2"/>
  <c r="J1690" i="2"/>
  <c r="K1690" i="2"/>
  <c r="L1690" i="2"/>
  <c r="M1690" i="2"/>
  <c r="N1690" i="2"/>
  <c r="D1689" i="2"/>
  <c r="E1689" i="2"/>
  <c r="F1689" i="2"/>
  <c r="G1689" i="2"/>
  <c r="H1689" i="2"/>
  <c r="I1689" i="2"/>
  <c r="J1689" i="2"/>
  <c r="K1689" i="2"/>
  <c r="L1689" i="2"/>
  <c r="M1689" i="2"/>
  <c r="N1689" i="2"/>
  <c r="D1686" i="2"/>
  <c r="E1686" i="2"/>
  <c r="F1686" i="2"/>
  <c r="G1686" i="2"/>
  <c r="H1686" i="2"/>
  <c r="I1686" i="2"/>
  <c r="J1686" i="2"/>
  <c r="K1686" i="2"/>
  <c r="L1686" i="2"/>
  <c r="M1686" i="2"/>
  <c r="N1686" i="2"/>
  <c r="D1685" i="2"/>
  <c r="E1685" i="2"/>
  <c r="F1685" i="2"/>
  <c r="G1685" i="2"/>
  <c r="H1685" i="2"/>
  <c r="I1685" i="2"/>
  <c r="J1685" i="2"/>
  <c r="K1685" i="2"/>
  <c r="L1685" i="2"/>
  <c r="M1685" i="2"/>
  <c r="N1685" i="2"/>
  <c r="D1684" i="2"/>
  <c r="E1684" i="2"/>
  <c r="F1684" i="2"/>
  <c r="G1684" i="2"/>
  <c r="H1684" i="2"/>
  <c r="I1684" i="2"/>
  <c r="J1684" i="2"/>
  <c r="K1684" i="2"/>
  <c r="L1684" i="2"/>
  <c r="M1684" i="2"/>
  <c r="N1684" i="2"/>
  <c r="D1681" i="2"/>
  <c r="E1681" i="2"/>
  <c r="F1681" i="2"/>
  <c r="G1681" i="2"/>
  <c r="H1681" i="2"/>
  <c r="I1681" i="2"/>
  <c r="J1681" i="2"/>
  <c r="K1681" i="2"/>
  <c r="L1681" i="2"/>
  <c r="M1681" i="2"/>
  <c r="N1681" i="2"/>
  <c r="D1680" i="2"/>
  <c r="E1680" i="2"/>
  <c r="F1680" i="2"/>
  <c r="G1680" i="2"/>
  <c r="H1680" i="2"/>
  <c r="I1680" i="2"/>
  <c r="J1680" i="2"/>
  <c r="K1680" i="2"/>
  <c r="L1680" i="2"/>
  <c r="M1680" i="2"/>
  <c r="N1680" i="2"/>
  <c r="D1679" i="2"/>
  <c r="E1679" i="2"/>
  <c r="F1679" i="2"/>
  <c r="G1679" i="2"/>
  <c r="H1679" i="2"/>
  <c r="I1679" i="2"/>
  <c r="J1679" i="2"/>
  <c r="K1679" i="2"/>
  <c r="L1679" i="2"/>
  <c r="M1679" i="2"/>
  <c r="N1679" i="2"/>
  <c r="D1676" i="2"/>
  <c r="E1676" i="2"/>
  <c r="F1676" i="2"/>
  <c r="G1676" i="2"/>
  <c r="H1676" i="2"/>
  <c r="I1676" i="2"/>
  <c r="J1676" i="2"/>
  <c r="K1676" i="2"/>
  <c r="L1676" i="2"/>
  <c r="M1676" i="2"/>
  <c r="N1676" i="2"/>
  <c r="D1675" i="2"/>
  <c r="E1675" i="2"/>
  <c r="F1675" i="2"/>
  <c r="G1675" i="2"/>
  <c r="H1675" i="2"/>
  <c r="I1675" i="2"/>
  <c r="J1675" i="2"/>
  <c r="K1675" i="2"/>
  <c r="L1675" i="2"/>
  <c r="M1675" i="2"/>
  <c r="N1675" i="2"/>
  <c r="D1674" i="2"/>
  <c r="E1674" i="2"/>
  <c r="F1674" i="2"/>
  <c r="G1674" i="2"/>
  <c r="H1674" i="2"/>
  <c r="I1674" i="2"/>
  <c r="J1674" i="2"/>
  <c r="K1674" i="2"/>
  <c r="L1674" i="2"/>
  <c r="M1674" i="2"/>
  <c r="N1674" i="2"/>
  <c r="D1671" i="2"/>
  <c r="E1671" i="2"/>
  <c r="F1671" i="2"/>
  <c r="G1671" i="2"/>
  <c r="H1671" i="2"/>
  <c r="I1671" i="2"/>
  <c r="J1671" i="2"/>
  <c r="K1671" i="2"/>
  <c r="L1671" i="2"/>
  <c r="M1671" i="2"/>
  <c r="N1671" i="2"/>
  <c r="D1670" i="2"/>
  <c r="E1670" i="2"/>
  <c r="F1670" i="2"/>
  <c r="G1670" i="2"/>
  <c r="H1670" i="2"/>
  <c r="I1670" i="2"/>
  <c r="J1670" i="2"/>
  <c r="K1670" i="2"/>
  <c r="L1670" i="2"/>
  <c r="M1670" i="2"/>
  <c r="N1670" i="2"/>
  <c r="D1669" i="2"/>
  <c r="E1669" i="2"/>
  <c r="F1669" i="2"/>
  <c r="G1669" i="2"/>
  <c r="H1669" i="2"/>
  <c r="I1669" i="2"/>
  <c r="J1669" i="2"/>
  <c r="K1669" i="2"/>
  <c r="L1669" i="2"/>
  <c r="M1669" i="2"/>
  <c r="N1669" i="2"/>
  <c r="C1696" i="2"/>
  <c r="C1695" i="2"/>
  <c r="C1694" i="2"/>
  <c r="C1691" i="2"/>
  <c r="C1690" i="2"/>
  <c r="C1689" i="2"/>
  <c r="C1686" i="2"/>
  <c r="C1685" i="2"/>
  <c r="C1684" i="2"/>
  <c r="C1681" i="2"/>
  <c r="C1680" i="2"/>
  <c r="C1679" i="2"/>
  <c r="C1676" i="2"/>
  <c r="C1675" i="2"/>
  <c r="C1674" i="2"/>
  <c r="C1671" i="2"/>
  <c r="C1670" i="2"/>
  <c r="C1669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Q646" i="2" l="1"/>
  <c r="Q607" i="2"/>
  <c r="Q162" i="2"/>
  <c r="Q1343" i="2"/>
  <c r="Q381" i="2"/>
  <c r="Q502" i="2"/>
  <c r="Q1336" i="2"/>
  <c r="Q908" i="2"/>
  <c r="Q367" i="2"/>
  <c r="Q672" i="2"/>
  <c r="Q1503" i="2"/>
  <c r="Q1220" i="2"/>
  <c r="Q1357" i="2"/>
  <c r="Q159" i="2"/>
  <c r="Q1495" i="2"/>
  <c r="Q285" i="2"/>
  <c r="Q1231" i="2"/>
  <c r="Q1244" i="2"/>
  <c r="Q946" i="2"/>
  <c r="Q496" i="2"/>
  <c r="Q642" i="2"/>
  <c r="Q1385" i="2"/>
  <c r="Q1215" i="2"/>
  <c r="Q490" i="2"/>
  <c r="Q383" i="2"/>
  <c r="Q923" i="2"/>
  <c r="Q1056" i="2"/>
  <c r="Q149" i="2"/>
  <c r="Q1308" i="2"/>
  <c r="Q305" i="2"/>
  <c r="Q890" i="2"/>
  <c r="Q1288" i="2"/>
  <c r="Q767" i="2"/>
  <c r="Q1365" i="2"/>
  <c r="Q995" i="2"/>
  <c r="Q1098" i="2"/>
  <c r="Q562" i="2"/>
  <c r="Q992" i="2"/>
  <c r="Q986" i="2"/>
  <c r="Q1035" i="2"/>
  <c r="Q196" i="2"/>
  <c r="Q1202" i="2"/>
  <c r="Q423" i="2"/>
  <c r="Q321" i="2"/>
  <c r="Q1236" i="2"/>
  <c r="Q450" i="2"/>
  <c r="Q732" i="2"/>
  <c r="Q1576" i="2"/>
  <c r="Q1530" i="2"/>
  <c r="Q1187" i="2"/>
  <c r="Q983" i="2"/>
  <c r="Q348" i="2"/>
  <c r="Q1054" i="2"/>
  <c r="Q1419" i="2"/>
  <c r="Q858" i="2"/>
  <c r="Q1018" i="2"/>
  <c r="Q1144" i="2"/>
  <c r="Q1031" i="2"/>
  <c r="Q1086" i="2"/>
  <c r="Q389" i="2"/>
  <c r="Q564" i="2"/>
  <c r="Q944" i="2"/>
  <c r="Q1470" i="2"/>
  <c r="Q461" i="2"/>
  <c r="Q455" i="2"/>
  <c r="Q111" i="2"/>
  <c r="Q429" i="2"/>
  <c r="Q892" i="2"/>
  <c r="Q879" i="2"/>
  <c r="Q399" i="2"/>
  <c r="Q66" i="2"/>
  <c r="Q710" i="2"/>
  <c r="Q526" i="2"/>
  <c r="Q132" i="2"/>
  <c r="Q703" i="2"/>
  <c r="Q1355" i="2"/>
  <c r="Q1396" i="2"/>
  <c r="Q930" i="2"/>
  <c r="Q1596" i="2"/>
  <c r="Q1260" i="2"/>
  <c r="Q328" i="2"/>
  <c r="Q398" i="2"/>
  <c r="Q1449" i="2"/>
  <c r="Q800" i="2"/>
  <c r="Q1255" i="2"/>
  <c r="Q817" i="2"/>
  <c r="Q939" i="2"/>
  <c r="Q1050" i="2"/>
  <c r="Q93" i="2"/>
  <c r="Q415" i="2"/>
  <c r="Q587" i="2"/>
  <c r="Q653" i="2"/>
  <c r="Q777" i="2"/>
  <c r="Q368" i="2"/>
  <c r="Q659" i="2"/>
  <c r="Q1367" i="2"/>
  <c r="Q1000" i="2"/>
  <c r="Q679" i="2"/>
  <c r="Q833" i="2"/>
  <c r="Q441" i="2"/>
  <c r="Q850" i="2"/>
  <c r="Q1337" i="2"/>
  <c r="Q1436" i="2"/>
  <c r="Q1183" i="2"/>
  <c r="Q524" i="2"/>
  <c r="Q910" i="2"/>
  <c r="Q842" i="2"/>
  <c r="Q86" i="2"/>
  <c r="Q973" i="2"/>
  <c r="Q1427" i="2"/>
  <c r="Q1543" i="2"/>
  <c r="Q333" i="2"/>
  <c r="Q1489" i="2"/>
  <c r="Q806" i="2"/>
  <c r="Q720" i="2"/>
  <c r="Q1184" i="2"/>
  <c r="Q263" i="2"/>
  <c r="Q447" i="2"/>
  <c r="Q742" i="2"/>
  <c r="Q1099" i="2"/>
  <c r="Q505" i="2"/>
  <c r="Q204" i="2"/>
  <c r="Q1592" i="2"/>
  <c r="Q1497" i="2"/>
  <c r="Q1512" i="2"/>
  <c r="Q449" i="2"/>
  <c r="Q869" i="2"/>
  <c r="Q1135" i="2"/>
  <c r="Q55" i="2"/>
  <c r="Q71" i="2"/>
  <c r="Q1089" i="2"/>
  <c r="Q1378" i="2"/>
  <c r="Q664" i="2"/>
  <c r="Q724" i="2"/>
  <c r="Q254" i="2"/>
  <c r="Q1014" i="2"/>
  <c r="Q609" i="2"/>
  <c r="Q1519" i="2"/>
  <c r="Q895" i="2"/>
  <c r="Q339" i="2"/>
  <c r="Q492" i="2"/>
  <c r="Q411" i="2"/>
  <c r="Q1091" i="2"/>
  <c r="Q1516" i="2"/>
  <c r="Q81" i="2"/>
  <c r="Q585" i="2"/>
  <c r="Q1254" i="2"/>
  <c r="Q699" i="2"/>
  <c r="Q270" i="2"/>
  <c r="Q1409" i="2"/>
  <c r="Q639" i="2"/>
  <c r="Q1437" i="2"/>
  <c r="Q853" i="2"/>
  <c r="Q308" i="2"/>
  <c r="Q812" i="2"/>
  <c r="Q1485" i="2"/>
  <c r="Q719" i="2"/>
  <c r="Q315" i="2"/>
  <c r="Q69" i="2"/>
  <c r="Q989" i="2"/>
  <c r="Q614" i="2"/>
  <c r="Q165" i="2"/>
  <c r="Q256" i="2"/>
  <c r="Q1138" i="2"/>
  <c r="Q579" i="2"/>
  <c r="Q226" i="2"/>
  <c r="Q959" i="2"/>
  <c r="Q1034" i="2"/>
  <c r="Q658" i="2"/>
  <c r="Q785" i="2"/>
  <c r="Q240" i="2"/>
  <c r="Q1233" i="2"/>
  <c r="Q407" i="2"/>
  <c r="Q1381" i="2"/>
  <c r="Q873" i="2"/>
  <c r="Q44" i="2"/>
  <c r="Q849" i="2"/>
  <c r="Q1048" i="2"/>
  <c r="Q287" i="2"/>
  <c r="Q35" i="2"/>
  <c r="Q1488" i="2"/>
  <c r="Q284" i="2"/>
  <c r="Q1284" i="2"/>
  <c r="Q280" i="2"/>
  <c r="Q299" i="2"/>
  <c r="Q942" i="2"/>
  <c r="Q826" i="2"/>
  <c r="Q306" i="2"/>
  <c r="Q1065" i="2"/>
  <c r="Q1384" i="2"/>
  <c r="Q279" i="2"/>
  <c r="Q866" i="2"/>
  <c r="Q704" i="2"/>
  <c r="Q1464" i="2"/>
  <c r="Q636" i="2"/>
  <c r="Q434" i="2"/>
  <c r="Q1481" i="2"/>
  <c r="Q546" i="2"/>
  <c r="Q281" i="2"/>
  <c r="Q931" i="2"/>
  <c r="Q1028" i="2"/>
  <c r="Q1542" i="2"/>
  <c r="Q924" i="2"/>
  <c r="Q1210" i="2"/>
  <c r="Q1067" i="2"/>
  <c r="Q144" i="2"/>
  <c r="Q187" i="2"/>
  <c r="Q1109" i="2"/>
  <c r="Q797" i="2"/>
  <c r="Q905" i="2"/>
  <c r="Q804" i="2"/>
  <c r="Q255" i="2"/>
  <c r="Q999" i="2"/>
  <c r="Q1570" i="2"/>
  <c r="Q1392" i="2"/>
  <c r="Q1162" i="2"/>
  <c r="Q761" i="2"/>
  <c r="Q1217" i="2"/>
  <c r="Q543" i="2"/>
  <c r="Q1292" i="2"/>
  <c r="Q1444" i="2"/>
  <c r="Q209" i="2"/>
  <c r="Q453" i="2"/>
  <c r="Q466" i="2"/>
  <c r="Q1594" i="2"/>
  <c r="Q822" i="2"/>
  <c r="Q88" i="2"/>
  <c r="Q1382" i="2"/>
  <c r="Q771" i="2"/>
  <c r="Q99" i="2"/>
  <c r="Q1521" i="2"/>
  <c r="Q1095" i="2"/>
  <c r="Q1025" i="2"/>
  <c r="Q641" i="2"/>
  <c r="Q1116" i="2"/>
  <c r="Q1256" i="2"/>
  <c r="Q1300" i="2"/>
  <c r="Q881" i="2"/>
  <c r="Q861" i="2"/>
  <c r="Q288" i="2"/>
  <c r="Q1342" i="2"/>
  <c r="Q1230" i="2"/>
  <c r="Q829" i="2"/>
  <c r="Q217" i="2"/>
  <c r="Q920" i="2"/>
  <c r="Q626" i="2"/>
  <c r="Q1258" i="2"/>
  <c r="Q813" i="2"/>
  <c r="Q459" i="2"/>
  <c r="Q841" i="2"/>
  <c r="Q854" i="2"/>
  <c r="Q332" i="2"/>
  <c r="Q252" i="2"/>
  <c r="Q1541" i="2"/>
  <c r="Q1446" i="2"/>
  <c r="Q1501" i="2"/>
  <c r="Q382" i="2"/>
  <c r="Q601" i="2"/>
  <c r="Q418" i="2"/>
  <c r="Q1164" i="2"/>
  <c r="Q541" i="2"/>
  <c r="Q1434" i="2"/>
  <c r="Q68" i="2"/>
  <c r="Q1249" i="2"/>
  <c r="Q1353" i="2"/>
  <c r="Q909" i="2"/>
  <c r="Q100" i="2"/>
  <c r="Q927" i="2"/>
  <c r="Q245" i="2"/>
  <c r="Q98" i="2"/>
  <c r="Q695" i="2"/>
  <c r="Q231" i="2"/>
  <c r="Q1598" i="2"/>
  <c r="Q314" i="2"/>
  <c r="Q690" i="2"/>
  <c r="Q295" i="2"/>
  <c r="Q1012" i="2"/>
  <c r="Q880" i="2"/>
  <c r="Q1368" i="2"/>
  <c r="Q1191" i="2"/>
  <c r="Q811" i="2"/>
  <c r="Q836" i="2"/>
  <c r="Q1351" i="2"/>
  <c r="Q102" i="2"/>
  <c r="Q1588" i="2"/>
  <c r="Q1400" i="2"/>
  <c r="Q360" i="2"/>
  <c r="Q592" i="2"/>
  <c r="Q540" i="2"/>
  <c r="Q820" i="2"/>
  <c r="Q467" i="2"/>
  <c r="Q163" i="2"/>
  <c r="Q530" i="2"/>
  <c r="Q860" i="2"/>
  <c r="Q1060" i="2"/>
  <c r="Q589" i="2"/>
  <c r="Q1573" i="2"/>
  <c r="Q1405" i="2"/>
  <c r="Q273" i="2"/>
  <c r="Q1192" i="2"/>
  <c r="Q1520" i="2"/>
  <c r="Q1564" i="2"/>
  <c r="Q364" i="2"/>
  <c r="Q1266" i="2"/>
  <c r="Q1567" i="2"/>
  <c r="Q417" i="2"/>
  <c r="Q56" i="2"/>
  <c r="Q630" i="2"/>
  <c r="Q904" i="2"/>
  <c r="Q749" i="2"/>
  <c r="Q1072" i="2"/>
  <c r="Q480" i="2"/>
  <c r="Q754" i="2"/>
  <c r="Q886" i="2"/>
  <c r="Q1350" i="2"/>
  <c r="Q291" i="2"/>
  <c r="Q1117" i="2"/>
  <c r="Q906" i="2"/>
  <c r="Q1132" i="2"/>
  <c r="Q1074" i="2"/>
  <c r="Q1341" i="2"/>
  <c r="Q1123" i="2"/>
  <c r="Q51" i="2"/>
  <c r="Q864" i="2"/>
  <c r="Q110" i="2"/>
  <c r="Q828" i="2"/>
  <c r="Q212" i="2"/>
  <c r="Q668" i="2"/>
  <c r="Q432" i="2"/>
  <c r="Q1285" i="2"/>
  <c r="Q219" i="2"/>
  <c r="Q1303" i="2"/>
  <c r="Q919" i="2"/>
  <c r="Q1373" i="2"/>
  <c r="Q500" i="2"/>
  <c r="Q1267" i="2"/>
  <c r="Q599" i="2"/>
  <c r="Q1073" i="2"/>
  <c r="Q1264" i="2"/>
  <c r="Q555" i="2"/>
  <c r="Q33" i="2"/>
  <c r="Q1317" i="2"/>
  <c r="Q898" i="2"/>
  <c r="Q499" i="2"/>
  <c r="Q1042" i="2"/>
  <c r="Q1133" i="2"/>
  <c r="Q1186" i="2"/>
  <c r="Q768" i="2"/>
  <c r="Q202" i="2"/>
  <c r="Q294" i="2"/>
  <c r="Q128" i="2"/>
  <c r="Q338" i="2"/>
  <c r="Q108" i="2"/>
  <c r="Q1311" i="2"/>
  <c r="Q188" i="2"/>
  <c r="Q831" i="2"/>
  <c r="Q769" i="2"/>
  <c r="Q1156" i="2"/>
  <c r="Q961" i="2"/>
  <c r="Q1502" i="2"/>
  <c r="Q560" i="2"/>
  <c r="Q988" i="2"/>
  <c r="Q545" i="2"/>
  <c r="Q715" i="2"/>
  <c r="Q1511" i="2"/>
  <c r="Q722" i="2"/>
  <c r="Q85" i="2"/>
  <c r="Q448" i="2"/>
  <c r="Q262" i="2"/>
  <c r="Q689" i="2"/>
  <c r="Q298" i="2"/>
  <c r="Q997" i="2"/>
  <c r="Q1150" i="2"/>
  <c r="Q438" i="2"/>
  <c r="Q1322" i="2"/>
  <c r="Q1252" i="2"/>
  <c r="Q76" i="2"/>
  <c r="Q1160" i="2"/>
  <c r="Q195" i="2"/>
  <c r="Q738" i="2"/>
  <c r="Q78" i="2"/>
  <c r="Q1153" i="2"/>
  <c r="Q207" i="2"/>
  <c r="Q566" i="2"/>
  <c r="Q1387" i="2"/>
  <c r="Q634" i="2"/>
  <c r="Q814" i="2"/>
  <c r="Q975" i="2"/>
  <c r="Q1198" i="2"/>
  <c r="Q1474" i="2"/>
  <c r="Q816" i="2"/>
  <c r="Q552" i="2"/>
  <c r="Q937" i="2"/>
  <c r="Q1366" i="2"/>
  <c r="Q310" i="2"/>
  <c r="Q1517" i="2"/>
  <c r="Q151" i="2"/>
  <c r="Q957" i="2"/>
  <c r="Q840" i="2"/>
  <c r="Q709" i="2"/>
  <c r="Q1295" i="2"/>
  <c r="Q994" i="2"/>
  <c r="Q1212" i="2"/>
  <c r="Q247" i="2"/>
  <c r="Q124" i="2"/>
  <c r="Q1352" i="2"/>
  <c r="Q857" i="2"/>
  <c r="Q166" i="2"/>
  <c r="Q643" i="2"/>
  <c r="Q1587" i="2"/>
  <c r="Q510" i="2"/>
  <c r="Q36" i="2"/>
  <c r="Q1015" i="2"/>
  <c r="Q249" i="2"/>
  <c r="Q1404" i="2"/>
  <c r="Q561" i="2"/>
  <c r="Q851" i="2"/>
  <c r="Q400" i="2"/>
  <c r="Q1475" i="2"/>
  <c r="Q1344" i="2"/>
  <c r="Q1551" i="2"/>
  <c r="Q573" i="2"/>
  <c r="Q740" i="2"/>
  <c r="Q1458" i="2"/>
  <c r="Q271" i="2"/>
  <c r="Q1591" i="2"/>
  <c r="Q978" i="2"/>
  <c r="Q1037" i="2"/>
  <c r="Q848" i="2"/>
  <c r="Q197" i="2"/>
  <c r="Q1394" i="2"/>
  <c r="Q823" i="2"/>
  <c r="Q1538" i="2"/>
  <c r="Q234" i="2"/>
  <c r="Q1583" i="2"/>
  <c r="Q1431" i="2"/>
  <c r="Q223" i="2"/>
  <c r="Q1406" i="2"/>
  <c r="Q1360" i="2"/>
  <c r="Q1148" i="2"/>
  <c r="Q542" i="2"/>
  <c r="Q538" i="2"/>
  <c r="Q355" i="2"/>
  <c r="Q1291" i="2"/>
  <c r="Q171" i="2"/>
  <c r="Q1112" i="2"/>
  <c r="Q160" i="2"/>
  <c r="Q214" i="2"/>
  <c r="Q1119" i="2"/>
  <c r="Q376" i="2"/>
  <c r="Q1326" i="2"/>
  <c r="Q428" i="2"/>
  <c r="Q1083" i="2"/>
  <c r="Q1262" i="2"/>
  <c r="Q1232" i="2"/>
  <c r="Q1593" i="2"/>
  <c r="Q1375" i="2"/>
  <c r="Q611" i="2"/>
  <c r="Q179" i="2"/>
  <c r="Q1196" i="2"/>
  <c r="Q372" i="2"/>
  <c r="Q94" i="2"/>
  <c r="Q1482" i="2"/>
  <c r="Q92" i="2"/>
  <c r="Q90" i="2"/>
  <c r="Q1597" i="2"/>
  <c r="Q825" i="2"/>
  <c r="Q1001" i="2"/>
  <c r="Q955" i="2"/>
  <c r="Q307" i="2"/>
  <c r="Q358" i="2"/>
  <c r="Q1298" i="2"/>
  <c r="Q452" i="2"/>
  <c r="Q1566" i="2"/>
  <c r="Q651" i="2"/>
  <c r="Q1286" i="2"/>
  <c r="Q889" i="2"/>
  <c r="Q1301" i="2"/>
  <c r="Q317" i="2"/>
  <c r="Q50" i="2"/>
  <c r="Q606" i="2"/>
  <c r="Q827" i="2"/>
  <c r="Q863" i="2"/>
  <c r="Q1019" i="2"/>
  <c r="Q1121" i="2"/>
  <c r="Q1216" i="2"/>
  <c r="Q882" i="2"/>
  <c r="Q388" i="2"/>
  <c r="Q1053" i="2"/>
  <c r="Q697" i="2"/>
  <c r="Q1492" i="2"/>
  <c r="Q1539" i="2"/>
  <c r="Q189" i="2"/>
  <c r="Q431" i="2"/>
  <c r="Q600" i="2"/>
  <c r="Q981" i="2"/>
  <c r="Q194" i="2"/>
  <c r="Q891" i="2"/>
  <c r="Q335" i="2"/>
  <c r="Q1329" i="2"/>
  <c r="Q693" i="2"/>
  <c r="Q101" i="2"/>
  <c r="Q185" i="2"/>
  <c r="Q591" i="2"/>
  <c r="Q1046" i="2"/>
  <c r="Q77" i="2"/>
  <c r="Q326" i="2"/>
  <c r="Q1279" i="2"/>
  <c r="Q1020" i="2"/>
  <c r="Q1182" i="2"/>
  <c r="Q809" i="2"/>
  <c r="Q244" i="2"/>
  <c r="Q595" i="2"/>
  <c r="Q1078" i="2"/>
  <c r="Q884" i="2"/>
  <c r="Q549" i="2"/>
  <c r="Q1536" i="2"/>
  <c r="Q1535" i="2"/>
  <c r="Q1059" i="2"/>
  <c r="Q763" i="2"/>
  <c r="Q1441" i="2"/>
  <c r="Q1136" i="2"/>
  <c r="Q329" i="2"/>
  <c r="Q613" i="2"/>
  <c r="Q796" i="2"/>
  <c r="Q1487" i="2"/>
  <c r="Q192" i="2"/>
  <c r="Q27" i="2"/>
  <c r="Q727" i="2"/>
  <c r="Q1438" i="2"/>
  <c r="Q191" i="2"/>
  <c r="Q1134" i="2"/>
  <c r="Q1527" i="2"/>
  <c r="Q1335" i="2"/>
  <c r="Q79" i="2"/>
  <c r="Q1090" i="2"/>
  <c r="Q313" i="2"/>
  <c r="Q998" i="2"/>
  <c r="Q1549" i="2"/>
  <c r="Q926" i="2"/>
  <c r="Q1161" i="2"/>
  <c r="Q903" i="2"/>
  <c r="Q1407" i="2"/>
  <c r="Q380" i="2"/>
  <c r="Q1125" i="2"/>
  <c r="Q784" i="2"/>
  <c r="Q153" i="2"/>
  <c r="Q976" i="2"/>
  <c r="Q1120" i="2"/>
  <c r="Q143" i="2"/>
  <c r="Q238" i="2"/>
  <c r="Q1064" i="2"/>
  <c r="Q356" i="2"/>
  <c r="Q1569" i="2"/>
  <c r="Q557" i="2"/>
  <c r="Q1471" i="2"/>
  <c r="Q1331" i="2"/>
  <c r="Q1124" i="2"/>
  <c r="Q1242" i="2"/>
  <c r="Q960" i="2"/>
  <c r="Q1328" i="2"/>
  <c r="Q1281" i="2"/>
  <c r="Q343" i="2"/>
  <c r="Q725" i="2"/>
  <c r="Q747" i="2"/>
  <c r="Q1007" i="2"/>
  <c r="Q1274" i="2"/>
  <c r="Q1574" i="2"/>
  <c r="Q1209" i="2"/>
  <c r="Q1290" i="2"/>
  <c r="Q1010" i="2"/>
  <c r="Q1391" i="2"/>
  <c r="Q1208" i="2"/>
  <c r="Q1480" i="2"/>
  <c r="Q1401" i="2"/>
  <c r="Q210" i="2"/>
  <c r="Q1051" i="2"/>
  <c r="Q134" i="2"/>
  <c r="Q698" i="2"/>
  <c r="Q899" i="2"/>
  <c r="Q116" i="2"/>
  <c r="Q1433" i="2"/>
  <c r="Q152" i="2"/>
  <c r="Q915" i="2"/>
  <c r="Q140" i="2"/>
  <c r="Q1440" i="2"/>
  <c r="Q462" i="2"/>
  <c r="Q1026" i="2"/>
  <c r="Q588" i="2"/>
  <c r="Q30" i="2"/>
  <c r="Q1424" i="2"/>
  <c r="Q532" i="2"/>
  <c r="Q1457" i="2"/>
  <c r="Q633" i="2"/>
  <c r="Q521" i="2"/>
  <c r="Q1411" i="2"/>
  <c r="Q472" i="2"/>
  <c r="Q1452" i="2"/>
  <c r="Q1093" i="2"/>
  <c r="Q49" i="2"/>
  <c r="Q106" i="2"/>
  <c r="Q1193" i="2"/>
  <c r="Q1372" i="2"/>
  <c r="Q1403" i="2"/>
  <c r="Q38" i="2"/>
  <c r="Q1238" i="2"/>
  <c r="Q1493" i="2"/>
  <c r="Q996" i="2"/>
  <c r="Q1076" i="2"/>
  <c r="Q1299" i="2"/>
  <c r="Q1218" i="2"/>
  <c r="Q150" i="2"/>
  <c r="Q59" i="2"/>
  <c r="Q1066" i="2"/>
  <c r="Q1518" i="2"/>
  <c r="Q729" i="2"/>
  <c r="Q471" i="2"/>
  <c r="Q1008" i="2"/>
  <c r="Q1257" i="2"/>
  <c r="Q901" i="2"/>
  <c r="Q45" i="2"/>
  <c r="Q662" i="2"/>
  <c r="Q84" i="2"/>
  <c r="Q282" i="2"/>
  <c r="Q972" i="2"/>
  <c r="Q1422" i="2"/>
  <c r="Q683" i="2"/>
  <c r="Q735" i="2"/>
  <c r="Q97" i="2"/>
  <c r="Q369" i="2"/>
  <c r="Q665" i="2"/>
  <c r="Q1379" i="2"/>
  <c r="Q686" i="2"/>
  <c r="Q773" i="2"/>
  <c r="Q1251" i="2"/>
  <c r="Q779" i="2"/>
  <c r="Q706" i="2"/>
  <c r="Q615" i="2"/>
  <c r="Q1421" i="2"/>
  <c r="Q342" i="2"/>
  <c r="Q1472" i="2"/>
  <c r="Q531" i="2"/>
  <c r="Q951" i="2"/>
  <c r="Q1572" i="2"/>
  <c r="Q440" i="2"/>
  <c r="Q225" i="2"/>
  <c r="Q991" i="2"/>
  <c r="Q470" i="2"/>
  <c r="Q61" i="2"/>
  <c r="Q963" i="2"/>
  <c r="Q1110" i="2"/>
  <c r="Q846" i="2"/>
  <c r="Q73" i="2"/>
  <c r="Q835" i="2"/>
  <c r="Q647" i="2"/>
  <c r="Q109" i="2"/>
  <c r="Q465" i="2"/>
  <c r="Q168" i="2"/>
  <c r="Q1302" i="2"/>
  <c r="Q303" i="2"/>
  <c r="Q104" i="2"/>
  <c r="Q1388" i="2"/>
  <c r="Q1477" i="2"/>
  <c r="Q1363" i="2"/>
  <c r="Q1297" i="2"/>
  <c r="Q1453" i="2"/>
  <c r="Q1526" i="2"/>
  <c r="Q1128" i="2"/>
  <c r="Q123" i="2"/>
  <c r="Q743" i="2"/>
  <c r="Q701" i="2"/>
  <c r="Q1568" i="2"/>
  <c r="Q264" i="2"/>
  <c r="Q422" i="2"/>
  <c r="Q1533" i="2"/>
  <c r="Q1085" i="2"/>
  <c r="Q65" i="2"/>
  <c r="Q1283" i="2"/>
  <c r="Q277" i="2"/>
  <c r="Q1126" i="2"/>
  <c r="Q227" i="2"/>
  <c r="Q1473" i="2"/>
  <c r="Q1225" i="2"/>
  <c r="Q1047" i="2"/>
  <c r="Q301" i="2"/>
  <c r="Q1455" i="2"/>
  <c r="Q312" i="2"/>
  <c r="Q744" i="2"/>
  <c r="Q1145" i="2"/>
  <c r="Q1276" i="2"/>
  <c r="Q1340" i="2"/>
  <c r="Q1181" i="2"/>
  <c r="Q799" i="2"/>
  <c r="Q1149" i="2"/>
  <c r="Q1033" i="2"/>
  <c r="Q1052" i="2"/>
  <c r="Q1259" i="2"/>
  <c r="Q103" i="2"/>
  <c r="Q1451" i="2"/>
  <c r="Q1580" i="2"/>
  <c r="Q677" i="2"/>
  <c r="Q107" i="2"/>
  <c r="Q602" i="2"/>
  <c r="Q795" i="2"/>
  <c r="Q1327" i="2"/>
  <c r="Q232" i="2"/>
  <c r="Q793" i="2"/>
  <c r="Q1234" i="2"/>
  <c r="Q1075" i="2"/>
  <c r="Q1293" i="2"/>
  <c r="Q43" i="2"/>
  <c r="Q443" i="2"/>
  <c r="Q583" i="2"/>
  <c r="Q1039" i="2"/>
  <c r="Q1088" i="2"/>
  <c r="Q420" i="2"/>
  <c r="Q751" i="2"/>
  <c r="Q517" i="2"/>
  <c r="Q652" i="2"/>
  <c r="Q216" i="2"/>
  <c r="Q644" i="2"/>
  <c r="Q331" i="2"/>
  <c r="Q1377" i="2"/>
  <c r="Q577" i="2"/>
  <c r="Q803" i="2"/>
  <c r="Q801" i="2"/>
  <c r="Q261" i="2"/>
  <c r="Q964" i="2"/>
  <c r="Q596" i="2"/>
  <c r="Q534" i="2"/>
  <c r="Q1038" i="2"/>
  <c r="Q741" i="2"/>
  <c r="Q985" i="2"/>
  <c r="Q114" i="2"/>
  <c r="Q617" i="2"/>
  <c r="Q57" i="2"/>
  <c r="Q62" i="2"/>
  <c r="Q75" i="2"/>
  <c r="Q133" i="2"/>
  <c r="Q967" i="2"/>
  <c r="Q1318" i="2"/>
  <c r="Q565" i="2"/>
  <c r="Q902" i="2"/>
  <c r="Q1496" i="2"/>
  <c r="Q1261" i="2"/>
  <c r="Q711" i="2"/>
  <c r="Q353" i="2"/>
  <c r="Q1017" i="2"/>
  <c r="Q53" i="2"/>
  <c r="Q177" i="2"/>
  <c r="Q736" i="2"/>
  <c r="Q1173" i="2"/>
  <c r="Q933" i="2"/>
  <c r="Q1077" i="2"/>
  <c r="Q971" i="2"/>
  <c r="Q1415" i="2"/>
  <c r="Q82" i="2"/>
  <c r="Q598" i="2"/>
  <c r="Q547" i="2"/>
  <c r="Q1029" i="2"/>
  <c r="Q1188" i="2"/>
  <c r="Q862" i="2"/>
  <c r="Q118" i="2"/>
  <c r="Q1383" i="2"/>
  <c r="Q1107" i="2"/>
  <c r="Q1507" i="2"/>
  <c r="Q52" i="2"/>
  <c r="Q654" i="2"/>
  <c r="Q1172" i="2"/>
  <c r="Q766" i="2"/>
  <c r="Q371" i="2"/>
  <c r="Q42" i="2"/>
  <c r="Q830" i="2"/>
  <c r="Q230" i="2"/>
  <c r="Q1562" i="2"/>
  <c r="Q1395" i="2"/>
  <c r="Q242" i="2"/>
  <c r="Q91" i="2"/>
  <c r="Q832" i="2"/>
  <c r="Q1550" i="2"/>
  <c r="Q712" i="2"/>
  <c r="Q311" i="2"/>
  <c r="Q627" i="2"/>
  <c r="Q917" i="2"/>
  <c r="Q544" i="2"/>
  <c r="Q515" i="2"/>
  <c r="Q1515" i="2"/>
  <c r="Q982" i="2"/>
  <c r="Q1320" i="2"/>
  <c r="Q458" i="2"/>
  <c r="Q1152" i="2"/>
  <c r="Q1063" i="2"/>
  <c r="Q1169" i="2"/>
  <c r="Q649" i="2"/>
  <c r="Q1205" i="2"/>
  <c r="Q708" i="2"/>
  <c r="Q1364" i="2"/>
  <c r="Q1200" i="2"/>
  <c r="Q228" i="2"/>
  <c r="Q156" i="2"/>
  <c r="Q1022" i="2"/>
  <c r="Q260" i="2"/>
  <c r="Q696" i="2"/>
  <c r="Q246" i="2"/>
  <c r="Q527" i="2"/>
  <c r="Q119" i="2"/>
  <c r="Q631" i="2"/>
  <c r="Q391" i="2"/>
  <c r="Q213" i="2"/>
  <c r="Q80" i="2"/>
  <c r="Q979" i="2"/>
  <c r="Q378" i="2"/>
  <c r="Q83" i="2"/>
  <c r="Q610" i="2"/>
  <c r="Q1270" i="2"/>
  <c r="Q635" i="2"/>
  <c r="Q1094" i="2"/>
  <c r="Q731" i="2"/>
  <c r="Q1563" i="2"/>
  <c r="Q359" i="2"/>
  <c r="Q478" i="2"/>
  <c r="Q805" i="2"/>
  <c r="Q1070" i="2"/>
  <c r="Q222" i="2"/>
  <c r="Q676" i="2"/>
  <c r="Q272" i="2"/>
  <c r="Q1389" i="2"/>
  <c r="Q1108" i="2"/>
  <c r="Q1213" i="2"/>
  <c r="Q1013" i="2"/>
  <c r="Q1509" i="2"/>
  <c r="Q1309" i="2"/>
  <c r="Q533" i="2"/>
  <c r="Q1282" i="2"/>
  <c r="Q867" i="2"/>
  <c r="Q1324" i="2"/>
  <c r="Q529" i="2"/>
  <c r="Q916" i="2"/>
  <c r="Q473" i="2"/>
  <c r="Q870" i="2"/>
  <c r="Q236" i="2"/>
  <c r="Q616" i="2"/>
  <c r="Q1307" i="2"/>
  <c r="Q357" i="2"/>
  <c r="Q885" i="2"/>
  <c r="Q283" i="2"/>
  <c r="Q551" i="2"/>
  <c r="Q237" i="2"/>
  <c r="Q788" i="2"/>
  <c r="Q508" i="2"/>
  <c r="Q251" i="2"/>
  <c r="Q392" i="2"/>
  <c r="Q934" i="2"/>
  <c r="Q286" i="2"/>
  <c r="Q620" i="2"/>
  <c r="Q678" i="2"/>
  <c r="Q190" i="2"/>
  <c r="Q918" i="2"/>
  <c r="Q687" i="2"/>
  <c r="Q645" i="2"/>
  <c r="Q341" i="2"/>
  <c r="Q1141" i="2"/>
  <c r="Q1167" i="2"/>
  <c r="Q572" i="2"/>
  <c r="Q554" i="2"/>
  <c r="Q786" i="2"/>
  <c r="Q1435" i="2"/>
  <c r="Q174" i="2"/>
  <c r="Q576" i="2"/>
  <c r="Q548" i="2"/>
  <c r="Q1240" i="2"/>
  <c r="Q1465" i="2"/>
  <c r="Q984" i="2"/>
  <c r="Q965" i="2"/>
  <c r="Q556" i="2"/>
  <c r="Q1398" i="2"/>
  <c r="Q130" i="2"/>
  <c r="Q29" i="2"/>
  <c r="Q692" i="2"/>
  <c r="Q578" i="2"/>
  <c r="Q1263" i="2"/>
  <c r="Q580" i="2"/>
  <c r="Q597" i="2"/>
  <c r="Q648" i="2"/>
  <c r="Q746" i="2"/>
  <c r="Q1247" i="2"/>
  <c r="Q868" i="2"/>
  <c r="Q402" i="2"/>
  <c r="Q87" i="2"/>
  <c r="Q1484" i="2"/>
  <c r="Q1552" i="2"/>
  <c r="Q764" i="2"/>
  <c r="Q1553" i="2"/>
  <c r="Q821" i="2"/>
  <c r="Q1027" i="2"/>
  <c r="Q511" i="2"/>
  <c r="Q1024" i="2"/>
  <c r="Q661" i="2"/>
  <c r="Q1155" i="2"/>
  <c r="Q778" i="2"/>
  <c r="Q523" i="2"/>
  <c r="Q569" i="2"/>
  <c r="Q25" i="2"/>
  <c r="Q186" i="2"/>
  <c r="Q1524" i="2"/>
  <c r="Q395" i="2"/>
  <c r="Q574" i="2"/>
  <c r="Q1399" i="2"/>
  <c r="Q1321" i="2"/>
  <c r="Q1347" i="2"/>
  <c r="Q96" i="2"/>
  <c r="Q193" i="2"/>
  <c r="Q896" i="2"/>
  <c r="Q619" i="2"/>
  <c r="Q390" i="2"/>
  <c r="Q723" i="2"/>
  <c r="Q1345" i="2"/>
  <c r="Q1105" i="2"/>
  <c r="Q1510" i="2"/>
  <c r="Q1084" i="2"/>
  <c r="Q688" i="2"/>
  <c r="Q922" i="2"/>
  <c r="Q127" i="2"/>
  <c r="Q1314" i="2"/>
  <c r="Q872" i="2"/>
  <c r="Q477" i="2"/>
  <c r="Q325" i="2"/>
  <c r="Q494" i="2"/>
  <c r="Q1491" i="2"/>
  <c r="Q913" i="2"/>
  <c r="Q1589" i="2"/>
  <c r="Q1443" i="2"/>
  <c r="Q818" i="2"/>
  <c r="Q1459" i="2"/>
  <c r="Q67" i="2"/>
  <c r="Q112" i="2"/>
  <c r="Q586" i="2"/>
  <c r="Q1577" i="2"/>
  <c r="Q229" i="2"/>
  <c r="Q1371" i="2"/>
  <c r="Q184" i="2"/>
  <c r="Q269" i="2"/>
  <c r="Q928" i="2"/>
  <c r="Q408" i="2"/>
  <c r="Q257" i="2"/>
  <c r="Q182" i="2"/>
  <c r="Q421" i="2"/>
  <c r="Q1030" i="2"/>
  <c r="Q550" i="2"/>
  <c r="Q60" i="2"/>
  <c r="Q1545" i="2"/>
  <c r="Q409" i="2"/>
  <c r="Q528" i="2"/>
  <c r="Q713" i="2"/>
  <c r="Q318" i="2"/>
  <c r="Q780" i="2"/>
  <c r="Q442" i="2"/>
  <c r="Q1032" i="2"/>
  <c r="Q463" i="2"/>
  <c r="Q1584" i="2"/>
  <c r="Q95" i="2"/>
  <c r="Q148" i="2"/>
  <c r="Q969" i="2"/>
  <c r="Q568" i="2"/>
  <c r="Q728" i="2"/>
  <c r="Q1179" i="2"/>
  <c r="Q871" i="2"/>
  <c r="Q1194" i="2"/>
  <c r="Q304" i="2"/>
  <c r="Q506" i="2"/>
  <c r="Q183" i="2"/>
  <c r="Q792" i="2"/>
  <c r="Q1211" i="2"/>
  <c r="Q1272" i="2"/>
  <c r="Q1045" i="2"/>
  <c r="Q387" i="2"/>
  <c r="Q1445" i="2"/>
  <c r="Q1092" i="2"/>
  <c r="Q289" i="2"/>
  <c r="Q164" i="2"/>
  <c r="Q1333" i="2"/>
  <c r="Q782" i="2"/>
  <c r="Q297" i="2"/>
  <c r="Q1265" i="2"/>
  <c r="Q748" i="2"/>
  <c r="Q1166" i="2"/>
  <c r="Q875" i="2"/>
  <c r="Q1325" i="2"/>
  <c r="Q1190" i="2"/>
  <c r="Q375" i="2"/>
  <c r="Q1100" i="2"/>
  <c r="Q489" i="2"/>
  <c r="Q808" i="2"/>
  <c r="Q519" i="2"/>
  <c r="Q323" i="2"/>
  <c r="Q1044" i="2"/>
  <c r="Q1494" i="2"/>
  <c r="Q947" i="2"/>
  <c r="Q427" i="2"/>
  <c r="Q752" i="2"/>
  <c r="Q1523" i="2"/>
  <c r="Q48" i="2"/>
  <c r="Q198" i="2"/>
  <c r="Q63" i="2"/>
  <c r="Q1456" i="2"/>
  <c r="Q791" i="2"/>
  <c r="Q424" i="2"/>
  <c r="Q1439" i="2"/>
  <c r="Q674" i="2"/>
  <c r="Q47" i="2"/>
  <c r="Q504" i="2"/>
  <c r="Q1221" i="2"/>
  <c r="Q175" i="2"/>
  <c r="Q525" i="2"/>
  <c r="Q1139" i="2"/>
  <c r="Q220" i="2"/>
  <c r="Q41" i="2"/>
  <c r="Q1147" i="2"/>
  <c r="Q89" i="2"/>
  <c r="Q1175" i="2"/>
  <c r="Q117" i="2"/>
  <c r="Q571" i="2"/>
  <c r="Q377" i="2"/>
  <c r="Q1229" i="2"/>
  <c r="Q604" i="2"/>
  <c r="Q1408" i="2"/>
  <c r="Q105" i="2"/>
  <c r="Q276" i="2"/>
  <c r="Q765" i="2"/>
  <c r="Q1498" i="2"/>
  <c r="Q912" i="2"/>
  <c r="Q366" i="2"/>
  <c r="Q1369" i="2"/>
  <c r="Q349" i="2"/>
  <c r="Q1316" i="2"/>
  <c r="Q1548" i="2"/>
  <c r="Q1348" i="2"/>
  <c r="Q241" i="2"/>
  <c r="Q1339" i="2"/>
  <c r="Q64" i="2"/>
  <c r="Q1490" i="2"/>
  <c r="Q1168" i="2"/>
  <c r="Q1239" i="2"/>
  <c r="Q1114" i="2"/>
  <c r="Q155" i="2"/>
  <c r="Q406" i="2"/>
  <c r="Q977" i="2"/>
  <c r="Q535" i="2"/>
  <c r="Q1578" i="2"/>
  <c r="Q1224" i="2"/>
  <c r="Q1222" i="2"/>
  <c r="Q1021" i="2"/>
  <c r="Q802" i="2"/>
  <c r="Q1330" i="2"/>
  <c r="Q1280" i="2"/>
  <c r="Q1463" i="2"/>
  <c r="Q790" i="2"/>
  <c r="Q760" i="2"/>
  <c r="Q877" i="2"/>
  <c r="Q397" i="2"/>
  <c r="Q1532" i="2"/>
  <c r="Q498" i="2"/>
  <c r="Q956" i="2"/>
  <c r="Q39" i="2"/>
  <c r="Q1296" i="2"/>
  <c r="Q1269" i="2"/>
  <c r="Q845" i="2"/>
  <c r="Q756" i="2"/>
  <c r="Q1413" i="2"/>
  <c r="Q345" i="2"/>
  <c r="Q948" i="2"/>
  <c r="Q681" i="2"/>
  <c r="Q373" i="2"/>
  <c r="Q675" i="2"/>
  <c r="Q274" i="2"/>
  <c r="Q1106" i="2"/>
  <c r="Q970" i="2"/>
  <c r="Q1442" i="2"/>
  <c r="Q1131" i="2"/>
  <c r="Q1500" i="2"/>
  <c r="Q1130" i="2"/>
  <c r="Q883" i="2"/>
  <c r="Q157" i="2"/>
  <c r="Q1305" i="2"/>
  <c r="Q887" i="2"/>
  <c r="Q1185" i="2"/>
  <c r="Q772" i="2"/>
  <c r="Q1097" i="2"/>
  <c r="Q1561" i="2"/>
  <c r="Q1207" i="2"/>
  <c r="Q1235" i="2"/>
  <c r="Q1525" i="2"/>
  <c r="Q491" i="2"/>
  <c r="Q302" i="2"/>
  <c r="Q340" i="2"/>
  <c r="Q347" i="2"/>
  <c r="Q628" i="2"/>
  <c r="Q1143" i="2"/>
  <c r="Q855" i="2"/>
  <c r="Q608" i="2"/>
  <c r="Q507" i="2"/>
  <c r="Q457" i="2"/>
  <c r="Q146" i="2"/>
  <c r="Q1104" i="2"/>
  <c r="Q1359" i="2"/>
  <c r="Q309" i="2"/>
  <c r="Q1418" i="2"/>
  <c r="Q1412" i="2"/>
  <c r="Q469" i="2"/>
  <c r="Q1223" i="2"/>
  <c r="Q211" i="2"/>
  <c r="Q208" i="2"/>
  <c r="Q170" i="2"/>
  <c r="Q435" i="2"/>
  <c r="Q464" i="2"/>
  <c r="Q1009" i="2"/>
  <c r="Q1310" i="2"/>
  <c r="Q1528" i="2"/>
  <c r="Q147" i="2"/>
  <c r="Q567" i="2"/>
  <c r="Q1111" i="2"/>
  <c r="Q667" i="2"/>
  <c r="Q943" i="2"/>
  <c r="Q1414" i="2"/>
  <c r="Q612" i="2"/>
  <c r="Q258" i="2"/>
  <c r="Q173" i="2"/>
  <c r="Q1277" i="2"/>
  <c r="Q952" i="2"/>
  <c r="Q536" i="2"/>
  <c r="Q1508" i="2"/>
  <c r="Q753" i="2"/>
  <c r="Q783" i="2"/>
  <c r="Q1253" i="2"/>
  <c r="Q940" i="2"/>
  <c r="Q1273" i="2"/>
  <c r="Q145" i="2"/>
  <c r="Q1585" i="2"/>
  <c r="Q278" i="2"/>
  <c r="Q1416" i="2"/>
  <c r="Q819" i="2"/>
  <c r="Q1016" i="2"/>
  <c r="Q762" i="2"/>
  <c r="Q1142" i="2"/>
  <c r="Q416" i="2"/>
  <c r="Q625" i="2"/>
  <c r="Q1565" i="2"/>
  <c r="Q789" i="2"/>
  <c r="Q266" i="2"/>
  <c r="Q640" i="2"/>
  <c r="Q624" i="2"/>
  <c r="Q403" i="2"/>
  <c r="Q1358" i="2"/>
  <c r="Q1115" i="2"/>
  <c r="Q1023" i="2"/>
  <c r="Q1278" i="2"/>
  <c r="Q1476" i="2"/>
  <c r="Q1579" i="2"/>
  <c r="Q1275" i="2"/>
  <c r="Q1469" i="2"/>
  <c r="Q365" i="2"/>
  <c r="Q1062" i="2"/>
  <c r="Q1410" i="2"/>
  <c r="Q58" i="2"/>
  <c r="Q893" i="2"/>
  <c r="Q594" i="2"/>
  <c r="Q563" i="2"/>
  <c r="Q954" i="2"/>
  <c r="Q856" i="2"/>
  <c r="Q1199" i="2"/>
  <c r="Q138" i="2"/>
  <c r="Q938" i="2"/>
  <c r="Q1049" i="2"/>
  <c r="Q374" i="2"/>
  <c r="Q1417" i="2"/>
  <c r="Q663" i="2"/>
  <c r="Q70" i="2"/>
  <c r="Q1590" i="2"/>
  <c r="Q248" i="2"/>
  <c r="Q445" i="2"/>
  <c r="Q363" i="2"/>
  <c r="Q113" i="2"/>
  <c r="Q1575" i="2"/>
  <c r="Q468" i="2"/>
  <c r="Q1334" i="2"/>
  <c r="Q426" i="2"/>
  <c r="Q1454" i="2"/>
  <c r="Q1245" i="2"/>
  <c r="Q717" i="2"/>
  <c r="Q265" i="2"/>
  <c r="Q1146" i="2"/>
  <c r="Q433" i="2"/>
  <c r="Q1513" i="2"/>
  <c r="Q1174" i="2"/>
  <c r="Q26" i="2"/>
  <c r="Q1036" i="2"/>
  <c r="Q158" i="2"/>
  <c r="Q253" i="2"/>
  <c r="Q486" i="2"/>
  <c r="Q726" i="2"/>
  <c r="Q1178" i="2"/>
  <c r="Q691" i="2"/>
  <c r="Q655" i="2"/>
  <c r="Q657" i="2"/>
  <c r="Q950" i="2"/>
  <c r="Q1420" i="2"/>
  <c r="Q966" i="2"/>
  <c r="Q936" i="2"/>
  <c r="Q1428" i="2"/>
  <c r="Q759" i="2"/>
  <c r="Q878" i="2"/>
  <c r="Q897" i="2"/>
  <c r="Q135" i="2"/>
  <c r="Q460" i="2"/>
  <c r="Q1170" i="2"/>
  <c r="Q1346" i="2"/>
  <c r="Q1315" i="2"/>
  <c r="Q1041" i="2"/>
  <c r="Q757" i="2"/>
  <c r="Q730" i="2"/>
  <c r="Q115" i="2"/>
  <c r="Q1425" i="2"/>
  <c r="Q673" i="2"/>
  <c r="Q1319" i="2"/>
  <c r="Q1163" i="2"/>
  <c r="Q1362" i="2"/>
  <c r="Q290" i="2"/>
  <c r="Q481" i="2"/>
  <c r="Q396" i="2"/>
  <c r="Q1376" i="2"/>
  <c r="Q1219" i="2"/>
  <c r="Q932" i="2"/>
  <c r="Q451" i="2"/>
  <c r="Q1157" i="2"/>
  <c r="Q437" i="2"/>
  <c r="Q327" i="2"/>
  <c r="Q203" i="2"/>
  <c r="Q798" i="2"/>
  <c r="Q1201" i="2"/>
  <c r="Q1061" i="2"/>
  <c r="Q1571" i="2"/>
  <c r="Q178" i="2"/>
  <c r="Q1068" i="2"/>
  <c r="Q888" i="2"/>
  <c r="Q682" i="2"/>
  <c r="Q1313" i="2"/>
  <c r="Q218" i="2"/>
  <c r="Q503" i="2"/>
  <c r="Q1554" i="2"/>
  <c r="Q322" i="2"/>
  <c r="Q522" i="2"/>
  <c r="Q1055" i="2"/>
  <c r="Q346" i="2"/>
  <c r="Q176" i="2"/>
  <c r="Q794" i="2"/>
  <c r="Q482" i="2"/>
  <c r="Q702" i="2"/>
  <c r="Q352" i="2"/>
  <c r="Q74" i="2"/>
  <c r="Q1450" i="2"/>
  <c r="Q351" i="2"/>
  <c r="Q968" i="2"/>
  <c r="Q758" i="2"/>
  <c r="Q537" i="2"/>
  <c r="Q205" i="2"/>
  <c r="Q1197" i="2"/>
  <c r="Q1122" i="2"/>
  <c r="Q852" i="2"/>
  <c r="Q1586" i="2"/>
  <c r="Q739" i="2"/>
  <c r="Q650" i="2"/>
  <c r="Q539" i="2"/>
  <c r="Q590" i="2"/>
  <c r="Q990" i="2"/>
  <c r="Q787" i="2"/>
  <c r="Q1447" i="2"/>
  <c r="Q350" i="2"/>
  <c r="Q412" i="2"/>
  <c r="Q1101" i="2"/>
  <c r="Q1102" i="2"/>
  <c r="Q734" i="2"/>
  <c r="Q716" i="2"/>
  <c r="Q28" i="2"/>
  <c r="Q1426" i="2"/>
  <c r="Q474" i="2"/>
  <c r="Q1323" i="2"/>
  <c r="Q139" i="2"/>
  <c r="Q394" i="2"/>
  <c r="Q1154" i="2"/>
  <c r="Q1246" i="2"/>
  <c r="Q32" i="2"/>
  <c r="Q603" i="2"/>
  <c r="Q559" i="2"/>
  <c r="Q1248" i="2"/>
  <c r="Q685" i="2"/>
  <c r="Q1595" i="2"/>
  <c r="Q1058" i="2"/>
  <c r="Q414" i="2"/>
  <c r="Q1004" i="2"/>
  <c r="Q1402" i="2"/>
  <c r="Q1478" i="2"/>
  <c r="Q618" i="2"/>
  <c r="Q224" i="2"/>
  <c r="Q137" i="2"/>
  <c r="Q167" i="2"/>
  <c r="Q370" i="2"/>
  <c r="Q501" i="2"/>
  <c r="Q221" i="2"/>
  <c r="Q509" i="2"/>
  <c r="Q488" i="2"/>
  <c r="Q518" i="2"/>
  <c r="Q1043" i="2"/>
  <c r="Q1374" i="2"/>
  <c r="Q487" i="2"/>
  <c r="Q1461" i="2"/>
  <c r="Q733" i="2"/>
  <c r="Q1204" i="2"/>
  <c r="Q1241" i="2"/>
  <c r="Q843" i="2"/>
  <c r="Q582" i="2"/>
  <c r="Q705" i="2"/>
  <c r="Q921" i="2"/>
  <c r="Q384" i="2"/>
  <c r="Q405" i="2"/>
  <c r="Q781" i="2"/>
  <c r="Q670" i="2"/>
  <c r="Q154" i="2"/>
  <c r="Q404" i="2"/>
  <c r="Q974" i="2"/>
  <c r="Q949" i="2"/>
  <c r="Q1226" i="2"/>
  <c r="Q1466" i="2"/>
  <c r="Q622" i="2"/>
  <c r="Q37" i="2"/>
  <c r="Q334" i="2"/>
  <c r="Q1227" i="2"/>
  <c r="Q737" i="2"/>
  <c r="Q1006" i="2"/>
  <c r="Q141" i="2"/>
  <c r="Q181" i="2"/>
  <c r="Q419" i="2"/>
  <c r="Q126" i="2"/>
  <c r="Q1140" i="2"/>
  <c r="Q745" i="2"/>
  <c r="Q1467" i="2"/>
  <c r="Q1189" i="2"/>
  <c r="Q684" i="2"/>
  <c r="Q570" i="2"/>
  <c r="Q1361" i="2"/>
  <c r="Q1460" i="2"/>
  <c r="Q558" i="2"/>
  <c r="Q1356" i="2"/>
  <c r="Q1306" i="2"/>
  <c r="Q900" i="2"/>
  <c r="Q385" i="2"/>
  <c r="Q337" i="2"/>
  <c r="Q362" i="2"/>
  <c r="Q1071" i="2"/>
  <c r="Q72" i="2"/>
  <c r="Q575" i="2"/>
  <c r="Q834" i="2"/>
  <c r="Q1159" i="2"/>
  <c r="Q1005" i="2"/>
  <c r="Q121" i="2"/>
  <c r="Q1040" i="2"/>
  <c r="Q1537" i="2"/>
  <c r="Q1082" i="2"/>
  <c r="Q669" i="2"/>
  <c r="Q1370" i="2"/>
  <c r="Q838" i="2"/>
  <c r="Q439" i="2"/>
  <c r="Q1534" i="2"/>
  <c r="Q1057" i="2"/>
  <c r="Q584" i="2"/>
  <c r="Q945" i="2"/>
  <c r="Q1096" i="2"/>
  <c r="Q815" i="2"/>
  <c r="Q243" i="2"/>
  <c r="Q1103" i="2"/>
  <c r="Q824" i="2"/>
  <c r="Q914" i="2"/>
  <c r="Q1559" i="2"/>
  <c r="Q201" i="2"/>
  <c r="Q1514" i="2"/>
  <c r="Q1171" i="2"/>
  <c r="Q1349" i="2"/>
  <c r="Q621" i="2"/>
  <c r="Q1386" i="2"/>
  <c r="Q1354" i="2"/>
  <c r="Q267" i="2"/>
  <c r="Q475" i="2"/>
  <c r="Q660" i="2"/>
  <c r="Q330" i="2"/>
  <c r="Q514" i="2"/>
  <c r="Q632" i="2"/>
  <c r="Q1113" i="2"/>
  <c r="Q361" i="2"/>
  <c r="Q638" i="2"/>
  <c r="Q1237" i="2"/>
  <c r="Q425" i="2"/>
  <c r="Q1332" i="2"/>
  <c r="Q1556" i="2"/>
  <c r="Q1243" i="2"/>
  <c r="Q120" i="2"/>
  <c r="Q250" i="2"/>
  <c r="Q553" i="2"/>
  <c r="Q929" i="2"/>
  <c r="Q413" i="2"/>
  <c r="Q393" i="2"/>
  <c r="Q1483" i="2"/>
  <c r="Q386" i="2"/>
  <c r="Q987" i="2"/>
  <c r="Q666" i="2"/>
  <c r="Q1448" i="2"/>
  <c r="Q1499" i="2"/>
  <c r="Q810" i="2"/>
  <c r="Q707" i="2"/>
  <c r="Q911" i="2"/>
  <c r="Q239" i="2"/>
  <c r="Q1390" i="2"/>
  <c r="Q275" i="2"/>
  <c r="Q161" i="2"/>
  <c r="Q436" i="2"/>
  <c r="Q1206" i="2"/>
  <c r="Q700" i="2"/>
  <c r="Q180" i="2"/>
  <c r="Q319" i="2"/>
  <c r="Q1582" i="2"/>
  <c r="Q292" i="2"/>
  <c r="Q344" i="2"/>
  <c r="Q1011" i="2"/>
  <c r="Q1544" i="2"/>
  <c r="Q1003" i="2"/>
  <c r="Q129" i="2"/>
  <c r="Q125" i="2"/>
  <c r="Q605" i="2"/>
  <c r="Q694" i="2"/>
  <c r="Q1393" i="2"/>
  <c r="Q1287" i="2"/>
  <c r="Q1250" i="2"/>
  <c r="Q581" i="2"/>
  <c r="Q456" i="2"/>
  <c r="Q894" i="2"/>
  <c r="Q31" i="2"/>
  <c r="Q1558" i="2"/>
  <c r="Q316" i="2"/>
  <c r="Q1195" i="2"/>
  <c r="Q1127" i="2"/>
  <c r="Q714" i="2"/>
  <c r="Q1462" i="2"/>
  <c r="Q980" i="2"/>
  <c r="Q775" i="2"/>
  <c r="Q1268" i="2"/>
  <c r="Q476" i="2"/>
  <c r="Q1176" i="2"/>
  <c r="Q454" i="2"/>
  <c r="Q1002" i="2"/>
  <c r="Q215" i="2"/>
  <c r="Q235" i="2"/>
  <c r="Q935" i="2"/>
  <c r="Q1522" i="2"/>
  <c r="Q1080" i="2"/>
  <c r="Q513" i="2"/>
  <c r="Q1540" i="2"/>
  <c r="Q1289" i="2"/>
  <c r="Q1304" i="2"/>
  <c r="Q516" i="2"/>
  <c r="Q865" i="2"/>
  <c r="Q293" i="2"/>
  <c r="Q1557" i="2"/>
  <c r="Q1203" i="2"/>
  <c r="Q172" i="2"/>
  <c r="Q770" i="2"/>
  <c r="Q1504" i="2"/>
  <c r="Q484" i="2"/>
  <c r="Q1081" i="2"/>
  <c r="Q493" i="2"/>
  <c r="Q268" i="2"/>
  <c r="Q1505" i="2"/>
  <c r="Q54" i="2"/>
  <c r="Q131" i="2"/>
  <c r="Q379" i="2"/>
  <c r="Q199" i="2"/>
  <c r="Q520" i="2"/>
  <c r="Q1177" i="2"/>
  <c r="Q296" i="2"/>
  <c r="Q1529" i="2"/>
  <c r="Q483" i="2"/>
  <c r="Q1294" i="2"/>
  <c r="Q259" i="2"/>
  <c r="Q629" i="2"/>
  <c r="Q1423" i="2"/>
  <c r="Q320" i="2"/>
  <c r="Q1546" i="2"/>
  <c r="Q300" i="2"/>
  <c r="Q1531" i="2"/>
  <c r="Q637" i="2"/>
  <c r="Q1506" i="2"/>
  <c r="Q844" i="2"/>
  <c r="Q750" i="2"/>
  <c r="Q1338" i="2"/>
  <c r="Q874" i="2"/>
  <c r="Q1158" i="2"/>
  <c r="Q718" i="2"/>
  <c r="Q169" i="2"/>
  <c r="Q876" i="2"/>
  <c r="Q776" i="2"/>
  <c r="Q1079" i="2"/>
  <c r="Q206" i="2"/>
  <c r="Q497" i="2"/>
  <c r="Q859" i="2"/>
  <c r="Q837" i="2"/>
  <c r="Q993" i="2"/>
  <c r="Q34" i="2"/>
  <c r="Q1165" i="2"/>
  <c r="Q46" i="2"/>
  <c r="Q958" i="2"/>
  <c r="Q907" i="2"/>
  <c r="Q1468" i="2"/>
  <c r="Q941" i="2"/>
  <c r="Q1271" i="2"/>
  <c r="Q953" i="2"/>
  <c r="Q1151" i="2"/>
  <c r="Q40" i="2"/>
  <c r="Q680" i="2"/>
  <c r="Q122" i="2"/>
  <c r="Q324" i="2"/>
  <c r="Q479" i="2"/>
  <c r="Q1087" i="2"/>
  <c r="Q839" i="2"/>
  <c r="Q142" i="2"/>
  <c r="Q1397" i="2"/>
  <c r="Q1380" i="2"/>
  <c r="Q962" i="2"/>
  <c r="Q444" i="2"/>
  <c r="Q1180" i="2"/>
  <c r="Q512" i="2"/>
  <c r="Q593" i="2"/>
  <c r="Q1555" i="2"/>
  <c r="Q1479" i="2"/>
  <c r="Q1214" i="2"/>
  <c r="Q925" i="2"/>
  <c r="Q1069" i="2"/>
  <c r="Q136" i="2"/>
  <c r="Q1547" i="2"/>
  <c r="Q446" i="2"/>
  <c r="Q1430" i="2"/>
  <c r="Q656" i="2"/>
  <c r="Q1429" i="2"/>
  <c r="Q847" i="2"/>
  <c r="Q1432" i="2"/>
  <c r="Q485" i="2"/>
  <c r="Q755" i="2"/>
  <c r="Q807" i="2"/>
  <c r="Q1581" i="2"/>
  <c r="Q1228" i="2"/>
  <c r="Q721" i="2"/>
  <c r="Q410" i="2"/>
  <c r="Q430" i="2"/>
  <c r="Q1486" i="2"/>
  <c r="Q1137" i="2"/>
  <c r="Q354" i="2"/>
  <c r="Q401" i="2"/>
  <c r="Q1118" i="2"/>
  <c r="Q233" i="2"/>
  <c r="Q671" i="2"/>
  <c r="Q623" i="2"/>
  <c r="Q1560" i="2"/>
  <c r="Q200" i="2"/>
  <c r="Q336" i="2"/>
  <c r="Q774" i="2"/>
  <c r="Q1129" i="2"/>
  <c r="Q495" i="2"/>
  <c r="Q1312" i="2"/>
  <c r="O1735" i="2" l="1"/>
  <c r="O1736" i="2"/>
  <c r="O1739" i="2"/>
  <c r="O1738" i="2"/>
  <c r="O1742" i="2"/>
  <c r="O1741" i="2"/>
  <c r="H1624" i="2"/>
  <c r="J1619" i="2"/>
  <c r="G1619" i="2"/>
  <c r="M1623" i="2"/>
  <c r="C1619" i="2"/>
  <c r="H1623" i="2"/>
  <c r="N1619" i="2"/>
  <c r="A1623" i="2"/>
  <c r="E1623" i="2"/>
  <c r="O1624" i="2"/>
  <c r="I1620" i="2"/>
  <c r="C1620" i="2"/>
  <c r="L1624" i="2"/>
  <c r="A1619" i="2"/>
  <c r="D1623" i="2"/>
  <c r="I1619" i="2"/>
  <c r="J1624" i="2"/>
  <c r="L1623" i="2"/>
  <c r="N1624" i="2"/>
  <c r="E1620" i="2"/>
  <c r="K1620" i="2"/>
  <c r="J1623" i="2"/>
  <c r="M1620" i="2"/>
  <c r="N1623" i="2"/>
  <c r="G1620" i="2"/>
  <c r="L1619" i="2"/>
  <c r="K1619" i="2"/>
  <c r="M1619" i="2"/>
  <c r="O1620" i="2"/>
  <c r="E1624" i="2"/>
  <c r="C1624" i="2"/>
  <c r="C1623" i="2"/>
  <c r="M1624" i="2"/>
  <c r="F1623" i="2"/>
  <c r="G1623" i="2"/>
  <c r="F1620" i="2"/>
  <c r="A1624" i="2"/>
  <c r="N1620" i="2"/>
  <c r="H1619" i="2"/>
  <c r="F1624" i="2"/>
  <c r="H1620" i="2"/>
  <c r="K1624" i="2"/>
  <c r="D1619" i="2"/>
  <c r="D1624" i="2"/>
  <c r="I1624" i="2"/>
  <c r="K1623" i="2"/>
  <c r="F1619" i="2"/>
  <c r="O1623" i="2"/>
  <c r="I1623" i="2"/>
  <c r="L1620" i="2"/>
  <c r="G1624" i="2"/>
  <c r="D1620" i="2"/>
  <c r="J1620" i="2"/>
  <c r="O1619" i="2"/>
  <c r="A1620" i="2"/>
  <c r="E1619" i="2"/>
  <c r="O1729" i="2"/>
  <c r="O1730" i="2"/>
  <c r="O1733" i="2"/>
  <c r="O1732" i="2"/>
  <c r="A1643" i="2"/>
  <c r="A1638" i="2"/>
  <c r="A1634" i="2"/>
  <c r="A1629" i="2"/>
  <c r="A1642" i="2"/>
  <c r="A1639" i="2"/>
  <c r="A1633" i="2"/>
  <c r="A1630" i="2"/>
  <c r="D1739" i="2"/>
  <c r="I1738" i="2"/>
  <c r="C1739" i="2"/>
  <c r="C1738" i="2"/>
  <c r="N1739" i="2"/>
  <c r="H1738" i="2"/>
  <c r="F1738" i="2"/>
  <c r="M1739" i="2"/>
  <c r="L1739" i="2"/>
  <c r="G1738" i="2"/>
  <c r="E1738" i="2"/>
  <c r="K1739" i="2"/>
  <c r="J1739" i="2"/>
  <c r="A1738" i="2"/>
  <c r="I1739" i="2"/>
  <c r="N1738" i="2"/>
  <c r="H1739" i="2"/>
  <c r="M1738" i="2"/>
  <c r="A1739" i="2"/>
  <c r="G1739" i="2"/>
  <c r="L1738" i="2"/>
  <c r="F1739" i="2"/>
  <c r="K1738" i="2"/>
  <c r="D1738" i="2"/>
  <c r="E1739" i="2"/>
  <c r="J1738" i="2"/>
  <c r="L1742" i="2"/>
  <c r="K1741" i="2"/>
  <c r="H1742" i="2"/>
  <c r="K1742" i="2"/>
  <c r="J1741" i="2"/>
  <c r="C1742" i="2"/>
  <c r="J1742" i="2"/>
  <c r="I1741" i="2"/>
  <c r="A1742" i="2"/>
  <c r="I1742" i="2"/>
  <c r="H1741" i="2"/>
  <c r="E1742" i="2"/>
  <c r="D1742" i="2"/>
  <c r="G1741" i="2"/>
  <c r="F1741" i="2"/>
  <c r="F1742" i="2"/>
  <c r="E1741" i="2"/>
  <c r="D1741" i="2"/>
  <c r="C1741" i="2"/>
  <c r="G1742" i="2"/>
  <c r="N1741" i="2"/>
  <c r="A1741" i="2"/>
  <c r="N1742" i="2"/>
  <c r="M1741" i="2"/>
  <c r="M1742" i="2"/>
  <c r="L1741" i="2"/>
  <c r="H1730" i="2"/>
  <c r="G1730" i="2"/>
  <c r="N1729" i="2"/>
  <c r="F1730" i="2"/>
  <c r="M1729" i="2"/>
  <c r="E1730" i="2"/>
  <c r="L1729" i="2"/>
  <c r="A1730" i="2"/>
  <c r="A1729" i="2"/>
  <c r="D1730" i="2"/>
  <c r="K1729" i="2"/>
  <c r="C1730" i="2"/>
  <c r="J1729" i="2"/>
  <c r="N1730" i="2"/>
  <c r="I1729" i="2"/>
  <c r="M1730" i="2"/>
  <c r="H1729" i="2"/>
  <c r="L1730" i="2"/>
  <c r="G1729" i="2"/>
  <c r="K1730" i="2"/>
  <c r="F1729" i="2"/>
  <c r="J1730" i="2"/>
  <c r="E1729" i="2"/>
  <c r="I1730" i="2"/>
  <c r="C1729" i="2"/>
  <c r="D1729" i="2"/>
  <c r="G1736" i="2"/>
  <c r="H1735" i="2"/>
  <c r="F1736" i="2"/>
  <c r="G1735" i="2"/>
  <c r="E1736" i="2"/>
  <c r="E1735" i="2"/>
  <c r="F1735" i="2"/>
  <c r="C1735" i="2"/>
  <c r="A1735" i="2"/>
  <c r="N1736" i="2"/>
  <c r="C1736" i="2"/>
  <c r="D1735" i="2"/>
  <c r="M1736" i="2"/>
  <c r="N1735" i="2"/>
  <c r="L1736" i="2"/>
  <c r="M1735" i="2"/>
  <c r="A1736" i="2"/>
  <c r="K1736" i="2"/>
  <c r="L1735" i="2"/>
  <c r="J1736" i="2"/>
  <c r="K1735" i="2"/>
  <c r="D1736" i="2"/>
  <c r="I1736" i="2"/>
  <c r="J1735" i="2"/>
  <c r="H1736" i="2"/>
  <c r="I1735" i="2"/>
  <c r="A1733" i="2"/>
  <c r="F1732" i="2"/>
  <c r="H1733" i="2"/>
  <c r="I1732" i="2"/>
  <c r="G1733" i="2"/>
  <c r="D1733" i="2"/>
  <c r="M1732" i="2"/>
  <c r="G1732" i="2"/>
  <c r="N1732" i="2"/>
  <c r="K1732" i="2"/>
  <c r="C1732" i="2"/>
  <c r="A1732" i="2"/>
  <c r="D1732" i="2"/>
  <c r="E1732" i="2"/>
  <c r="N1733" i="2"/>
  <c r="E1733" i="2"/>
  <c r="H1732" i="2"/>
  <c r="M1733" i="2"/>
  <c r="L1732" i="2"/>
  <c r="L1733" i="2"/>
  <c r="F1733" i="2"/>
  <c r="K1733" i="2"/>
  <c r="J1732" i="2"/>
  <c r="J1733" i="2"/>
  <c r="C1733" i="2"/>
  <c r="I1733" i="2"/>
  <c r="I1643" i="2"/>
  <c r="J1642" i="2"/>
  <c r="K1639" i="2"/>
  <c r="L1638" i="2"/>
  <c r="O1634" i="2"/>
  <c r="C1634" i="2"/>
  <c r="D1633" i="2"/>
  <c r="G1630" i="2"/>
  <c r="H1629" i="2"/>
  <c r="H1643" i="2"/>
  <c r="I1642" i="2"/>
  <c r="J1639" i="2"/>
  <c r="K1638" i="2"/>
  <c r="N1634" i="2"/>
  <c r="O1633" i="2"/>
  <c r="C1633" i="2"/>
  <c r="F1630" i="2"/>
  <c r="G1629" i="2"/>
  <c r="G1643" i="2"/>
  <c r="H1642" i="2"/>
  <c r="I1639" i="2"/>
  <c r="J1638" i="2"/>
  <c r="M1634" i="2"/>
  <c r="N1633" i="2"/>
  <c r="E1630" i="2"/>
  <c r="F1629" i="2"/>
  <c r="F1643" i="2"/>
  <c r="G1642" i="2"/>
  <c r="H1639" i="2"/>
  <c r="I1638" i="2"/>
  <c r="L1634" i="2"/>
  <c r="M1633" i="2"/>
  <c r="D1630" i="2"/>
  <c r="E1629" i="2"/>
  <c r="E1643" i="2"/>
  <c r="F1642" i="2"/>
  <c r="G1639" i="2"/>
  <c r="H1638" i="2"/>
  <c r="K1634" i="2"/>
  <c r="L1633" i="2"/>
  <c r="O1630" i="2"/>
  <c r="C1630" i="2"/>
  <c r="D1629" i="2"/>
  <c r="D1643" i="2"/>
  <c r="E1642" i="2"/>
  <c r="F1639" i="2"/>
  <c r="G1638" i="2"/>
  <c r="J1634" i="2"/>
  <c r="K1633" i="2"/>
  <c r="N1630" i="2"/>
  <c r="O1629" i="2"/>
  <c r="C1629" i="2"/>
  <c r="O1643" i="2"/>
  <c r="C1643" i="2"/>
  <c r="D1642" i="2"/>
  <c r="E1639" i="2"/>
  <c r="F1638" i="2"/>
  <c r="I1634" i="2"/>
  <c r="J1633" i="2"/>
  <c r="M1630" i="2"/>
  <c r="N1629" i="2"/>
  <c r="N1643" i="2"/>
  <c r="O1642" i="2"/>
  <c r="C1642" i="2"/>
  <c r="D1639" i="2"/>
  <c r="E1638" i="2"/>
  <c r="H1634" i="2"/>
  <c r="I1633" i="2"/>
  <c r="L1630" i="2"/>
  <c r="M1629" i="2"/>
  <c r="M1643" i="2"/>
  <c r="N1642" i="2"/>
  <c r="O1639" i="2"/>
  <c r="C1639" i="2"/>
  <c r="D1638" i="2"/>
  <c r="G1634" i="2"/>
  <c r="H1633" i="2"/>
  <c r="K1630" i="2"/>
  <c r="L1629" i="2"/>
  <c r="L1643" i="2"/>
  <c r="M1642" i="2"/>
  <c r="N1639" i="2"/>
  <c r="O1638" i="2"/>
  <c r="C1638" i="2"/>
  <c r="F1634" i="2"/>
  <c r="G1633" i="2"/>
  <c r="J1630" i="2"/>
  <c r="K1629" i="2"/>
  <c r="K1643" i="2"/>
  <c r="L1642" i="2"/>
  <c r="M1639" i="2"/>
  <c r="N1638" i="2"/>
  <c r="E1634" i="2"/>
  <c r="F1633" i="2"/>
  <c r="I1630" i="2"/>
  <c r="J1629" i="2"/>
  <c r="J1643" i="2"/>
  <c r="K1642" i="2"/>
  <c r="L1639" i="2"/>
  <c r="M1638" i="2"/>
  <c r="D1634" i="2"/>
  <c r="E1633" i="2"/>
  <c r="H1630" i="2"/>
  <c r="I1629" i="2"/>
</calcChain>
</file>

<file path=xl/sharedStrings.xml><?xml version="1.0" encoding="utf-8"?>
<sst xmlns="http://schemas.openxmlformats.org/spreadsheetml/2006/main" count="3121" uniqueCount="1705">
  <si>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</si>
  <si>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</si>
  <si>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</si>
  <si>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</si>
  <si>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</si>
  <si>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</si>
  <si>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</si>
  <si>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</si>
  <si>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</si>
  <si>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</si>
  <si>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</si>
  <si>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</si>
  <si>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</si>
  <si>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</si>
  <si>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</si>
  <si>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</si>
  <si>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</si>
  <si>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</si>
  <si>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</si>
  <si>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</si>
  <si>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</si>
  <si>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</si>
  <si>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</si>
  <si>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AVATAR_Chart-19_Fixed</t>
  </si>
  <si>
    <t>AVATAR_Math-28_Fixed</t>
  </si>
  <si>
    <t>ARJA_Math-84_Fixed</t>
  </si>
  <si>
    <t>FixMiner_Chart-1_Buggy</t>
  </si>
  <si>
    <t>kPAR_Closure-22_Repaired</t>
  </si>
  <si>
    <t>TBar_Lang-20_Buggy</t>
  </si>
  <si>
    <t>kPAR_Chart-8_Repaired</t>
  </si>
  <si>
    <t>Nopol_Math-87_Buggy</t>
  </si>
  <si>
    <t>DynaMoth_Math-105_Fixed</t>
  </si>
  <si>
    <t>SimFix_Math-71_Repaired</t>
  </si>
  <si>
    <t>FixMiner_Chart-4_Repaired</t>
  </si>
  <si>
    <t>kPAR_Lang-22_Repaired</t>
  </si>
  <si>
    <t>DynaMoth_Math-85_Buggy</t>
  </si>
  <si>
    <t>SimFix_Math-5_Repaired</t>
  </si>
  <si>
    <t>kPAR_Chart-5_Buggy</t>
  </si>
  <si>
    <t>FixMiner_Lang-10_Repaired</t>
  </si>
  <si>
    <t>FixMiner_Math-34_Repaired</t>
  </si>
  <si>
    <t>SimFix_Closure-38_Fixed</t>
  </si>
  <si>
    <t>TBar_Closure-66_Buggy</t>
  </si>
  <si>
    <t>AVATAR_Lang-6_Fixed</t>
  </si>
  <si>
    <t>kPAR_Math-80_Repaired</t>
  </si>
  <si>
    <t>FixMiner_Chart-17_Repaired</t>
  </si>
  <si>
    <t>TBar_Closure-35_Buggy</t>
  </si>
  <si>
    <t>TBar_Math-63_Fixed</t>
  </si>
  <si>
    <t>DynaMoth_Math-20_Buggy</t>
  </si>
  <si>
    <t>kPAR_Lang-18_Buggy</t>
  </si>
  <si>
    <t>Nopol_Math-85_Fixed</t>
  </si>
  <si>
    <t>kPAR_Lang-53_Repaired</t>
  </si>
  <si>
    <t>TBar_Chart-24_Fixed</t>
  </si>
  <si>
    <t>ARJA_Chart-7_Repaired</t>
  </si>
  <si>
    <t>ACS_Math-85_Fixed</t>
  </si>
  <si>
    <t>TBar_Chart-13_Fixed</t>
  </si>
  <si>
    <t>SimFix_Math-82_Fixed</t>
  </si>
  <si>
    <t>TBar_Lang-44_Fixed</t>
  </si>
  <si>
    <t>FixMiner_Math-35_Buggy</t>
  </si>
  <si>
    <t>DynaMoth_Math-49_Repaired</t>
  </si>
  <si>
    <t>SimFix_Closure-46_Buggy</t>
  </si>
  <si>
    <t>kPAR_Lang-63_Buggy</t>
  </si>
  <si>
    <t>FixMiner_Lang-58_Repaired</t>
  </si>
  <si>
    <t>SimFix_Math-59_Buggy</t>
  </si>
  <si>
    <t>FixMiner_Math-84_Fixed</t>
  </si>
  <si>
    <t>TBar_Math-50_Repaired</t>
  </si>
  <si>
    <t>TBar_Closure-102_Repaired</t>
  </si>
  <si>
    <t>DynaMoth_Chart-1_Repaired</t>
  </si>
  <si>
    <t>SimFix_Math-8_Fixed</t>
  </si>
  <si>
    <t>Nopol_Lang-44_Buggy</t>
  </si>
  <si>
    <t>TBar_Math-58_Fixed</t>
  </si>
  <si>
    <t>kPAR_Math-75_Fixed</t>
  </si>
  <si>
    <t>TBar_Closure-46_Fixed</t>
  </si>
  <si>
    <t>AVATAR_Closure-108_Repaired</t>
  </si>
  <si>
    <t>TBar_Lang-33_Fixed</t>
  </si>
  <si>
    <t>ACS_Math-85_Repaired</t>
  </si>
  <si>
    <t>ACS_Math-90_Fixed</t>
  </si>
  <si>
    <t>SimFix_Closure-21_Fixed</t>
  </si>
  <si>
    <t>SimFix_Closure-22_Repaired</t>
  </si>
  <si>
    <t>SimFix_Math-81_Buggy</t>
  </si>
  <si>
    <t>SimFix_Math-72_Buggy</t>
  </si>
  <si>
    <t>AVATAR_Lang-22_Buggy</t>
  </si>
  <si>
    <t>SimFix_Lang-12_Buggy</t>
  </si>
  <si>
    <t>Nopol_Math-88_Fixed</t>
  </si>
  <si>
    <t>Nopol_Math-18_Fixed</t>
  </si>
  <si>
    <t>ARJA_Lang-43_Buggy</t>
  </si>
  <si>
    <t>FixMiner_Lang-57_Fixed</t>
  </si>
  <si>
    <t>TBar_Math-5_Buggy</t>
  </si>
  <si>
    <t>AVATAR_Math-88_Buggy</t>
  </si>
  <si>
    <t>FixMiner_Closure-46_Fixed</t>
  </si>
  <si>
    <t>kPAR_Lang-20_Repaired</t>
  </si>
  <si>
    <t>Nopol_Chart-9_Repaired</t>
  </si>
  <si>
    <t>TBar_Mockito-26_Repaired</t>
  </si>
  <si>
    <t>FixMiner_Math-95_Repaired</t>
  </si>
  <si>
    <t>kPAR_Math-50_Buggy</t>
  </si>
  <si>
    <t>FixMiner_Math-81_Repaired</t>
  </si>
  <si>
    <t>kPAR_Closure-21_Fixed</t>
  </si>
  <si>
    <t>SimFix_Closure-11_Fixed</t>
  </si>
  <si>
    <t>TBar_Math-5_Fixed</t>
  </si>
  <si>
    <t>AVATAR_Chart-5_Buggy</t>
  </si>
  <si>
    <t>SimFix_Closure-11_Buggy</t>
  </si>
  <si>
    <t>ARJA_Closure-86_Fixed</t>
  </si>
  <si>
    <t>AVATAR_Math-82_Fixed</t>
  </si>
  <si>
    <t>Nopol_Math-88_Buggy</t>
  </si>
  <si>
    <t>AVATAR_Mockito-29_Fixed</t>
  </si>
  <si>
    <t>kPAR_Lang-58_Repaired</t>
  </si>
  <si>
    <t>TBar_Chart-5_Fixed</t>
  </si>
  <si>
    <t>DynaMoth_Math-8_Fixed</t>
  </si>
  <si>
    <t>kPAR_Lang-24_Fixed</t>
  </si>
  <si>
    <t>SimFix_Lang-63_Buggy</t>
  </si>
  <si>
    <t>kPAR_Math-42_Fixed</t>
  </si>
  <si>
    <t>kPAR_Closure-10_Repaired</t>
  </si>
  <si>
    <t>AVATAR_Math-95_Repaired</t>
  </si>
  <si>
    <t>TBar_Math-15_Buggy</t>
  </si>
  <si>
    <t>kPAR_Lang-58_Fixed</t>
  </si>
  <si>
    <t>AVATAR_Chart-1_Buggy</t>
  </si>
  <si>
    <t>SimFix_Math-57_Fixed</t>
  </si>
  <si>
    <t>TBar_Closure-46_Repaired</t>
  </si>
  <si>
    <t>kPAR_Math-70_Buggy</t>
  </si>
  <si>
    <t>SimFix_Lang-61_Repaired</t>
  </si>
  <si>
    <t>kPAR_Chart-26_Fixed</t>
  </si>
  <si>
    <t>FixMiner_Math-35_Fixed</t>
  </si>
  <si>
    <t>AVATAR_Mockito-29_Repaired</t>
  </si>
  <si>
    <t>SimFix_Math-50_Buggy</t>
  </si>
  <si>
    <t>ARJA_Closure-112_Repaired</t>
  </si>
  <si>
    <t>TBar_Lang-26_Buggy</t>
  </si>
  <si>
    <t>FixMiner_Math-79_Buggy</t>
  </si>
  <si>
    <t>TBar_Math-88_Repaired</t>
  </si>
  <si>
    <t>SimFix_Math-53_Repaired</t>
  </si>
  <si>
    <t>SimFix_Math-84_Repaired</t>
  </si>
  <si>
    <t>SimFix_Math-57_Buggy</t>
  </si>
  <si>
    <t>Nopol_Chart-25_Fixed</t>
  </si>
  <si>
    <t>AVATAR_Chart-1_Repaired</t>
  </si>
  <si>
    <t>ARJA_Closure-125_Buggy</t>
  </si>
  <si>
    <t>ARJA_Math-28_Buggy</t>
  </si>
  <si>
    <t>ACS_Math-93_Repaired</t>
  </si>
  <si>
    <t>kPAR_Math-58_Repaired</t>
  </si>
  <si>
    <t>DynaMoth_Chart-25_Fixed</t>
  </si>
  <si>
    <t>FixMiner_Math-64_Fixed</t>
  </si>
  <si>
    <t>TBar_Closure-35_Fixed</t>
  </si>
  <si>
    <t>ARJA_Math-88_Fixed</t>
  </si>
  <si>
    <t>TBar_Chart-20_Repaired</t>
  </si>
  <si>
    <t>kPAR_Math-84_Buggy</t>
  </si>
  <si>
    <t>TBar_Closure-4_Buggy</t>
  </si>
  <si>
    <t>SimFix_Chart-1_Buggy</t>
  </si>
  <si>
    <t>ACS_Math-99_Repaired</t>
  </si>
  <si>
    <t>TBar_Chart-12_Repaired</t>
  </si>
  <si>
    <t>ARJA_Math-81_Buggy</t>
  </si>
  <si>
    <t>ARJA_Closure-55_Fixed</t>
  </si>
  <si>
    <t>FixMiner_Math-80_Repaired</t>
  </si>
  <si>
    <t>FixMiner_Closure-13_Fixed</t>
  </si>
  <si>
    <t>Nopol_Math-50_Repaired</t>
  </si>
  <si>
    <t>AVATAR_Lang-57_Fixed</t>
  </si>
  <si>
    <t>kPAR_Math-58_Fixed</t>
  </si>
  <si>
    <t>kPAR_Lang-22_Buggy</t>
  </si>
  <si>
    <t>kPAR_Closure-10_Fixed</t>
  </si>
  <si>
    <t>SimFix_Lang-45_Repaired</t>
  </si>
  <si>
    <t>FixMiner_Math-34_Fixed</t>
  </si>
  <si>
    <t>kPAR_Lang-51_Buggy</t>
  </si>
  <si>
    <t>ARJA_Lang-59_Buggy</t>
  </si>
  <si>
    <t>TBar_Chart-1_Fixed</t>
  </si>
  <si>
    <t>AVATAR_Chart-25_Fixed</t>
  </si>
  <si>
    <t>FixMiner_Chart-13_Buggy</t>
  </si>
  <si>
    <t>AVATAR_Chart-24_Repaired</t>
  </si>
  <si>
    <t>ARJA_Closure-124_Fixed</t>
  </si>
  <si>
    <t>SimFix_Lang-43_Fixed</t>
  </si>
  <si>
    <t>TBar_Lang-43_Fixed</t>
  </si>
  <si>
    <t>AVATAR_Math-95_Fixed</t>
  </si>
  <si>
    <t>FixMiner_Lang-22_Repaired</t>
  </si>
  <si>
    <t>kPAR_Math-7_Repaired</t>
  </si>
  <si>
    <t>Nopol_Lang-46_Fixed</t>
  </si>
  <si>
    <t>ARJA_Chart-1_Buggy</t>
  </si>
  <si>
    <t>kPAR_Math-40_Fixed</t>
  </si>
  <si>
    <t>TBar_Math-15_Fixed</t>
  </si>
  <si>
    <t>kPAR_Chart-8_Buggy</t>
  </si>
  <si>
    <t>ACS_Math-81_Buggy</t>
  </si>
  <si>
    <t>SimFix_Lang-60_Repaired</t>
  </si>
  <si>
    <t>kPAR_Chart-4_Buggy</t>
  </si>
  <si>
    <t>kPAR_Chart-17_Buggy</t>
  </si>
  <si>
    <t>kPAR_Closure-46_Buggy</t>
  </si>
  <si>
    <t>SimFix_Closure-14_Fixed</t>
  </si>
  <si>
    <t>kPAR_Closure-73_Fixed</t>
  </si>
  <si>
    <t>kPAR_Lang-20_Buggy</t>
  </si>
  <si>
    <t>TBar_Math-84_Fixed</t>
  </si>
  <si>
    <t>kPAR_Math-8_Repaired</t>
  </si>
  <si>
    <t>kPAR_Chart-13_Buggy</t>
  </si>
  <si>
    <t>kPAR_Math-89_Fixed</t>
  </si>
  <si>
    <t>FixMiner_Closure-62_Fixed</t>
  </si>
  <si>
    <t>SimFix_Closure-11_Repaired</t>
  </si>
  <si>
    <t>AVATAR_Lang-27_Fixed</t>
  </si>
  <si>
    <t>SimFix_Lang-41_Buggy</t>
  </si>
  <si>
    <t>SimFix_Lang-33_Repaired</t>
  </si>
  <si>
    <t>TBar_Math-96_Buggy</t>
  </si>
  <si>
    <t>kPAR_Chart-19_Buggy</t>
  </si>
  <si>
    <t>TBar_Lang-24_Fixed</t>
  </si>
  <si>
    <t>TBar_Closure-40_Repaired</t>
  </si>
  <si>
    <t>DynaMoth_Math-97_Repaired</t>
  </si>
  <si>
    <t>TBar_Math-88_Fixed</t>
  </si>
  <si>
    <t>DynaMoth_Lang-55_Buggy</t>
  </si>
  <si>
    <t>FixMiner_Lang-58_Buggy</t>
  </si>
  <si>
    <t>ARJA_Closure-55_Repaired</t>
  </si>
  <si>
    <t>kPAR_Chart-17_Fixed</t>
  </si>
  <si>
    <t>TBar_Chart-4_Fixed</t>
  </si>
  <si>
    <t>TBar_Lang-63_Repaired</t>
  </si>
  <si>
    <t>Nopol_Chart-13_Repaired</t>
  </si>
  <si>
    <t>AVATAR_Lang-39_Repaired</t>
  </si>
  <si>
    <t>FixMiner_Chart-24_Repaired</t>
  </si>
  <si>
    <t>TBar_Math-88_Buggy</t>
  </si>
  <si>
    <t>FixMiner_Math-85_Buggy</t>
  </si>
  <si>
    <t>SimFix_Math-70_Buggy</t>
  </si>
  <si>
    <t>TBar_Chart-11_Buggy</t>
  </si>
  <si>
    <t>TBar_Math-95_Repaired</t>
  </si>
  <si>
    <t>kPAR_Closure-40_Fixed</t>
  </si>
  <si>
    <t>AVATAR_Chart-19_Buggy</t>
  </si>
  <si>
    <t>kPAR_Math-70_Repaired</t>
  </si>
  <si>
    <t>AVATAR_Closure-21_Buggy</t>
  </si>
  <si>
    <t>TBar_Chart-25_Repaired</t>
  </si>
  <si>
    <t>ARJA_Chart-13_Repaired</t>
  </si>
  <si>
    <t>TBar_Lang-18_Fixed</t>
  </si>
  <si>
    <t>AVATAR_Lang-59_Fixed</t>
  </si>
  <si>
    <t>ARJA_Lang-46_Repaired</t>
  </si>
  <si>
    <t>FixMiner_Math-82_Repaired</t>
  </si>
  <si>
    <t>Nopol_Math-33_Fixed</t>
  </si>
  <si>
    <t>kPAR_Math-81_Fixed</t>
  </si>
  <si>
    <t>kPAR_Closure-10_Buggy</t>
  </si>
  <si>
    <t>kPAR_Closure-21_Repaired</t>
  </si>
  <si>
    <t>FixMiner_Closure-73_Repaired</t>
  </si>
  <si>
    <t>kPAR_Lang-18_Fixed</t>
  </si>
  <si>
    <t>AVATAR_Closure-45_Fixed</t>
  </si>
  <si>
    <t>FixMiner_Math-85_Repaired</t>
  </si>
  <si>
    <t>kPAR_Closure-11_Fixed</t>
  </si>
  <si>
    <t>SimFix_Math-8_Buggy</t>
  </si>
  <si>
    <t>kPAR_Lang-57_Fixed</t>
  </si>
  <si>
    <t>kPAR_Math-62_Fixed</t>
  </si>
  <si>
    <t>kPAR_Math-7_Buggy</t>
  </si>
  <si>
    <t>TBar_Closure-4_Repaired</t>
  </si>
  <si>
    <t>SimFix_Math-69_Repaired</t>
  </si>
  <si>
    <t>ARJA_Math-53_Fixed</t>
  </si>
  <si>
    <t>SimFix_Closure-14_Buggy</t>
  </si>
  <si>
    <t>AVATAR_Lang-57_Repaired</t>
  </si>
  <si>
    <t>TBar_Math-84_Buggy</t>
  </si>
  <si>
    <t>ARJA_Lang-50_Buggy</t>
  </si>
  <si>
    <t>FixMiner_Math-64_Repaired</t>
  </si>
  <si>
    <t>kPAR_Lang-16_Repaired</t>
  </si>
  <si>
    <t>AVATAR_Closure-22_Buggy</t>
  </si>
  <si>
    <t>AVATAR_Closure-2_Buggy</t>
  </si>
  <si>
    <t>FixMiner_Chart-4_Fixed</t>
  </si>
  <si>
    <t>TBar_Mockito-38_Repaired</t>
  </si>
  <si>
    <t>kPAR_Lang-45_Buggy</t>
  </si>
  <si>
    <t>FixMiner_Chart-17_Fixed</t>
  </si>
  <si>
    <t>kPAR_Closure-35_Buggy</t>
  </si>
  <si>
    <t>TBar_Closure-21_Fixed</t>
  </si>
  <si>
    <t>Nopol_Math-20_Fixed</t>
  </si>
  <si>
    <t>kPAR_Lang-59_Repaired</t>
  </si>
  <si>
    <t>DynaMoth_Lang-46_Repaired</t>
  </si>
  <si>
    <t>kPAR_Chart-8_Fixed</t>
  </si>
  <si>
    <t>kPAR_Lang-43_Fixed</t>
  </si>
  <si>
    <t>kPAR_Closure-73_Repaired</t>
  </si>
  <si>
    <t>AVATAR_Closure-45_Buggy</t>
  </si>
  <si>
    <t>TBar_Math-81_Repaired</t>
  </si>
  <si>
    <t>Nopol_Lang-53_Repaired</t>
  </si>
  <si>
    <t>Nopol_Math-50_Buggy</t>
  </si>
  <si>
    <t>ARJA_Lang-46_Fixed</t>
  </si>
  <si>
    <t>TBar_Math-82_Buggy</t>
  </si>
  <si>
    <t>kPAR_Closure-38_Fixed</t>
  </si>
  <si>
    <t>TBar_Chart-12_Buggy</t>
  </si>
  <si>
    <t>FixMiner_Chart-11_Buggy</t>
  </si>
  <si>
    <t>TBar_Math-58_Buggy</t>
  </si>
  <si>
    <t>kPAR_Math-80_Fixed</t>
  </si>
  <si>
    <t>TBar_Math-79_Fixed</t>
  </si>
  <si>
    <t>ARJA_Lang-16_Fixed</t>
  </si>
  <si>
    <t>TBar_Math-15_Repaired</t>
  </si>
  <si>
    <t>Nopol_Math-20_Repaired</t>
  </si>
  <si>
    <t>DynaMoth_Lang-51_Repaired</t>
  </si>
  <si>
    <t>TBar_Chart-24_Repaired</t>
  </si>
  <si>
    <t>TBar_Lang-51_Repaired</t>
  </si>
  <si>
    <t>Nopol_Math-81_Buggy</t>
  </si>
  <si>
    <t>TBar_Lang-59_Repaired</t>
  </si>
  <si>
    <t>SimFix_Closure-125_Buggy</t>
  </si>
  <si>
    <t>ARJA_Closure-21_Buggy</t>
  </si>
  <si>
    <t>AVATAR_Closure-66_Fixed</t>
  </si>
  <si>
    <t>TBar_Mockito-29_Fixed</t>
  </si>
  <si>
    <t>TBar_Closure-10_Buggy</t>
  </si>
  <si>
    <t>Nopol_Math-7_Fixed</t>
  </si>
  <si>
    <t>kPAR_Closure-70_Repaired</t>
  </si>
  <si>
    <t>kPAR_Closure-125_Buggy</t>
  </si>
  <si>
    <t>ARJA_Lang-50_Repaired</t>
  </si>
  <si>
    <t>ARJA_Math-85_Repaired</t>
  </si>
  <si>
    <t>ACS_Chart-19_Repaired</t>
  </si>
  <si>
    <t>kPAR_Closure-2_Repaired</t>
  </si>
  <si>
    <t>ARJA_Math-49_Repaired</t>
  </si>
  <si>
    <t>ARJA_Closure-114_Buggy</t>
  </si>
  <si>
    <t>kPAR_Math-85_Fixed</t>
  </si>
  <si>
    <t>AVATAR_Lang-20_Buggy</t>
  </si>
  <si>
    <t>kPAR_Lang-16_Fixed</t>
  </si>
  <si>
    <t>FixMiner_Math-97_Buggy</t>
  </si>
  <si>
    <t>DynaMoth_Lang-55_Fixed</t>
  </si>
  <si>
    <t>SimFix_Lang-33_Buggy</t>
  </si>
  <si>
    <t>kPAR_Math-15_Repaired</t>
  </si>
  <si>
    <t>TBar_Lang-13_Buggy</t>
  </si>
  <si>
    <t>ARJA_Math-49_Fixed</t>
  </si>
  <si>
    <t>TBar_Mockito-38_Fixed</t>
  </si>
  <si>
    <t>ACS_Math-28_Fixed</t>
  </si>
  <si>
    <t>TBar_Lang-10_Buggy</t>
  </si>
  <si>
    <t>TBar_Lang-59_Fixed</t>
  </si>
  <si>
    <t>ARJA_Math-88_Repaired</t>
  </si>
  <si>
    <t>AVATAR_Time-18_Repaired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</si>
  <si>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</si>
  <si>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</si>
  <si>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</si>
  <si>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</si>
  <si>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</si>
  <si>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</si>
  <si>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kPAR_Lang-21_Fixed</t>
  </si>
  <si>
    <t>AVATAR_Closure-73_Repaired</t>
  </si>
  <si>
    <t>SimFix_Lang-50_Fixed</t>
  </si>
  <si>
    <t>SimFix_Math-70_Repaired</t>
  </si>
  <si>
    <t>ACS_Math-81_Fixed</t>
  </si>
  <si>
    <t>SimFix_Math-85_Fixed</t>
  </si>
  <si>
    <t>TBar_Math-95_Buggy</t>
  </si>
  <si>
    <t>FixMiner_Math-20_Fixed</t>
  </si>
  <si>
    <t>SimFix_Math-82_Repaired</t>
  </si>
  <si>
    <t>FixMiner_Math-57_Fixed</t>
  </si>
  <si>
    <t>ARJA_Math-95_Buggy</t>
  </si>
  <si>
    <t>SimFix_Math-53_Buggy</t>
  </si>
  <si>
    <t>FixMiner_Chart-13_Fixed</t>
  </si>
  <si>
    <t>kPAR_Closure-40_Buggy</t>
  </si>
  <si>
    <t>TBar_Chart-26_Fixed</t>
  </si>
  <si>
    <t>AVATAR_Closure-38_Repaired</t>
  </si>
  <si>
    <t>SimFix_Lang-58_Buggy</t>
  </si>
  <si>
    <t>FixMiner_Math-75_Repaired</t>
  </si>
  <si>
    <t>ARJA_Math-53_Buggy</t>
  </si>
  <si>
    <t>AVATAR_Lang-22_Repaired</t>
  </si>
  <si>
    <t>FixMiner_Math-34_Buggy</t>
  </si>
  <si>
    <t>FixMiner_Mockito-38_Fixed</t>
  </si>
  <si>
    <t>ARJA_Math-58_Buggy</t>
  </si>
  <si>
    <t>AVATAR_Closure-48_Repaired</t>
  </si>
  <si>
    <t>FixMiner_Math-82_Buggy</t>
  </si>
  <si>
    <t>ACS_Math-97_Fixed</t>
  </si>
  <si>
    <t>kPAR_Math-82_Repaired</t>
  </si>
  <si>
    <t>AVATAR_Lang-20_Fixed</t>
  </si>
  <si>
    <t>kPAR_Closure-115_Fixed</t>
  </si>
  <si>
    <t>SimFix_Math-63_Fixed</t>
  </si>
  <si>
    <t>DynaMoth_Math-20_Repaired</t>
  </si>
  <si>
    <t>SimFix_Closure-6_Repaired</t>
  </si>
  <si>
    <t>kPAR_Closure-2_Fixed</t>
  </si>
  <si>
    <t>ACS_Lang-35_Fixed</t>
  </si>
  <si>
    <t>SimFix_Chart-22_Fixed</t>
  </si>
  <si>
    <t>kPAR_Lang-57_Repaired</t>
  </si>
  <si>
    <t>kPAR_Lang-27_Buggy</t>
  </si>
  <si>
    <t>TBar_Chart-13_Repaired</t>
  </si>
  <si>
    <t>DynaMoth_Math-32_Buggy</t>
  </si>
  <si>
    <t>SimFix_Lang-39_Fixed</t>
  </si>
  <si>
    <t>kPAR_Lang-53_Fixed</t>
  </si>
  <si>
    <t>FixMiner_Lang-56_Fixed</t>
  </si>
  <si>
    <t>TBar_Chart-20_Fixed</t>
  </si>
  <si>
    <t>FixMiner_Chart-11_Repaired</t>
  </si>
  <si>
    <t>AVATAR_Math-50_Buggy</t>
  </si>
  <si>
    <t>kPAR_Lang-10_Repaired</t>
  </si>
  <si>
    <t>kPAR_Math-70_Fixed</t>
  </si>
  <si>
    <t>FixMiner_Chart-17_Buggy</t>
  </si>
  <si>
    <t>AVATAR_Lang-63_Fixed</t>
  </si>
  <si>
    <t>TBar_Math-80_Repaired</t>
  </si>
  <si>
    <t>TBar_Lang-43_Buggy</t>
  </si>
  <si>
    <t>ACS_Math-82_Buggy</t>
  </si>
  <si>
    <t>TBar_Closure-38_Fixed</t>
  </si>
  <si>
    <t>Nopol_Math-18_Repaired</t>
  </si>
  <si>
    <t>ACS_Math-82_Fixed</t>
  </si>
  <si>
    <t>kPAR_Math-43_Fixed</t>
  </si>
  <si>
    <t>SimFix_Closure-62_Repaired</t>
  </si>
  <si>
    <t>kPAR_Closure-35_Repaired</t>
  </si>
  <si>
    <t>TBar_Lang-20_Repaired</t>
  </si>
  <si>
    <t>ARJA_Chart-5_Fixed</t>
  </si>
  <si>
    <t>TBar_Math-85_Repaired</t>
  </si>
  <si>
    <t>SimFix_Math-71_Fixed</t>
  </si>
  <si>
    <t>TBar_Lang-47_Fixed</t>
  </si>
  <si>
    <t>kPAR_Math-15_Fixed</t>
  </si>
  <si>
    <t>FixMiner_Math-50_Buggy</t>
  </si>
  <si>
    <t>Nopol_Chart-25_Repaired</t>
  </si>
  <si>
    <t>kPAR_Closure-46_Fixed</t>
  </si>
  <si>
    <t>TBar_Closure-22_Repaired</t>
  </si>
  <si>
    <t>TBar_Math-70_Repaired</t>
  </si>
  <si>
    <t>Nopol_Math-33_Repaired</t>
  </si>
  <si>
    <t>kPAR_Lang-41_Repaired</t>
  </si>
  <si>
    <t>AVATAR_Closure-21_Repaired</t>
  </si>
  <si>
    <t>TBar_Math-85_Buggy</t>
  </si>
  <si>
    <t>TBar_Math-80_Buggy</t>
  </si>
  <si>
    <t>Nopol_Math-18_Buggy</t>
  </si>
  <si>
    <t>FixMiner_Chart-4_Buggy</t>
  </si>
  <si>
    <t>ARJA_Closure-88_Repaired</t>
  </si>
  <si>
    <t>DynaMoth_Math-88_Buggy</t>
  </si>
  <si>
    <t>FixMiner_Mockito-38_Buggy</t>
  </si>
  <si>
    <t>ARJA_Lang-63_Repaired</t>
  </si>
  <si>
    <t>SimFix_Lang-1_Buggy</t>
  </si>
  <si>
    <t>ACS_Math-73_Repaired</t>
  </si>
  <si>
    <t>FixMiner_Mockito-29_Repaired</t>
  </si>
  <si>
    <t>FixMiner_Lang-19_Repaired</t>
  </si>
  <si>
    <t>TBar_Math-89_Repaired</t>
  </si>
  <si>
    <t>kPAR_Math-42_Repaired</t>
  </si>
  <si>
    <t>AVATAR_Chart-1_Fixed</t>
  </si>
  <si>
    <t>FixMiner_Closure-46_Buggy</t>
  </si>
  <si>
    <t>DynaMoth_Math-101_Repaired</t>
  </si>
  <si>
    <t>AVATAR_Chart-7_Buggy</t>
  </si>
  <si>
    <t>SimFix_Lang-39_Repaired</t>
  </si>
  <si>
    <t>AVATAR_Chart-4_Buggy</t>
  </si>
  <si>
    <t>AVATAR_Chart-25_Buggy</t>
  </si>
  <si>
    <t>TBar_Mockito-29_Repaired</t>
  </si>
  <si>
    <t>kPAR_Closure-70_Fixed</t>
  </si>
  <si>
    <t>TBar_Chart-7_Fixed</t>
  </si>
  <si>
    <t>SimFix_Lang-27_Fixed</t>
  </si>
  <si>
    <t>kPAR_Lang-21_Buggy</t>
  </si>
  <si>
    <t>Nopol_Math-42_Buggy</t>
  </si>
  <si>
    <t>SimFix_Math-69_Buggy</t>
  </si>
  <si>
    <t>TBar_Lang-58_Repaired</t>
  </si>
  <si>
    <t>AVATAR_Math-80_Fixed</t>
  </si>
  <si>
    <t>Nopol_Math-82_Fixed</t>
  </si>
  <si>
    <t>kPAR_Lang-57_Buggy</t>
  </si>
  <si>
    <t>ARJA_Closure-112_Buggy</t>
  </si>
  <si>
    <t>ARJA_Math-81_Fixed</t>
  </si>
  <si>
    <t>kPAR_Lang-10_Fixed</t>
  </si>
  <si>
    <t>kPAR_Math-84_Fixed</t>
  </si>
  <si>
    <t>TBar_Closure-62_Fixed</t>
  </si>
  <si>
    <t>ARJA_Math-35_Repaired</t>
  </si>
  <si>
    <t>FixMiner_Chart-19_Repaired</t>
  </si>
  <si>
    <t>Nopol_Math-42_Fixed</t>
  </si>
  <si>
    <t>TBar_Math-57_Fixed</t>
  </si>
  <si>
    <t>FixMiner_Closure-10_Fixed</t>
  </si>
  <si>
    <t>SimFix_Math-35_Repaired</t>
  </si>
  <si>
    <t>TBar_Closure-35_Repaired</t>
  </si>
  <si>
    <t>FixMiner_Lang-63_Buggy</t>
  </si>
  <si>
    <t>SimFix_Lang-27_Buggy</t>
  </si>
  <si>
    <t>ARJA_Math-50_Fixed</t>
  </si>
  <si>
    <t>SimFix_Math-75_Fixed</t>
  </si>
  <si>
    <t>FixMiner_Math-33_Buggy</t>
  </si>
  <si>
    <t>Nopol_Math-87_Fixed</t>
  </si>
  <si>
    <t>kPAR_Math-8_Buggy</t>
  </si>
  <si>
    <t>kPAR_Chart-17_Repaired</t>
  </si>
  <si>
    <t>FixMiner_Chart-26_Fixed</t>
  </si>
  <si>
    <t>AVATAR_Closure-38_Buggy</t>
  </si>
  <si>
    <t>FixMiner_Lang-56_Buggy</t>
  </si>
  <si>
    <t>ARJA_Lang-43_Fixed</t>
  </si>
  <si>
    <t>TBar_Lang-7_Fixed</t>
  </si>
  <si>
    <t>ARJA_Math-56_Buggy</t>
  </si>
  <si>
    <t>kPAR_Math-42_Buggy</t>
  </si>
  <si>
    <t>TBar_Closure-66_Fixed</t>
  </si>
  <si>
    <t>AVATAR_Math-89_Repaired</t>
  </si>
  <si>
    <t>kPAR_Chart-5_Fixed</t>
  </si>
  <si>
    <t>ARJA_Lang-63_Fixed</t>
  </si>
  <si>
    <t>ACS_Math-25_Repaired</t>
  </si>
  <si>
    <t>Nopol_Math-50_Fixed</t>
  </si>
  <si>
    <t>TBar_Mockito-38_Buggy</t>
  </si>
  <si>
    <t>TBar_Closure-2_Repaired</t>
  </si>
  <si>
    <t>TBar_Closure-19_Repaired</t>
  </si>
  <si>
    <t>TBar_Math-75_Fixed</t>
  </si>
  <si>
    <t>AVATAR_Chart-11_Repaired</t>
  </si>
  <si>
    <t>kPAR_Math-58_Buggy</t>
  </si>
  <si>
    <t>AVATAR_Chart-24_Fixed</t>
  </si>
  <si>
    <t>SimFix_Lang-58_Repaired</t>
  </si>
  <si>
    <t>FixMiner_Math-28_Buggy</t>
  </si>
  <si>
    <t>ACS_Lang-35_Buggy</t>
  </si>
  <si>
    <t>FixMiner_Math-75_Fixed</t>
  </si>
  <si>
    <t>FixMiner_Math-20_Buggy</t>
  </si>
  <si>
    <t>ARJA_Math-95_Repaired</t>
  </si>
  <si>
    <t>TBar_Chart-8_Repaired</t>
  </si>
  <si>
    <t>kPAR_Chart-7_Repaired</t>
  </si>
  <si>
    <t>ARJA_Math-70_Buggy</t>
  </si>
  <si>
    <t>ACS_Math-97_Repaired</t>
  </si>
  <si>
    <t>kPAR_Lang-44_Buggy</t>
  </si>
  <si>
    <t>TBar_Chart-3_Fixed</t>
  </si>
  <si>
    <t>TBar_Lang-13_Repaired</t>
  </si>
  <si>
    <t>AVATAR_Lang-27_Repaired</t>
  </si>
  <si>
    <t>Nopol_Math-42_Repaired</t>
  </si>
  <si>
    <t>ARJA_Math-53_Repaired</t>
  </si>
  <si>
    <t>DynaMoth_Math-49_Buggy</t>
  </si>
  <si>
    <t>SimFix_Math-69_Fixed</t>
  </si>
  <si>
    <t>ARJA_Math-28_Repaired</t>
  </si>
  <si>
    <t>DynaMoth_Lang-51_Buggy</t>
  </si>
  <si>
    <t>TBar_Math-82_Fixed</t>
  </si>
  <si>
    <t>Nopol_Math-20_Buggy</t>
  </si>
  <si>
    <t>TBar_Lang-60_Repaired</t>
  </si>
  <si>
    <t>ACS_Math-35_Fixed</t>
  </si>
  <si>
    <t>SimFix_Closure-38_Repaired</t>
  </si>
  <si>
    <t>kPAR_Chart-26_Repaired</t>
  </si>
  <si>
    <t>ARJA_Math-50_Repaired</t>
  </si>
  <si>
    <t>FixMiner_Math-30_Repaired</t>
  </si>
  <si>
    <t>SimFix_Lang-45_Fixed</t>
  </si>
  <si>
    <t>kPAR_Chart-13_Repaired</t>
  </si>
  <si>
    <t>Nopol_Chart-13_Buggy</t>
  </si>
  <si>
    <t>FixMiner_Math-68_Fixed</t>
  </si>
  <si>
    <t>TBar_Closure-115_Fixed</t>
  </si>
  <si>
    <t>TBar_Math-2_Repaired</t>
  </si>
  <si>
    <t>DynaMoth_Math-88_Repaired</t>
  </si>
  <si>
    <t>TBar_Closure-19_Fixed</t>
  </si>
  <si>
    <t>kPAR_Math-89_Repaired</t>
  </si>
  <si>
    <t>DynaMoth_Math-85_Repaired</t>
  </si>
  <si>
    <t>SimFix_Lang-27_Repaired</t>
  </si>
  <si>
    <t>Nopol_Lang-55_Repaired</t>
  </si>
  <si>
    <t>FixMiner_Math-88_Buggy</t>
  </si>
  <si>
    <t>TBar_Math-50_Fixed</t>
  </si>
  <si>
    <t>AVATAR_Math-95_Buggy</t>
  </si>
  <si>
    <t>FixMiner_Closure-115_Fixed</t>
  </si>
  <si>
    <t>AVATAR_Lang-58_Buggy</t>
  </si>
  <si>
    <t>DynaMoth_Math-41_Buggy</t>
  </si>
  <si>
    <t>DynaMoth_Chart-25_Buggy</t>
  </si>
  <si>
    <t>SimFix_Math-82_Buggy</t>
  </si>
  <si>
    <t>TBar_Lang-20_Fixed</t>
  </si>
  <si>
    <t>ARJA_Closure-88_Fixed</t>
  </si>
  <si>
    <t>ACS_Math-28_Buggy</t>
  </si>
  <si>
    <t>TBar_Math-63_Buggy</t>
  </si>
  <si>
    <t>AVATAR_Lang-13_Fixed</t>
  </si>
  <si>
    <t>TBar_Lang-63_Buggy</t>
  </si>
  <si>
    <t>Nopol_Math-7_Repaired</t>
  </si>
  <si>
    <t>TBar_Chart-25_Buggy</t>
  </si>
  <si>
    <t>ARJA_Chart-1_Repaired</t>
  </si>
  <si>
    <t>ARJA_Chart-7_Buggy</t>
  </si>
  <si>
    <t>AVATAR_Closure-66_Buggy</t>
  </si>
  <si>
    <t>DynaMoth_Lang-55_Repaired</t>
  </si>
  <si>
    <t>kPAR_Math-104_Repaired</t>
  </si>
  <si>
    <t>Nopol_Math-105_Repaired</t>
  </si>
  <si>
    <t>ACS_Math-89_Buggy</t>
  </si>
  <si>
    <t>FixMiner_Lang-63_Repaired</t>
  </si>
  <si>
    <t>SimFix_Math-41_Repaired</t>
  </si>
  <si>
    <t>TBar_Chart-25_Fixed</t>
  </si>
  <si>
    <t>ACS_Lang-35_Repaired</t>
  </si>
  <si>
    <t>FixMiner_Chart-26_Repaired</t>
  </si>
  <si>
    <t>DynaMoth_Math-28_Buggy</t>
  </si>
  <si>
    <t>ARJA_Closure-33_Buggy</t>
  </si>
  <si>
    <t>TBar_Math-85_Fixed</t>
  </si>
  <si>
    <t>TBar_Chart-19_Repaired</t>
  </si>
  <si>
    <t>FixMiner_Math-80_Fixed</t>
  </si>
  <si>
    <t>TBar_Chart-24_Buggy</t>
  </si>
  <si>
    <t>TBar_Closure-117_Fixed</t>
  </si>
  <si>
    <t>FixMiner_Math-84_Repaired</t>
  </si>
  <si>
    <t>ARJA_Chart-12_Buggy</t>
  </si>
  <si>
    <t>DynaMoth_Chart-1_Fixed</t>
  </si>
  <si>
    <t>ARJA_Math-88_Buggy</t>
  </si>
  <si>
    <t>kPAR_Chart-26_Buggy</t>
  </si>
  <si>
    <t>SimFix_Math-53_Fixed</t>
  </si>
  <si>
    <t>DynaMoth_Math-85_Fixed</t>
  </si>
  <si>
    <t>FixMiner_Math-95_Fixed</t>
  </si>
  <si>
    <t>AVATAR_Closure-115_Buggy</t>
  </si>
  <si>
    <t>Nopol_Time-14_Buggy</t>
  </si>
  <si>
    <t>DynaMoth_Chart-5_Fixed</t>
  </si>
  <si>
    <t>kPAR_Math-62_Repaired</t>
  </si>
  <si>
    <t>FixMiner_Chart-1_Fixed</t>
  </si>
  <si>
    <t>FixMiner_Math-70_Repaired</t>
  </si>
  <si>
    <t>FixMiner_Lang-10_Fixed</t>
  </si>
  <si>
    <t>AVATAR_Chart-26_Fixed</t>
  </si>
  <si>
    <t>kPAR_Math-89_Buggy</t>
  </si>
  <si>
    <t>SimFix_Closure-46_Repaired</t>
  </si>
  <si>
    <t>TBar_Math-62_Buggy</t>
  </si>
  <si>
    <t>SimFix_Closure-73_Fixed</t>
  </si>
  <si>
    <t>TBar_Math-11_Repaired</t>
  </si>
  <si>
    <t>SimFix_Lang-61_Buggy</t>
  </si>
  <si>
    <t>TBar_Chart-12_Fixed</t>
  </si>
  <si>
    <t>TBar_Chart-20_Buggy</t>
  </si>
  <si>
    <t>ARJA_Closure-8_Buggy</t>
  </si>
  <si>
    <t>SimFix_Lang-60_Fixed</t>
  </si>
  <si>
    <t>ARJA_Closure-8_Repaired</t>
  </si>
  <si>
    <t>kPAR_Lang-7_Fixed</t>
  </si>
  <si>
    <t>ARJA_Math-40_Buggy</t>
  </si>
  <si>
    <t>kPAR_Lang-41_Fixed</t>
  </si>
  <si>
    <t>AVATAR_Math-33_Fixed</t>
  </si>
  <si>
    <t>AVATAR_Lang-13_Buggy</t>
  </si>
  <si>
    <t>TBar_Chart-1_Buggy</t>
  </si>
  <si>
    <t>FixMiner_Chart-24_Buggy</t>
  </si>
  <si>
    <t>kPAR_Lang-10_Buggy</t>
  </si>
  <si>
    <t>AVATAR_Closure-48_Buggy</t>
  </si>
  <si>
    <t>kPAR_Math-84_Repaired</t>
  </si>
  <si>
    <t>SimFix_Lang-1_Repaired</t>
  </si>
  <si>
    <t>kPAR_Lang-45_Repaired</t>
  </si>
  <si>
    <t>TBar_Chart-7_Repaired</t>
  </si>
  <si>
    <t>ARJA_Math-70_Repaired</t>
  </si>
  <si>
    <t>AVATAR_Math-33_Buggy</t>
  </si>
  <si>
    <t>FixMiner_Closure-2_Fixed</t>
  </si>
  <si>
    <t>TBar_Lang-6_Repaired</t>
  </si>
  <si>
    <t>SimFix_Closure-38_Buggy</t>
  </si>
  <si>
    <t>TBar_Closure-117_Repaired</t>
  </si>
  <si>
    <t>ACS_Math-82_Repaired</t>
  </si>
  <si>
    <t>ARJA_Lang-20_Buggy</t>
  </si>
  <si>
    <t>ARJA_Math-56_Repaired</t>
  </si>
  <si>
    <t>SimFix_Closure-57_Repaired</t>
  </si>
  <si>
    <t>FixMiner_Closure-19_Repaired</t>
  </si>
  <si>
    <t>TBar_Math-11_Fixed</t>
  </si>
  <si>
    <t>kPAR_Closure-70_Buggy</t>
  </si>
  <si>
    <t>kPAR_Lang-43_Buggy</t>
  </si>
  <si>
    <t>AVATAR_Closure-11_Repaired</t>
  </si>
  <si>
    <t>kPAR_Closure-125_Repaired</t>
  </si>
  <si>
    <t>AVATAR_Math-88_Repaired</t>
  </si>
  <si>
    <t>AVATAR_Closure-22_Repaired</t>
  </si>
  <si>
    <t>TBar_Lang-41_Fixed</t>
  </si>
  <si>
    <t>TBar_Math-52_Fixed</t>
  </si>
  <si>
    <t>FixMiner_Math-88_Repaired</t>
  </si>
  <si>
    <t>AVATAR_Closure-46_Buggy</t>
  </si>
  <si>
    <t>TBar_Math-62_Repaired</t>
  </si>
  <si>
    <t>DynaMoth_Math-49_Fixed</t>
  </si>
  <si>
    <t>AVATAR_Closure-73_Buggy</t>
  </si>
  <si>
    <t>ARJA_Math-56_Fixed</t>
  </si>
  <si>
    <t>kPAR_Chart-1_Repaired</t>
  </si>
  <si>
    <t>FixMiner_Lang-56_Repaired</t>
  </si>
  <si>
    <t>ACS_Lang-24_Repaired</t>
  </si>
  <si>
    <t>ACS_Time-15_Buggy</t>
  </si>
  <si>
    <t>SimFix_Math-35_Buggy</t>
  </si>
  <si>
    <t>ARJA_Closure-3_Fixed</t>
  </si>
  <si>
    <t>TBar_Lang-51_Fixed</t>
  </si>
  <si>
    <t>ACS_Math-90_Repaired</t>
  </si>
  <si>
    <t>SimFix_Closure-21_Buggy</t>
  </si>
  <si>
    <t>TBar_Lang-58_Buggy</t>
  </si>
  <si>
    <t>AVATAR_Math-81_Fixed</t>
  </si>
  <si>
    <t>AVATAR_Lang-7_Fixed</t>
  </si>
  <si>
    <t>kPAR_Math-63_Buggy</t>
  </si>
  <si>
    <t>kPAR_Math-50_Repaired</t>
  </si>
  <si>
    <t>ARJA_Closure-115_Fixed</t>
  </si>
  <si>
    <t>kPAR_Chart-13_Fixed</t>
  </si>
  <si>
    <t>SimFix_Lang-61_Fixed</t>
  </si>
  <si>
    <t>ARJA_Math-28_Fixed</t>
  </si>
  <si>
    <t>TBar_Math-70_Buggy</t>
  </si>
  <si>
    <t>TBar_Lang-50_Fixed</t>
  </si>
  <si>
    <t>SimFix_Math-81_Fixed</t>
  </si>
  <si>
    <t>AVATAR_Lang-51_Buggy</t>
  </si>
  <si>
    <t>AVATAR_Chart-5_Fixed</t>
  </si>
  <si>
    <t>ARJA_Closure-22_Buggy</t>
  </si>
  <si>
    <t>ARJA_Closure-86_Buggy</t>
  </si>
  <si>
    <t>ARJA_Math-50_Buggy</t>
  </si>
  <si>
    <t>AVATAR_Math-89_Buggy</t>
  </si>
  <si>
    <t>SimFix_Math-35_Fixed</t>
  </si>
  <si>
    <t>ACS_Math-93_Fixed</t>
  </si>
  <si>
    <t>SimFix_Math-50_Repaired</t>
  </si>
  <si>
    <t>FixMiner_Math-97_Repaired</t>
  </si>
  <si>
    <t>FixMiner_Lang-58_Fixed</t>
  </si>
  <si>
    <t>Nopol_Lang-58_Buggy</t>
  </si>
  <si>
    <t>TBar_Closure-40_Fixed</t>
  </si>
  <si>
    <t>ARJA_Closure-117_Buggy</t>
  </si>
  <si>
    <t>FixMiner_Closure-2_Buggy</t>
  </si>
  <si>
    <t>FixMiner_Math-97_Fixed</t>
  </si>
  <si>
    <t>AVATAR_Math-50_Repaired</t>
  </si>
  <si>
    <t>ACS_Lang-7_Repaired</t>
  </si>
  <si>
    <t>SimFix_Math-50_Fixed</t>
  </si>
  <si>
    <t>Nopol_Math-85_Repaired</t>
  </si>
  <si>
    <t>ARJA_Math-84_Buggy</t>
  </si>
  <si>
    <t>ARJA_Math-40_Fixed</t>
  </si>
  <si>
    <t>TBar_Mockito-26_Buggy</t>
  </si>
  <si>
    <t>TBar_Lang-26_Fixed</t>
  </si>
  <si>
    <t>DynaMoth_Chart-13_Repaired</t>
  </si>
  <si>
    <t>kPAR_Math-82_Fixed</t>
  </si>
  <si>
    <t>AVATAR_Lang-6_Buggy</t>
  </si>
  <si>
    <t>kPAR_Math-75_Repaired</t>
  </si>
  <si>
    <t>ARJA_Closure-3_Repaired</t>
  </si>
  <si>
    <t>SimFix_Math-79_Repaired</t>
  </si>
  <si>
    <t>ARJA_Closure-115_Buggy</t>
  </si>
  <si>
    <t>AVATAR_Math-84_Fixed</t>
  </si>
  <si>
    <t>AVATAR_Math-33_Repaired</t>
  </si>
  <si>
    <t>ACS_Math-99_Buggy</t>
  </si>
  <si>
    <t>kPAR_Lang-20_Fixed</t>
  </si>
  <si>
    <t>TBar_Lang-47_Repaired</t>
  </si>
  <si>
    <t>Nopol_Chart-5_Repaired</t>
  </si>
  <si>
    <t>AVATAR_Chart-26_Buggy</t>
  </si>
  <si>
    <t>kPAR_Lang-22_Fixed</t>
  </si>
  <si>
    <t>TBar_Lang-18_Repaired</t>
  </si>
  <si>
    <t>FixMiner_Lang-59_Fixed</t>
  </si>
  <si>
    <t>kPAR_Lang-41_Buggy</t>
  </si>
  <si>
    <t>AVATAR_Closure-46_Fixed</t>
  </si>
  <si>
    <t>ACS_Math-5_Fixed</t>
  </si>
  <si>
    <t>TBar_Math-89_Buggy</t>
  </si>
  <si>
    <t>TBar_Lang-51_Buggy</t>
  </si>
  <si>
    <t>TBar_Chart-11_Repaired</t>
  </si>
  <si>
    <t>SimFix_Math-79_Fixed</t>
  </si>
  <si>
    <t>SimFix_Math-79_Buggy</t>
  </si>
  <si>
    <t>AVATAR_Closure-46_Repaired</t>
  </si>
  <si>
    <t>TBar_Math-81_Fixed</t>
  </si>
  <si>
    <t>AVATAR_Lang-7_Repaired</t>
  </si>
  <si>
    <t>AVATAR_Math-57_Fixed</t>
  </si>
  <si>
    <t>DynaMoth_Math-80_Repaired</t>
  </si>
  <si>
    <t>FixMiner_Lang-22_Fixed</t>
  </si>
  <si>
    <t>kPAR_Lang-51_Repaired</t>
  </si>
  <si>
    <t>DynaMoth_Math-32_Repaired</t>
  </si>
  <si>
    <t>DynaMoth_Math-80_Buggy</t>
  </si>
  <si>
    <t>TBar_Closure-73_Fixed</t>
  </si>
  <si>
    <t>FixMiner_Chart-7_Fixed</t>
  </si>
  <si>
    <t>TBar_Math-50_Buggy</t>
  </si>
  <si>
    <t>AVATAR_Lang-63_Buggy</t>
  </si>
  <si>
    <t>AVATAR_Closure-73_Fixed</t>
  </si>
  <si>
    <t>FixMiner_Mockito-29_Buggy</t>
  </si>
  <si>
    <t>ARJA_Math-80_Buggy</t>
  </si>
  <si>
    <t>SimFix_Math-72_Fixed</t>
  </si>
  <si>
    <t>ARJA_Math-85_Buggy</t>
  </si>
  <si>
    <t>ARJA_Math-95_Fixed</t>
  </si>
  <si>
    <t>AVATAR_Lang-22_Fixed</t>
  </si>
  <si>
    <t>ARJA_Chart-12_Repaired</t>
  </si>
  <si>
    <t>FixMiner_Math-82_Fixed</t>
  </si>
  <si>
    <t>TBar_Lang-50_Repaired</t>
  </si>
  <si>
    <t>Nopol_Math-49_Buggy</t>
  </si>
  <si>
    <t>TBar_Chart-8_Buggy</t>
  </si>
  <si>
    <t>kPAR_Chart-19_Fixed</t>
  </si>
  <si>
    <t>TBar_Math-96_Fixed</t>
  </si>
  <si>
    <t>DynaMoth_Math-41_Fixed</t>
  </si>
  <si>
    <t>kPAR_Math-85_Repaired</t>
  </si>
  <si>
    <t>ARJA_Closure-33_Repaired</t>
  </si>
  <si>
    <t>FixMiner_Chart-12_Repaired</t>
  </si>
  <si>
    <t>TBar_Closure-22_Fixed</t>
  </si>
  <si>
    <t>SimFix_Math-80_Repaired</t>
  </si>
  <si>
    <t>TBar_Math-65_Buggy</t>
  </si>
  <si>
    <t>Nopol_Chart-13_Fixed</t>
  </si>
  <si>
    <t>TBar_Math-57_Buggy</t>
  </si>
  <si>
    <t>TBar_Chart-26_Buggy</t>
  </si>
  <si>
    <t>Nopol_Chart-5_Fixed</t>
  </si>
  <si>
    <t>ACS_Math-5_Buggy</t>
  </si>
  <si>
    <t>AVATAR_Chart-4_Fixed</t>
  </si>
  <si>
    <t>Nopol_Math-33_Buggy</t>
  </si>
  <si>
    <t>Nopol_Math-69_Fixed</t>
  </si>
  <si>
    <t>kPAR_Chart-3_Buggy</t>
  </si>
  <si>
    <t>ACS_Lang-24_Fixed</t>
  </si>
  <si>
    <t>TBar_Lang-39_Buggy</t>
  </si>
  <si>
    <t>kPAR_Chart-7_Buggy</t>
  </si>
  <si>
    <t>AVATAR_Closure-11_Fixed</t>
  </si>
  <si>
    <t>DynaMoth_Math-50_Fixed</t>
  </si>
  <si>
    <t>FixMiner_Lang-7_Buggy</t>
  </si>
  <si>
    <t>FixMiner_Chart-11_Fixed</t>
  </si>
  <si>
    <t>AVATAR_Math-104_Fixed</t>
  </si>
  <si>
    <t>kPAR_Math-88_Buggy</t>
  </si>
  <si>
    <t>AVATAR_Chart-4_Repaired</t>
  </si>
  <si>
    <t>AVATAR_Lang-6_Repaired</t>
  </si>
  <si>
    <t>ARJA_Chart-3_Fixed</t>
  </si>
  <si>
    <t>ACS_Math-25_Fixed</t>
  </si>
  <si>
    <t>FixMiner_Closure-115_Buggy</t>
  </si>
  <si>
    <t>ARJA_Closure-114_Fixed</t>
  </si>
  <si>
    <t>TBar_Mockito-29_Buggy</t>
  </si>
  <si>
    <t>FixMiner_Math-20_Repaired</t>
  </si>
  <si>
    <t>SimFix_Closure-115_Repaired</t>
  </si>
  <si>
    <t>SimFix_Math-80_Fixed</t>
  </si>
  <si>
    <t>SimFix_Lang-63_Fixed</t>
  </si>
  <si>
    <t>ACS_Math-3_Fixed</t>
  </si>
  <si>
    <t>Nopol_Lang-46_Repaired</t>
  </si>
  <si>
    <t>AVATAR_Math-84_Buggy</t>
  </si>
  <si>
    <t>ACS_Math-25_Buggy</t>
  </si>
  <si>
    <t>FixMiner_Chart-24_Fixed</t>
  </si>
  <si>
    <t>ARJA_Closure-117_Fixed</t>
  </si>
  <si>
    <t>FixMiner_Mockito-38_Repaired</t>
  </si>
  <si>
    <t>ARJA_Closure-125_Fixed</t>
  </si>
  <si>
    <t>ARJA_Math-35_Fixed</t>
  </si>
  <si>
    <t>AVATAR_Math-50_Fixed</t>
  </si>
  <si>
    <t>FixMiner_Math-57_Repaired</t>
  </si>
  <si>
    <t>Nopol_Chart-17_Fixed</t>
  </si>
  <si>
    <t>AVATAR_Chart-11_Buggy</t>
  </si>
  <si>
    <t>SimFix_Lang-43_Repaired</t>
  </si>
  <si>
    <t>TBar_Lang-22_Repaired</t>
  </si>
  <si>
    <t>TBar_Lang-24_Repaired</t>
  </si>
  <si>
    <t>kPAR_Closure-4_Fixed</t>
  </si>
  <si>
    <t>TBar_Lang-22_Fixed</t>
  </si>
  <si>
    <t>TBar_Lang-44_Buggy</t>
  </si>
  <si>
    <t>TBar_Lang-13_Fixed</t>
  </si>
  <si>
    <t>AVATAR_Time-18_Fixed</t>
  </si>
  <si>
    <t>AVATAR_Closure-66_Repaired</t>
  </si>
  <si>
    <t>TBar_Math-11_Buggy</t>
  </si>
  <si>
    <t>ARJA_Chart-1_Fixed</t>
  </si>
  <si>
    <t>ACS_Chart-19_Buggy</t>
  </si>
  <si>
    <t>FixMiner_Lang-57_Buggy</t>
  </si>
  <si>
    <t>TBar_Chart-4_Repaired</t>
  </si>
  <si>
    <t>ARJA_Chart-7_Fixed</t>
  </si>
  <si>
    <t>Nopol_Lang-51_Repaired</t>
  </si>
  <si>
    <t>kPAR_Closure-40_Repaired</t>
  </si>
  <si>
    <t>AVATAR_Closure-11_Buggy</t>
  </si>
  <si>
    <t>FixMiner_Math-30_Buggy</t>
  </si>
  <si>
    <t>AVATAR_Closure-108_Fixed</t>
  </si>
  <si>
    <t>FixMiner_Math-63_Fixed</t>
  </si>
  <si>
    <t>kPAR_Closure-38_Repaired</t>
  </si>
  <si>
    <t>ARJA_Closure-21_Repaired</t>
  </si>
  <si>
    <t>SimFix_Math-81_Repaired</t>
  </si>
  <si>
    <t>ACS_Math-81_Repaired</t>
  </si>
  <si>
    <t>FixMiner_Chart-12_Fixed</t>
  </si>
  <si>
    <t>AVATAR_Math-80_Buggy</t>
  </si>
  <si>
    <t>Nopol_Lang-44_Fixed</t>
  </si>
  <si>
    <t>TBar_Chart-7_Buggy</t>
  </si>
  <si>
    <t>kPAR_Math-40_Buggy</t>
  </si>
  <si>
    <t>TBar_Closure-46_Buggy</t>
  </si>
  <si>
    <t>SimFix_Math-33_Repaired</t>
  </si>
  <si>
    <t>TBar_Math-82_Repaired</t>
  </si>
  <si>
    <t>kPAR_Closure-22_Fixed</t>
  </si>
  <si>
    <t>ARJA_Lang-46_Buggy</t>
  </si>
  <si>
    <t>AVATAR_Lang-27_Buggy</t>
  </si>
  <si>
    <t>ARJA_Closure-8_Fixed</t>
  </si>
  <si>
    <t>TBar_Math-52_Repaired</t>
  </si>
  <si>
    <t>kPAR_Lang-7_Repaired</t>
  </si>
  <si>
    <t>FixMiner_Lang-22_Buggy</t>
  </si>
  <si>
    <t>FixMiner_Lang-10_Buggy</t>
  </si>
  <si>
    <t>SimFix_Closure-22_Buggy</t>
  </si>
  <si>
    <t>TBar_Lang-27_Fixed</t>
  </si>
  <si>
    <t>ACS_Chart-19_Fixed</t>
  </si>
  <si>
    <t>ARJA_Closure-55_Buggy</t>
  </si>
  <si>
    <t>TBar_Closure-66_Repaired</t>
  </si>
  <si>
    <t>TBar_Math-52_Buggy</t>
  </si>
  <si>
    <t>FixMiner_Lang-63_Fixed</t>
  </si>
  <si>
    <t>kPAR_Lang-58_Buggy</t>
  </si>
  <si>
    <t>SimFix_Math-33_Buggy</t>
  </si>
  <si>
    <t>TBar_Lang-39_Fixed</t>
  </si>
  <si>
    <t>SimFix_Math-84_Buggy</t>
  </si>
  <si>
    <t>TBar_Math-75_Repaired</t>
  </si>
  <si>
    <t>AVATAR_Closure-108_Buggy</t>
  </si>
  <si>
    <t>DynaMoth_Math-105_Buggy</t>
  </si>
  <si>
    <t>SimFix_Math-43_Fixed</t>
  </si>
  <si>
    <t>ACS_Time-15_Fixed</t>
  </si>
  <si>
    <t>FixMiner_Math-79_Fixed</t>
  </si>
  <si>
    <t>AVATAR_Math-84_Repaired</t>
  </si>
  <si>
    <t>Nopol_Chart-9_Fixed</t>
  </si>
  <si>
    <t>DynaMoth_Lang-58_Repaired</t>
  </si>
  <si>
    <t>kPAR_Lang-16_Buggy</t>
  </si>
  <si>
    <t>TBar_Lang-27_Buggy</t>
  </si>
  <si>
    <t>FixMiner_Lang-19_Buggy</t>
  </si>
  <si>
    <t>FixMiner_Chart-1_Repaired</t>
  </si>
  <si>
    <t>TBar_Lang-63_Fixed</t>
  </si>
  <si>
    <t>ACS_Time-15_Repaired</t>
  </si>
  <si>
    <t>kPAR_Closure-11_Buggy</t>
  </si>
  <si>
    <t>FixMiner_Chart-12_Buggy</t>
  </si>
  <si>
    <t>kPAR_Chart-4_Repaired</t>
  </si>
  <si>
    <t>kPAR_Closure-4_Buggy</t>
  </si>
  <si>
    <t>AVATAR_Lang-59_Repaired</t>
  </si>
  <si>
    <t>Nopol_Lang-53_Fixed</t>
  </si>
  <si>
    <t>DynaMoth_Chart-5_Repaired</t>
  </si>
  <si>
    <t>ARJA_Closure-114_Repaired</t>
  </si>
  <si>
    <t>TBar_Closure-22_Buggy</t>
  </si>
  <si>
    <t>kPAR_Chart-4_Fixed</t>
  </si>
  <si>
    <t>TBar_Lang-6_Buggy</t>
  </si>
  <si>
    <t>kPAR_Math-104_Buggy</t>
  </si>
  <si>
    <t>TBar_Lang-60_Fixed</t>
  </si>
  <si>
    <t>SimFix_Math-43_Repaired</t>
  </si>
  <si>
    <t>SimFix_Closure-46_Fixed</t>
  </si>
  <si>
    <t>SimFix_Closure-73_Buggy</t>
  </si>
  <si>
    <t>TBar_Chart-3_Repaired</t>
  </si>
  <si>
    <t>ARJA_Chart-5_Buggy</t>
  </si>
  <si>
    <t>FixMiner_Math-57_Buggy</t>
  </si>
  <si>
    <t>ARJA_Closure-88_Buggy</t>
  </si>
  <si>
    <t>SimFix_Closure-57_Buggy</t>
  </si>
  <si>
    <t>DynaMoth_Math-28_Fixed</t>
  </si>
  <si>
    <t>ARJA_Chart-3_Buggy</t>
  </si>
  <si>
    <t>TBar_Lang-24_Buggy</t>
  </si>
  <si>
    <t>FixMiner_Chart-7_Repaired</t>
  </si>
  <si>
    <t>FixMiner_Closure-13_Buggy</t>
  </si>
  <si>
    <t>TBar_Math-2_Buggy</t>
  </si>
  <si>
    <t>AVATAR_Chart-25_Repaired</t>
  </si>
  <si>
    <t>ACS_Math-97_Buggy</t>
  </si>
  <si>
    <t>AVATAR_Closure-2_Repaired</t>
  </si>
  <si>
    <t>AVATAR_Chart-24_Buggy</t>
  </si>
  <si>
    <t>AVATAR_Math-62_Repaired</t>
  </si>
  <si>
    <t>AVATAR_Lang-59_Buggy</t>
  </si>
  <si>
    <t>ARJA_Chart-13_Fixed</t>
  </si>
  <si>
    <t>FixMiner_Closure-62_Repaired</t>
  </si>
  <si>
    <t>ARJA_Math-70_Fixed</t>
  </si>
  <si>
    <t>Nopol_Math-49_Repaired</t>
  </si>
  <si>
    <t>AVATAR_Closure-62_Buggy</t>
  </si>
  <si>
    <t>SimFix_Math-57_Repaired</t>
  </si>
  <si>
    <t>Nopol_Math-85_Buggy</t>
  </si>
  <si>
    <t>kPAR_Lang-6_Repaired</t>
  </si>
  <si>
    <t>Nopol_Lang-46_Buggy</t>
  </si>
  <si>
    <t>TBar_Lang-10_Repaired</t>
  </si>
  <si>
    <t>kPAR_Closure-46_Repaired</t>
  </si>
  <si>
    <t>kPAR_Closure-115_Repaired</t>
  </si>
  <si>
    <t>ARJA_Lang-16_Buggy</t>
  </si>
  <si>
    <t>SimFix_Lang-63_Repaired</t>
  </si>
  <si>
    <t>AVATAR_Lang-63_Repaired</t>
  </si>
  <si>
    <t>FixMiner_Lang-7_Repaired</t>
  </si>
  <si>
    <t>ARJA_Lang-20_Repaired</t>
  </si>
  <si>
    <t>DynaMoth_Math-8_Buggy</t>
  </si>
  <si>
    <t>SimFix_Math-70_Fixed</t>
  </si>
  <si>
    <t>TBar_Math-75_Buggy</t>
  </si>
  <si>
    <t>TBar_Math-57_Repaired</t>
  </si>
  <si>
    <t>FixMiner_Closure-13_Repaired</t>
  </si>
  <si>
    <t>FixMiner_Closure-10_Repaired</t>
  </si>
  <si>
    <t>TBar_Closure-70_Fixed</t>
  </si>
  <si>
    <t>kPAR_Chart-1_Fixed</t>
  </si>
  <si>
    <t>kPAR_Chart-19_Repaired</t>
  </si>
  <si>
    <t>SimFix_Chart-25_Repaired</t>
  </si>
  <si>
    <t>Nopol_Lang-58_Fixed</t>
  </si>
  <si>
    <t>TBar_Closure-115_Repaired</t>
  </si>
  <si>
    <t>TBar_Closure-73_Buggy</t>
  </si>
  <si>
    <t>SimFix_Lang-33_Fixed</t>
  </si>
  <si>
    <t>ACS_Math-90_Buggy</t>
  </si>
  <si>
    <t>kPAR_Lang-63_Fixed</t>
  </si>
  <si>
    <t>Nopol_Math-81_Repaired</t>
  </si>
  <si>
    <t>Nopol_Chart-25_Buggy</t>
  </si>
  <si>
    <t>SimFix_Closure-57_Fixed</t>
  </si>
  <si>
    <t>DynaMoth_Math-81_Fixed</t>
  </si>
  <si>
    <t>DynaMoth_Math-32_Fixed</t>
  </si>
  <si>
    <t>ARJA_Closure-22_Repaired</t>
  </si>
  <si>
    <t>SimFix_Math-5_Fixed</t>
  </si>
  <si>
    <t>ARJA_Math-84_Repaired</t>
  </si>
  <si>
    <t>SimFix_Math-63_Repaired</t>
  </si>
  <si>
    <t>ARJA_Math-81_Repaired</t>
  </si>
  <si>
    <t>Nopol_Math-49_Fixed</t>
  </si>
  <si>
    <t>DynaMoth_Math-81_Buggy</t>
  </si>
  <si>
    <t>Nopol_Math-80_Fixed</t>
  </si>
  <si>
    <t>AVATAR_Mockito-38_Repaired</t>
  </si>
  <si>
    <t>ARJA_Chart-5_Repaired</t>
  </si>
  <si>
    <t>TBar_Lang-45_Repaired</t>
  </si>
  <si>
    <t>DynaMoth_Math-82_Repaired</t>
  </si>
  <si>
    <t>FixMiner_Lang-57_Repaired</t>
  </si>
  <si>
    <t>TBar_Chart-5_Repaired</t>
  </si>
  <si>
    <t>TBar_Closure-38_Buggy</t>
  </si>
  <si>
    <t>kPAR_Closure-73_Buggy</t>
  </si>
  <si>
    <t>kPAR_Math-85_Buggy</t>
  </si>
  <si>
    <t>Nopol_Chart-9_Buggy</t>
  </si>
  <si>
    <t>AVATAR_Closure-48_Fixed</t>
  </si>
  <si>
    <t>AVATAR_Chart-7_Repaired</t>
  </si>
  <si>
    <t>kPAR_Math-63_Fixed</t>
  </si>
  <si>
    <t>ARJA_Math-85_Fixed</t>
  </si>
  <si>
    <t>TBar_Lang-33_Buggy</t>
  </si>
  <si>
    <t>SimFix_Math-75_Buggy</t>
  </si>
  <si>
    <t>DynaMoth_Lang-63_Buggy</t>
  </si>
  <si>
    <t>ARJA_Closure-125_Repaired</t>
  </si>
  <si>
    <t>kPAR_Lang-27_Repaired</t>
  </si>
  <si>
    <t>kPAR_Lang-24_Buggy</t>
  </si>
  <si>
    <t>Nopol_Time-14_Repaired</t>
  </si>
  <si>
    <t>Nopol_Math-80_Repaired</t>
  </si>
  <si>
    <t>TBar_Chart-19_Buggy</t>
  </si>
  <si>
    <t>FixMiner_Closure-115_Repaired</t>
  </si>
  <si>
    <t>FixMiner_Math-95_Buggy</t>
  </si>
  <si>
    <t>FixMiner_Math-84_Buggy</t>
  </si>
  <si>
    <t>FixMiner_Chart-3_Buggy</t>
  </si>
  <si>
    <t>SimFix_Lang-43_Buggy</t>
  </si>
  <si>
    <t>SimFix_Math-85_Buggy</t>
  </si>
  <si>
    <t>TBar_Closure-13_Fixed</t>
  </si>
  <si>
    <t>TBar_Chart-9_Repaired</t>
  </si>
  <si>
    <t>DynaMoth_Math-101_Buggy</t>
  </si>
  <si>
    <t>ACS_Math-99_Fixed</t>
  </si>
  <si>
    <t>ARJA_Closure-86_Repaired</t>
  </si>
  <si>
    <t>DynaMoth_Lang-51_Fixed</t>
  </si>
  <si>
    <t>SimFix_Closure-19_Fixed</t>
  </si>
  <si>
    <t>Nopol_Math-82_Repaired</t>
  </si>
  <si>
    <t>AVATAR_Chart-11_Fixed</t>
  </si>
  <si>
    <t>FixMiner_Closure-10_Buggy</t>
  </si>
  <si>
    <t>SimFix_Lang-1_Fixed</t>
  </si>
  <si>
    <t>TBar_Math-79_Buggy</t>
  </si>
  <si>
    <t>SimFix_Math-8_Repaired</t>
  </si>
  <si>
    <t>FixMiner_Math-79_Repaired</t>
  </si>
  <si>
    <t>SimFix_Closure-115_Fixed</t>
  </si>
  <si>
    <t>DynaMoth_Lang-58_Buggy</t>
  </si>
  <si>
    <t>TBar_Math-79_Repaired</t>
  </si>
  <si>
    <t>kPAR_Chart-1_Buggy</t>
  </si>
  <si>
    <t>Nopol_Math-87_Repaired</t>
  </si>
  <si>
    <t>kPAR_Closure-35_Fixed</t>
  </si>
  <si>
    <t>TBar_Closure-4_Fixed</t>
  </si>
  <si>
    <t>AVATAR_Chart-5_Repaired</t>
  </si>
  <si>
    <t>SimFix_Closure-115_Buggy</t>
  </si>
  <si>
    <t>AVATAR_Closure-38_Fixed</t>
  </si>
  <si>
    <t>TBar_Lang-57_Repaired</t>
  </si>
  <si>
    <t>AVATAR_Lang-58_Fixed</t>
  </si>
  <si>
    <t>AVATAR_Closure-22_Fixed</t>
  </si>
  <si>
    <t>kPAR_Lang-24_Repaired</t>
  </si>
  <si>
    <t>ARJA_Lang-43_Repaired</t>
  </si>
  <si>
    <t>TBar_Lang-10_Fixed</t>
  </si>
  <si>
    <t>SimFix_Closure-73_Repaired</t>
  </si>
  <si>
    <t>TBar_Math-58_Repaired</t>
  </si>
  <si>
    <t>SimFix_Closure-21_Repaired</t>
  </si>
  <si>
    <t>Nopol_Math-82_Buggy</t>
  </si>
  <si>
    <t>TBar_Math-80_Fixed</t>
  </si>
  <si>
    <t>Nopol_Math-69_Repaired</t>
  </si>
  <si>
    <t>ARJA_Closure-3_Buggy</t>
  </si>
  <si>
    <t>Nopol_Time-14_Fixed</t>
  </si>
  <si>
    <t>ARJA_Lang-59_Fixed</t>
  </si>
  <si>
    <t>ACS_Math-89_Fixed</t>
  </si>
  <si>
    <t>SimFix_Lang-16_Fixed</t>
  </si>
  <si>
    <t>kPAR_Math-7_Fixed</t>
  </si>
  <si>
    <t>DynaMoth_Math-28_Repaired</t>
  </si>
  <si>
    <t>DynaMoth_Chart-1_Buggy</t>
  </si>
  <si>
    <t>SimFix_Chart-25_Fixed</t>
  </si>
  <si>
    <t>TBar_Math-2_Fixed</t>
  </si>
  <si>
    <t>Nopol_Math-88_Repaired</t>
  </si>
  <si>
    <t>DynaMoth_Chart-13_Fixed</t>
  </si>
  <si>
    <t>ARJA_Lang-63_Buggy</t>
  </si>
  <si>
    <t>TBar_Math-84_Repaired</t>
  </si>
  <si>
    <t>SimFix_Math-43_Buggy</t>
  </si>
  <si>
    <t>Nopol_Math-80_Buggy</t>
  </si>
  <si>
    <t>AVATAR_Lang-39_Buggy</t>
  </si>
  <si>
    <t>TBar_Math-5_Repaired</t>
  </si>
  <si>
    <t>TBar_Chart-13_Buggy</t>
  </si>
  <si>
    <t>kPAR_Chart-5_Repaired</t>
  </si>
  <si>
    <t>SimFix_Closure-62_Buggy</t>
  </si>
  <si>
    <t>FixMiner_Math-35_Repaired</t>
  </si>
  <si>
    <t>FixMiner_Math-30_Fixed</t>
  </si>
  <si>
    <t>AVATAR_Closure-115_Repaired</t>
  </si>
  <si>
    <t>SimFix_Lang-39_Buggy</t>
  </si>
  <si>
    <t>SimFix_Math-85_Repaired</t>
  </si>
  <si>
    <t>AVATAR_Math-57_Repaired</t>
  </si>
  <si>
    <t>ACS_Lang-24_Buggy</t>
  </si>
  <si>
    <t>TBar_Lang-45_Fixed</t>
  </si>
  <si>
    <t>DynaMoth_Math-82_Buggy</t>
  </si>
  <si>
    <t>TBar_Closure-19_Buggy</t>
  </si>
  <si>
    <t>FixMiner_Math-70_Fixed</t>
  </si>
  <si>
    <t>AVATAR_Math-82_Repaired</t>
  </si>
  <si>
    <t>FixMiner_Chart-19_Fixed</t>
  </si>
  <si>
    <t>AVATAR_Math-85_Fixed</t>
  </si>
  <si>
    <t>AVATAR_Math-89_Fixed</t>
  </si>
  <si>
    <t>SimFix_Closure-62_Fixed</t>
  </si>
  <si>
    <t>SimFix_Math-33_Fixed</t>
  </si>
  <si>
    <t>SimFix_Chart-12_Fixed</t>
  </si>
  <si>
    <t>Nopol_Math-105_Fixed</t>
  </si>
  <si>
    <t>AVATAR_Mockito-29_Buggy</t>
  </si>
  <si>
    <t>SimFix_Math-80_Buggy</t>
  </si>
  <si>
    <t>AVATAR_Math-104_Repaired</t>
  </si>
  <si>
    <t>kPAR_Closure-4_Repaired</t>
  </si>
  <si>
    <t>TBar_Lang-58_Fixed</t>
  </si>
  <si>
    <t>FixMiner_Math-81_Fixed</t>
  </si>
  <si>
    <t>AVATAR_Lang-57_Buggy</t>
  </si>
  <si>
    <t>DynaMoth_Math-20_Fixed</t>
  </si>
  <si>
    <t>AVATAR_Lang-51_Repaired</t>
  </si>
  <si>
    <t>kPAR_Lang-44_Repaired</t>
  </si>
  <si>
    <t>kPAR_Closure-115_Buggy</t>
  </si>
  <si>
    <t>TBar_Closure-102_Buggy</t>
  </si>
  <si>
    <t>kPAR_Math-43_Repaired</t>
  </si>
  <si>
    <t>FixMiner_Chart-3_Repaired</t>
  </si>
  <si>
    <t>SimFix_Math-63_Buggy</t>
  </si>
  <si>
    <t>AVATAR_Lang-10_Repaired</t>
  </si>
  <si>
    <t>SimFix_Lang-50_Buggy</t>
  </si>
  <si>
    <t>kPAR_Math-43_Buggy</t>
  </si>
  <si>
    <t>FixMiner_Math-75_Buggy</t>
  </si>
  <si>
    <t>DynaMoth_Math-41_Repaired</t>
  </si>
  <si>
    <t>TBar_Math-8_Fixed</t>
  </si>
  <si>
    <t>TBar_Lang-7_Repaired</t>
  </si>
  <si>
    <t>FixMiner_Closure-38_Buggy</t>
  </si>
  <si>
    <t>TBar_Math-89_Fixed</t>
  </si>
  <si>
    <t>Nopol_Math-81_Fixed</t>
  </si>
  <si>
    <t>DynaMoth_Math-82_Fixed</t>
  </si>
  <si>
    <t>TBar_Lang-22_Buggy</t>
  </si>
  <si>
    <t>TBar_Lang-26_Repaired</t>
  </si>
  <si>
    <t>kPAR_Lang-7_Buggy</t>
  </si>
  <si>
    <t>TBar_Lang-7_Buggy</t>
  </si>
  <si>
    <t>TBar_Math-62_Fixed</t>
  </si>
  <si>
    <t>Nopol_Chart-5_Buggy</t>
  </si>
  <si>
    <t>FixMiner_Closure-19_Buggy</t>
  </si>
  <si>
    <t>TBar_Closure-11_Buggy</t>
  </si>
  <si>
    <t>FixMiner_Closure-38_Fixed</t>
  </si>
  <si>
    <t>Nopol_Lang-55_Buggy</t>
  </si>
  <si>
    <t>ARJA_Math-49_Buggy</t>
  </si>
  <si>
    <t>Nopol_Lang-53_Buggy</t>
  </si>
  <si>
    <t>SimFix_Math-41_Fixed</t>
  </si>
  <si>
    <t>TBar_Math-8_Buggy</t>
  </si>
  <si>
    <t>FixMiner_Math-80_Buggy</t>
  </si>
  <si>
    <t>DynaMoth_Math-105_Repaired</t>
  </si>
  <si>
    <t>ARJA_Math-40_Repaired</t>
  </si>
  <si>
    <t>kPAR_Math-50_Fixed</t>
  </si>
  <si>
    <t>TBar_Math-8_Repaired</t>
  </si>
  <si>
    <t>AVATAR_Math-62_Fixed</t>
  </si>
  <si>
    <t>TBar_Math-81_Buggy</t>
  </si>
  <si>
    <t>ARJA_Lang-20_Fixed</t>
  </si>
  <si>
    <t>TBar_Chart-11_Fixed</t>
  </si>
  <si>
    <t>Nopol_Lang-51_Buggy</t>
  </si>
  <si>
    <t>SimFix_Chart-12_Buggy</t>
  </si>
  <si>
    <t>ARJA_Closure-115_Repaired</t>
  </si>
  <si>
    <t>ARJA_Closure-117_Repaired</t>
  </si>
  <si>
    <t>FixMiner_Math-88_Fixed</t>
  </si>
  <si>
    <t>FixMiner_Math-28_Fixed</t>
  </si>
  <si>
    <t>ACS_Lang-7_Buggy</t>
  </si>
  <si>
    <t>TBar_Chart-3_Buggy</t>
  </si>
  <si>
    <t>DynaMoth_Chart-13_Buggy</t>
  </si>
  <si>
    <t>AVATAR_Closure-62_Repaired</t>
  </si>
  <si>
    <t>FixMiner_Math-50_Repaired</t>
  </si>
  <si>
    <t>ACS_Math-35_Buggy</t>
  </si>
  <si>
    <t>ARJA_Math-58_Fixed</t>
  </si>
  <si>
    <t>ACS_Math-73_Fixed</t>
  </si>
  <si>
    <t>FixMiner_Math-63_Repaired</t>
  </si>
  <si>
    <t>DynaMoth_Math-97_Fixed</t>
  </si>
  <si>
    <t>TBar_Math-96_Repaired</t>
  </si>
  <si>
    <t>TBar_Math-70_Fixed</t>
  </si>
  <si>
    <t>SimFix_Chart-25_Buggy</t>
  </si>
  <si>
    <t>TBar_Closure-10_Fixed</t>
  </si>
  <si>
    <t>Nopol_Lang-58_Repaired</t>
  </si>
  <si>
    <t>SimFix_Lang-12_Repaired</t>
  </si>
  <si>
    <t>AVATAR_Chart-7_Fixed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</si>
  <si>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</si>
  <si>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</si>
  <si>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</si>
  <si>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</si>
  <si>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</si>
  <si>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</si>
  <si>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TBar_Lang-6_Fixed</t>
  </si>
  <si>
    <t>kPAR_Math-40_Repaired</t>
  </si>
  <si>
    <t>TBar_Closure-2_Buggy</t>
  </si>
  <si>
    <t>SimFix_Chart-12_Repaired</t>
  </si>
  <si>
    <t>FixMiner_Math-85_Fixed</t>
  </si>
  <si>
    <t>DynaMoth_Math-8_Repaired</t>
  </si>
  <si>
    <t>FixMiner_Math-28_Repaired</t>
  </si>
  <si>
    <t>kPAR_Lang-59_Fixed</t>
  </si>
  <si>
    <t>ARJA_Closure-22_Fixed</t>
  </si>
  <si>
    <t>FixMiner_Closure-73_Fixed</t>
  </si>
  <si>
    <t>DynaMoth_Lang-63_Fixed</t>
  </si>
  <si>
    <t>DynaMoth_Math-50_Buggy</t>
  </si>
  <si>
    <t>SimFix_Math-59_Fixed</t>
  </si>
  <si>
    <t>SimFix_Closure-6_Fixed</t>
  </si>
  <si>
    <t>FixMiner_Closure-2_Repaired</t>
  </si>
  <si>
    <t>SimFix_Closure-125_Repaired</t>
  </si>
  <si>
    <t>AVATAR_Closure-2_Fixed</t>
  </si>
  <si>
    <t>ACS_Math-85_Buggy</t>
  </si>
  <si>
    <t>kPAR_Math-75_Buggy</t>
  </si>
  <si>
    <t>FixMiner_Closure-38_Repaired</t>
  </si>
  <si>
    <t>FixMiner_Mockito-29_Fixed</t>
  </si>
  <si>
    <t>TBar_Closure-11_Fixed</t>
  </si>
  <si>
    <t>DynaMoth_Chart-5_Buggy</t>
  </si>
  <si>
    <t>FixMiner_Closure-73_Buggy</t>
  </si>
  <si>
    <t>SimFix_Closure-19_Buggy</t>
  </si>
  <si>
    <t>AVATAR_Math-62_Buggy</t>
  </si>
  <si>
    <t>AVATAR_Chart-26_Repaired</t>
  </si>
  <si>
    <t>SimFix_Closure-14_Repaired</t>
  </si>
  <si>
    <t>DynaMoth_Chart-25_Repaired</t>
  </si>
  <si>
    <t>DynaMoth_Math-88_Fixed</t>
  </si>
  <si>
    <t>ARJA_Chart-12_Fixed</t>
  </si>
  <si>
    <t>kPAR_Lang-43_Repaired</t>
  </si>
  <si>
    <t>SimFix_Chart-1_Repaired</t>
  </si>
  <si>
    <t>kPAR_Lang-21_Repaired</t>
  </si>
  <si>
    <t>kPAR_Math-81_Buggy</t>
  </si>
  <si>
    <t>Nopol_Math-7_Buggy</t>
  </si>
  <si>
    <t>TBar_Mockito-26_Fixed</t>
  </si>
  <si>
    <t>ARJA_Math-35_Buggy</t>
  </si>
  <si>
    <t>ARJA_Closure-112_Fixed</t>
  </si>
  <si>
    <t>kPAR_Lang-27_Fixed</t>
  </si>
  <si>
    <t>AVATAR_Lang-20_Repaired</t>
  </si>
  <si>
    <t>TBar_Closure-102_Fixed</t>
  </si>
  <si>
    <t>AVATAR_Math-104_Buggy</t>
  </si>
  <si>
    <t>TBar_Lang-57_Fixed</t>
  </si>
  <si>
    <t>TBar_Closure-21_Repaired</t>
  </si>
  <si>
    <t>ACS_Math-5_Repaired</t>
  </si>
  <si>
    <t>DynaMoth_Lang-58_Fixed</t>
  </si>
  <si>
    <t>kPAR_Lang-63_Repaired</t>
  </si>
  <si>
    <t>kPAR_Lang-45_Fixed</t>
  </si>
  <si>
    <t>SimFix_Lang-60_Buggy</t>
  </si>
  <si>
    <t>TBar_Closure-13_Repaired</t>
  </si>
  <si>
    <t>TBar_Math-65_Fixed</t>
  </si>
  <si>
    <t>ARJA_Closure-33_Fixed</t>
  </si>
  <si>
    <t>SimFix_Closure-22_Fixed</t>
  </si>
  <si>
    <t>ARJA_Chart-3_Repaired</t>
  </si>
  <si>
    <t>kPAR_Closure-125_Fixed</t>
  </si>
  <si>
    <t>ARJA_Closure-124_Repaired</t>
  </si>
  <si>
    <t>kPAR_Closure-62_Fixed</t>
  </si>
  <si>
    <t>TBar_Lang-43_Repaired</t>
  </si>
  <si>
    <t>FixMiner_Math-68_Buggy</t>
  </si>
  <si>
    <t>TBar_Chart-1_Repaired</t>
  </si>
  <si>
    <t>AVATAR_Math-28_Repaired</t>
  </si>
  <si>
    <t>kPAR_Closure-62_Repaired</t>
  </si>
  <si>
    <t>AVATAR_Closure-115_Fixed</t>
  </si>
  <si>
    <t>kPAR_Math-81_Repaired</t>
  </si>
  <si>
    <t>kPAR_Lang-18_Repaired</t>
  </si>
  <si>
    <t>TBar_Chart-4_Buggy</t>
  </si>
  <si>
    <t>AVATAR_Mockito-38_Fixed</t>
  </si>
  <si>
    <t>kPAR_Math-62_Buggy</t>
  </si>
  <si>
    <t>TBar_Lang-50_Buggy</t>
  </si>
  <si>
    <t>AVATAR_Lang-10_Fixed</t>
  </si>
  <si>
    <t>ARJA_Lang-16_Repaired</t>
  </si>
  <si>
    <t>Nopol_Math-69_Buggy</t>
  </si>
  <si>
    <t>AVATAR_Lang-51_Fixed</t>
  </si>
  <si>
    <t>FixMiner_Lang-59_Repaired</t>
  </si>
  <si>
    <t>SimFix_Closure-6_Buggy</t>
  </si>
  <si>
    <t>kPAR_Chart-3_Repaired</t>
  </si>
  <si>
    <t>TBar_Lang-33_Repaired</t>
  </si>
  <si>
    <t>FixMiner_Math-33_Repaired</t>
  </si>
  <si>
    <t>AVATAR_Lang-7_Buggy</t>
  </si>
  <si>
    <t>ACS_Lang-7_Fixed</t>
  </si>
  <si>
    <t>SimFix_Chart-22_Buggy</t>
  </si>
  <si>
    <t>SimFix_Lang-41_Repaired</t>
  </si>
  <si>
    <t>SimFix_Math-84_Fixed</t>
  </si>
  <si>
    <t>DynaMoth_Lang-46_Fixed</t>
  </si>
  <si>
    <t>SimFix_Math-59_Repaired</t>
  </si>
  <si>
    <t>kPAR_Chart-7_Fixed</t>
  </si>
  <si>
    <t>FixMiner_Lang-19_Fixed</t>
  </si>
  <si>
    <t>kPAR_Math-88_Repaired</t>
  </si>
  <si>
    <t>DynaMoth_Math-97_Buggy</t>
  </si>
  <si>
    <t>SimFix_Lang-45_Buggy</t>
  </si>
  <si>
    <t>DynaMoth_Math-81_Repaired</t>
  </si>
  <si>
    <t>FixMiner_Closure-19_Fixed</t>
  </si>
  <si>
    <t>FixMiner_Closure-62_Buggy</t>
  </si>
  <si>
    <t>kPAR_Lang-59_Buggy</t>
  </si>
  <si>
    <t>TBar_Math-65_Repaired</t>
  </si>
  <si>
    <t>kPAR_Closure-2_Buggy</t>
  </si>
  <si>
    <t>Nopol_Chart-17_Buggy</t>
  </si>
  <si>
    <t>TBar_Closure-2_Fixed</t>
  </si>
  <si>
    <t>TBar_Closure-62_Repaired</t>
  </si>
  <si>
    <t>TBar_Chart-9_Fixed</t>
  </si>
  <si>
    <t>AVATAR_Math-82_Buggy</t>
  </si>
  <si>
    <t>AVATAR_Math-57_Buggy</t>
  </si>
  <si>
    <t>ARJA_Math-80_Fixed</t>
  </si>
  <si>
    <t>FixMiner_Chart-3_Fixed</t>
  </si>
  <si>
    <t>Nopol_Chart-17_Repaired</t>
  </si>
  <si>
    <t>FixMiner_Math-68_Repaired</t>
  </si>
  <si>
    <t>ARJA_Closure-21_Fixed</t>
  </si>
  <si>
    <t>SimFix_Math-73_Buggy</t>
  </si>
  <si>
    <t>ACS_Math-3_Buggy</t>
  </si>
  <si>
    <t>TBar_Lang-41_Repaired</t>
  </si>
  <si>
    <t>kPAR_Lang-53_Buggy</t>
  </si>
  <si>
    <t>DynaMoth_Lang-63_Repaired</t>
  </si>
  <si>
    <t>ARJA_Math-58_Repaired</t>
  </si>
  <si>
    <t>FixMiner_Lang-7_Fixed</t>
  </si>
  <si>
    <t>SimFix_Chart-22_Repaired</t>
  </si>
  <si>
    <t>SimFix_Math-73_Fixed</t>
  </si>
  <si>
    <t>TBar_Chart-5_Buggy</t>
  </si>
  <si>
    <t>AVATAR_Math-80_Repaired</t>
  </si>
  <si>
    <t>SimFix_Math-71_Buggy</t>
  </si>
  <si>
    <t>TBar_Chart-8_Fixed</t>
  </si>
  <si>
    <t>SimFix_Chart-1_Fixed</t>
  </si>
  <si>
    <t>TBar_Chart-26_Repaired</t>
  </si>
  <si>
    <t>ACS_Math-3_Repaired</t>
  </si>
  <si>
    <t>TBar_Lang-47_Buggy</t>
  </si>
  <si>
    <t>TBar_Closure-38_Repaired</t>
  </si>
  <si>
    <t>TBar_Lang-57_Buggy</t>
  </si>
  <si>
    <t>kPAR_Math-88_Fixed</t>
  </si>
  <si>
    <t>kPAR_Closure-21_Buggy</t>
  </si>
  <si>
    <t>TBar_Lang-39_Repaired</t>
  </si>
  <si>
    <t>DynaMoth_Math-50_Repaired</t>
  </si>
  <si>
    <t>FixMiner_Chart-7_Buggy</t>
  </si>
  <si>
    <t>SimFix_Math-72_Repaired</t>
  </si>
  <si>
    <t>TBar_Closure-117_Buggy</t>
  </si>
  <si>
    <t>ACS_Math-35_Repaired</t>
  </si>
  <si>
    <t>TBar_Closure-40_Buggy</t>
  </si>
  <si>
    <t>SimFix_Math-73_Repaired</t>
  </si>
  <si>
    <t>ARJA_Closure-124_Buggy</t>
  </si>
  <si>
    <t>AVATAR_Math-85_Buggy</t>
  </si>
  <si>
    <t>FixMiner_Math-63_Buggy</t>
  </si>
  <si>
    <t>TBar_Lang-60_Buggy</t>
  </si>
  <si>
    <t>AVATAR_Math-81_Repaired</t>
  </si>
  <si>
    <t>kPAR_Closure-38_Buggy</t>
  </si>
  <si>
    <t>TBar_Closure-10_Repaired</t>
  </si>
  <si>
    <t>TBar_Closure-115_Buggy</t>
  </si>
  <si>
    <t>AVATAR_Closure-62_Fixed</t>
  </si>
  <si>
    <t>kPAR_Lang-6_Buggy</t>
  </si>
  <si>
    <t>TBar_Closure-70_Repaired</t>
  </si>
  <si>
    <t>kPAR_Closure-62_Buggy</t>
  </si>
  <si>
    <t>TBar_Closure-11_Repaired</t>
  </si>
  <si>
    <t>AVATAR_Lang-39_Fixed</t>
  </si>
  <si>
    <t>SimFix_Math-75_Repaired</t>
  </si>
  <si>
    <t>kPAR_Lang-6_Fixed</t>
  </si>
  <si>
    <t>kPAR_Closure-11_Repaired</t>
  </si>
  <si>
    <t>Nopol_Lang-51_Fixed</t>
  </si>
  <si>
    <t>AVATAR_Lang-13_Repaired</t>
  </si>
  <si>
    <t>FixMiner_Math-33_Fixed</t>
  </si>
  <si>
    <t>FixMiner_Chart-26_Buggy</t>
  </si>
  <si>
    <t>Nopol_Lang-55_Fixed</t>
  </si>
  <si>
    <t>ACS_Math-28_Repaired</t>
  </si>
  <si>
    <t>FixMiner_Math-81_Buggy</t>
  </si>
  <si>
    <t>TBar_Closure-70_Buggy</t>
  </si>
  <si>
    <t>kPAR_Math-8_Fixed</t>
  </si>
  <si>
    <t>kPAR_Lang-44_Fixed</t>
  </si>
  <si>
    <t>TBar_Chart-19_Fixed</t>
  </si>
  <si>
    <t>ACS_Math-73_Buggy</t>
  </si>
  <si>
    <t>AVATAR_Lang-58_Repaired</t>
  </si>
  <si>
    <t>ARJA_Chart-13_Buggy</t>
  </si>
  <si>
    <t>SimFix_Lang-41_Fixed</t>
  </si>
  <si>
    <t>SimFix_Closure-19_Repaired</t>
  </si>
  <si>
    <t>SimFix_Closure-125_Fixed</t>
  </si>
  <si>
    <t>SimFix_Lang-12_Fixed</t>
  </si>
  <si>
    <t>AVATAR_Closure-45_Repaired</t>
  </si>
  <si>
    <t>ACS_Math-93_Buggy</t>
  </si>
  <si>
    <t>DynaMoth_Math-80_Fixed</t>
  </si>
  <si>
    <t>AVATAR_Math-28_Buggy</t>
  </si>
  <si>
    <t>kPAR_Math-15_Buggy</t>
  </si>
  <si>
    <t>TBar_Chart-9_Buggy</t>
  </si>
  <si>
    <t>ACS_Math-89_Repaired</t>
  </si>
  <si>
    <t>kPAR_Lang-51_Fixed</t>
  </si>
  <si>
    <t>DynaMoth_Lang-46_Buggy</t>
  </si>
  <si>
    <t>Nopol_Lang-44_Repaired</t>
  </si>
  <si>
    <t>kPAR_Math-63_Repaired</t>
  </si>
  <si>
    <t>SimFix_Lang-58_Fixed</t>
  </si>
  <si>
    <t>SimFix_Math-41_Buggy</t>
  </si>
  <si>
    <t>AVATAR_Math-85_Repaired</t>
  </si>
  <si>
    <t>TBar_Lang-45_Buggy</t>
  </si>
  <si>
    <t>ARJA_Lang-50_Fixed</t>
  </si>
  <si>
    <t>TBar_Lang-27_Repaired</t>
  </si>
  <si>
    <t>SimFix_Lang-16_Repaired</t>
  </si>
  <si>
    <t>FixMiner_Chart-13_Repaired</t>
  </si>
  <si>
    <t>TBar_Math-95_Fixed</t>
  </si>
  <si>
    <t>AVATAR_Mockito-38_Buggy</t>
  </si>
  <si>
    <t>TBar_Closure-73_Repaired</t>
  </si>
  <si>
    <t>SimFix_Math-5_Buggy</t>
  </si>
  <si>
    <t>AVATAR_Math-88_Fixed</t>
  </si>
  <si>
    <t>kPAR_Math-104_Fixed</t>
  </si>
  <si>
    <t>TBar_Closure-13_Buggy</t>
  </si>
  <si>
    <t>kPAR_Chart-3_Fixed</t>
  </si>
  <si>
    <t>TBar_Math-63_Repaired</t>
  </si>
  <si>
    <t>FixMiner_Closure-46_Repaired</t>
  </si>
  <si>
    <t>FixMiner_Math-50_Fixed</t>
  </si>
  <si>
    <t>SimFix_Lang-16_Buggy</t>
  </si>
  <si>
    <t>SimFix_Lang-50_Repaired</t>
  </si>
  <si>
    <t>AVATAR_Chart-19_Repaired</t>
  </si>
  <si>
    <t>Nopol_Math-105_Buggy</t>
  </si>
  <si>
    <t>ARJA_Lang-59_Repaired</t>
  </si>
  <si>
    <t>DynaMoth_Math-101_Fixed</t>
  </si>
  <si>
    <t>AVATAR_Closure-21_Fixed</t>
  </si>
  <si>
    <t>TBar_Lang-44_Repaired</t>
  </si>
  <si>
    <t>FixMiner_Math-64_Buggy</t>
  </si>
  <si>
    <t>kPAR_Math-80_Buggy</t>
  </si>
  <si>
    <t>ARJA_Math-80_Repaired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</si>
  <si>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</si>
  <si>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</si>
  <si>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</si>
  <si>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</si>
  <si>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</si>
  <si>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</si>
  <si>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</si>
  <si>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</si>
  <si>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</si>
  <si>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</si>
  <si>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</si>
  <si>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</si>
  <si>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</si>
  <si>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</si>
  <si>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</si>
  <si>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</si>
  <si>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</si>
  <si>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</si>
  <si>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</si>
  <si>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</si>
  <si>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</si>
  <si>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</si>
  <si>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</si>
  <si>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</si>
  <si>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</si>
  <si>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Count</t>
  </si>
  <si>
    <t>Avg-ACS-Fixed</t>
  </si>
  <si>
    <t>Avg-ACS-Repaired</t>
  </si>
  <si>
    <t>Avg-Arja-Fixed</t>
  </si>
  <si>
    <t>Avg-Arja-Repaired</t>
  </si>
  <si>
    <t>Avg-AVATAR-Fixed</t>
  </si>
  <si>
    <t>Avg-AVATAR-Repaired</t>
  </si>
  <si>
    <t>Avg-DynaMoth-Fixed</t>
  </si>
  <si>
    <t>Avg-DynaMoth-Repaired</t>
  </si>
  <si>
    <t>Avg-FixMiner-Fixed</t>
  </si>
  <si>
    <t>Avg-FixMiner-Repaired</t>
  </si>
  <si>
    <t>Avg-GenProg-Fixed</t>
  </si>
  <si>
    <t>Avg-GenProg-Repaired</t>
  </si>
  <si>
    <t>Avg-Kali-Fixed</t>
  </si>
  <si>
    <t>Avg-Kali-Repaired</t>
  </si>
  <si>
    <t>Avg-kPAR-Fixed</t>
  </si>
  <si>
    <t>Avg-kPAR-Repaired</t>
  </si>
  <si>
    <t>Avg-Nopol-Fixed</t>
  </si>
  <si>
    <t>Avg-Nopol-Repaired</t>
  </si>
  <si>
    <t>Avg-RSRepair-Fixed</t>
  </si>
  <si>
    <t>Avg-RSRepair-Repaired</t>
  </si>
  <si>
    <t>Avg-SimFix-Fixed</t>
  </si>
  <si>
    <t>Avg-SimFix-Repaired</t>
  </si>
  <si>
    <t>Avg-TBar-Fixed</t>
  </si>
  <si>
    <t>Avg-TBar-Repaired</t>
  </si>
  <si>
    <t>525 projects</t>
  </si>
  <si>
    <t>Tool Type</t>
  </si>
  <si>
    <t>Project Type</t>
  </si>
  <si>
    <t>Source Version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</si>
  <si>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</si>
  <si>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</si>
  <si>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</si>
  <si>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</si>
  <si>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</si>
  <si>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</si>
  <si>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</si>
  <si>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</si>
  <si>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</si>
  <si>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</si>
  <si>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</si>
  <si>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</si>
  <si>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</si>
  <si>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</si>
  <si>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</si>
  <si>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</si>
  <si>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</si>
  <si>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</si>
  <si>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</si>
  <si>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</si>
  <si>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</si>
  <si>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</si>
  <si>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</si>
  <si>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</si>
  <si>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</si>
  <si>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</si>
  <si>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</si>
  <si>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</si>
  <si>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</si>
  <si>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</si>
  <si>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</si>
  <si>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</si>
  <si>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</si>
  <si>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</si>
  <si>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</si>
  <si>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</si>
  <si>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</si>
  <si>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</si>
  <si>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</si>
  <si>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</si>
  <si>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</si>
  <si>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</si>
  <si>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</si>
  <si>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</si>
  <si>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</si>
  <si>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</si>
  <si>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</si>
  <si>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</si>
  <si>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</si>
  <si>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</si>
  <si>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</si>
  <si>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</si>
  <si>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</si>
  <si>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</si>
  <si>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</si>
  <si>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</si>
  <si>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</si>
  <si>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</si>
  <si>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</si>
  <si>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</si>
  <si>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</si>
  <si>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</si>
  <si>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</si>
  <si>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</si>
  <si>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</si>
  <si>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</si>
  <si>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</si>
  <si>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</si>
  <si>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</si>
  <si>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</si>
  <si>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</si>
  <si>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</si>
  <si>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</si>
  <si>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</si>
  <si>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</si>
  <si>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</si>
  <si>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</si>
  <si>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</si>
  <si>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</si>
  <si>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</si>
  <si>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</si>
  <si>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</si>
  <si>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</si>
  <si>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</si>
  <si>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</si>
  <si>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</si>
  <si>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</si>
  <si>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</si>
  <si>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</si>
  <si>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</si>
  <si>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</si>
  <si>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</si>
  <si>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</si>
  <si>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</si>
  <si>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</si>
  <si>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</si>
  <si>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</si>
  <si>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</si>
  <si>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</si>
  <si>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</si>
  <si>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</si>
  <si>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</si>
  <si>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</si>
  <si>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</si>
  <si>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</si>
  <si>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GenProg-A_Chart-1_Fixed</t>
  </si>
  <si>
    <t>GenProg-A_Chart-12_Fixed</t>
  </si>
  <si>
    <t>GenProg-A_Chart-13_Fixed</t>
  </si>
  <si>
    <t>GenProg-A_Chart-3_Fixed</t>
  </si>
  <si>
    <t>GenProg-A_Closure-112_Fixed</t>
  </si>
  <si>
    <t>GenProg-A_Closure-115_Fixed</t>
  </si>
  <si>
    <t>GenProg-A_Closure-117_Fixed</t>
  </si>
  <si>
    <t>GenProg-A_Closure-124_Fixed</t>
  </si>
  <si>
    <t>GenProg-A_Closure-125_Fixed</t>
  </si>
  <si>
    <t>GenProg-A_Closure-21_Fixed</t>
  </si>
  <si>
    <t>GenProg-A_Closure-22_Fixed</t>
  </si>
  <si>
    <t>GenProg-A_Closure-3_Fixed</t>
  </si>
  <si>
    <t>GenProg-A_Closure-33_Fixed</t>
  </si>
  <si>
    <t>GenProg-A_Closure-55_Fixed</t>
  </si>
  <si>
    <t>GenProg-A_Closure-86_Fixed</t>
  </si>
  <si>
    <t>GenProg-A_Closure-88_Fixed</t>
  </si>
  <si>
    <t>GenProg-A_Lang-43_Fixed</t>
  </si>
  <si>
    <t>GenProg-A_Lang-59_Fixed</t>
  </si>
  <si>
    <t>GenProg-A_Lang-63_Fixed</t>
  </si>
  <si>
    <t>GenProg-A_Lang-7_Fixed</t>
  </si>
  <si>
    <t>GenProg-A_Math-28_Fixed</t>
  </si>
  <si>
    <t>GenProg-A_Math-50_Fixed</t>
  </si>
  <si>
    <t>GenProg-A_Math-70_Fixed</t>
  </si>
  <si>
    <t>GenProg-A_Math-80_Fixed</t>
  </si>
  <si>
    <t>GenProg-A_Math-81_Fixed</t>
  </si>
  <si>
    <t>GenProg-A_Math-82_Fixed</t>
  </si>
  <si>
    <t>GenProg-A_Math-85_Fixed</t>
  </si>
  <si>
    <t>GenProg-A_Math-95_Fixed</t>
  </si>
  <si>
    <t>Kali-A_Chart-1_Fixed</t>
  </si>
  <si>
    <t>Kali-A_Chart-5_Fixed</t>
  </si>
  <si>
    <t>Kali-A_Closure-1_Fixed</t>
  </si>
  <si>
    <t>Kali-A_Closure-10_Fixed</t>
  </si>
  <si>
    <t>Kali-A_Closure-112_Fixed</t>
  </si>
  <si>
    <t>Kali-A_Closure-113_Fixed</t>
  </si>
  <si>
    <t>Kali-A_Closure-115_Fixed</t>
  </si>
  <si>
    <t>Kali-A_Closure-124_Fixed</t>
  </si>
  <si>
    <t>Kali-A_Closure-15_Fixed</t>
  </si>
  <si>
    <t>Kali-A_Closure-2_Fixed</t>
  </si>
  <si>
    <t>Kali-A_Closure-21_Fixed</t>
  </si>
  <si>
    <t>Kali-A_Closure-22_Fixed</t>
  </si>
  <si>
    <t>Kali-A_Closure-3_Fixed</t>
  </si>
  <si>
    <t>Kali-A_Closure-33_Fixed</t>
  </si>
  <si>
    <t>Kali-A_Closure-38_Fixed</t>
  </si>
  <si>
    <t>Kali-A_Closure-4_Fixed</t>
  </si>
  <si>
    <t>Kali-A_Closure-46_Fixed</t>
  </si>
  <si>
    <t>Kali-A_Closure-51_Fixed</t>
  </si>
  <si>
    <t>Kali-A_Closure-55_Fixed</t>
  </si>
  <si>
    <t>Kali-A_Closure-66_Fixed</t>
  </si>
  <si>
    <t>Kali-A_Closure-7_Fixed</t>
  </si>
  <si>
    <t>Kali-A_Closure-75_Fixed</t>
  </si>
  <si>
    <t>Kali-A_Closure-86_Fixed</t>
  </si>
  <si>
    <t>Kali-A_Lang-58_Fixed</t>
  </si>
  <si>
    <t>Kali-A_Lang-63_Fixed</t>
  </si>
  <si>
    <t>Kali-A_Math-28_Fixed</t>
  </si>
  <si>
    <t>Kali-A_Math-31_Fixed</t>
  </si>
  <si>
    <t>Kali-A_Math-32_Fixed</t>
  </si>
  <si>
    <t>Kali-A_Math-49_Fixed</t>
  </si>
  <si>
    <t>Kali-A_Math-50_Fixed</t>
  </si>
  <si>
    <t>Kali-A_Math-80_Fixed</t>
  </si>
  <si>
    <t>Kali-A_Math-81_Fixed</t>
  </si>
  <si>
    <t>Kali-A_Math-84_Fixed</t>
  </si>
  <si>
    <t>Kali-A_Math-85_Fixed</t>
  </si>
  <si>
    <t>Kali-A_Math-95_Fixed</t>
  </si>
  <si>
    <t>RSRepair-A_Chart-1_Fixed</t>
  </si>
  <si>
    <t>RSRepair-A_Chart-12_Fixed</t>
  </si>
  <si>
    <t>RSRepair-A_Chart-5_Fixed</t>
  </si>
  <si>
    <t>RSRepair-A_Closure-10_Fixed</t>
  </si>
  <si>
    <t>RSRepair-A_Closure-112_Fixed</t>
  </si>
  <si>
    <t>RSRepair-A_Closure-115_Fixed</t>
  </si>
  <si>
    <t>RSRepair-A_Closure-117_Fixed</t>
  </si>
  <si>
    <t>RSRepair-A_Closure-120_Fixed</t>
  </si>
  <si>
    <t>RSRepair-A_Closure-121_Fixed</t>
  </si>
  <si>
    <t>RSRepair-A_Closure-124_Fixed</t>
  </si>
  <si>
    <t>RSRepair-A_Closure-125_Fixed</t>
  </si>
  <si>
    <t>RSRepair-A_Closure-21_Fixed</t>
  </si>
  <si>
    <t>RSRepair-A_Closure-22_Fixed</t>
  </si>
  <si>
    <t>RSRepair-A_Closure-3_Fixed</t>
  </si>
  <si>
    <t>RSRepair-A_Closure-33_Fixed</t>
  </si>
  <si>
    <t>RSRepair-A_Closure-55_Fixed</t>
  </si>
  <si>
    <t>RSRepair-A_Closure-75_Fixed</t>
  </si>
  <si>
    <t>RSRepair-A_Closure-86_Fixed</t>
  </si>
  <si>
    <t>RSRepair-A_Closure-88_Fixed</t>
  </si>
  <si>
    <t>RSRepair-A_Lang-13_Fixed</t>
  </si>
  <si>
    <t>RSRepair-A_Lang-16_Fixed</t>
  </si>
  <si>
    <t>RSRepair-A_Lang-43_Fixed</t>
  </si>
  <si>
    <t>RSRepair-A_Lang-46_Fixed</t>
  </si>
  <si>
    <t>RSRepair-A_Lang-59_Fixed</t>
  </si>
  <si>
    <t>RSRepair-A_Lang-63_Fixed</t>
  </si>
  <si>
    <t>RSRepair-A_Lang-7_Fixed</t>
  </si>
  <si>
    <t>RSRepair-A_Math-28_Fixed</t>
  </si>
  <si>
    <t>RSRepair-A_Math-33_Fixed</t>
  </si>
  <si>
    <t>RSRepair-A_Math-40_Fixed</t>
  </si>
  <si>
    <t>RSRepair-A_Math-5_Fixed</t>
  </si>
  <si>
    <t>RSRepair-A_Math-50_Fixed</t>
  </si>
  <si>
    <t>RSRepair-A_Math-53_Fixed</t>
  </si>
  <si>
    <t>RSRepair-A_Math-58_Fixed</t>
  </si>
  <si>
    <t>RSRepair-A_Math-70_Fixed</t>
  </si>
  <si>
    <t>RSRepair-A_Math-80_Fixed</t>
  </si>
  <si>
    <t>RSRepair-A_Math-81_Fixed</t>
  </si>
  <si>
    <t>RSRepair-A_Math-82_Fixed</t>
  </si>
  <si>
    <t>RSRepair-A_Math-84_Fixed</t>
  </si>
  <si>
    <t>RSRepair-A_Math-85_Fixed</t>
  </si>
  <si>
    <t>RSRepair-A_Math-88_Fixed</t>
  </si>
  <si>
    <t>RSRepair-A_Math-95_Fixed</t>
  </si>
  <si>
    <t>GenProg-A_Chart-1_Repaired</t>
  </si>
  <si>
    <t>GenProg-A_Chart-12_Repaired</t>
  </si>
  <si>
    <t>GenProg-A_Chart-13_Repaired</t>
  </si>
  <si>
    <t>GenProg-A_Chart-3_Repaired</t>
  </si>
  <si>
    <t>GenProg-A_Closure-112_Repaired</t>
  </si>
  <si>
    <t>GenProg-A_Closure-115_Repaired</t>
  </si>
  <si>
    <t>GenProg-A_Closure-117_Repaired</t>
  </si>
  <si>
    <t>GenProg-A_Closure-124_Repaired</t>
  </si>
  <si>
    <t>GenProg-A_Closure-125_Repaired</t>
  </si>
  <si>
    <t>GenProg-A_Closure-21_Repaired</t>
  </si>
  <si>
    <t>GenProg-A_Closure-22_Repaired</t>
  </si>
  <si>
    <t>GenProg-A_Closure-3_Repaired</t>
  </si>
  <si>
    <t>GenProg-A_Closure-33_Repaired</t>
  </si>
  <si>
    <t>GenProg-A_Closure-55_Repaired</t>
  </si>
  <si>
    <t>GenProg-A_Closure-86_Repaired</t>
  </si>
  <si>
    <t>GenProg-A_Closure-88_Repaired</t>
  </si>
  <si>
    <t>GenProg-A_Lang-43_Repaired</t>
  </si>
  <si>
    <t>GenProg-A_Lang-59_Repaired</t>
  </si>
  <si>
    <t>GenProg-A_Lang-63_Repaired</t>
  </si>
  <si>
    <t>GenProg-A_Lang-7_Repaired</t>
  </si>
  <si>
    <t>GenProg-A_Math-28_Repaired</t>
  </si>
  <si>
    <t>GenProg-A_Math-50_Repaired</t>
  </si>
  <si>
    <t>GenProg-A_Math-70_Repaired</t>
  </si>
  <si>
    <t>GenProg-A_Math-80_Repaired</t>
  </si>
  <si>
    <t>GenProg-A_Math-81_Repaired</t>
  </si>
  <si>
    <t>GenProg-A_Math-82_Repaired</t>
  </si>
  <si>
    <t>GenProg-A_Math-85_Repaired</t>
  </si>
  <si>
    <t>GenProg-A_Math-95_Repaired</t>
  </si>
  <si>
    <t>Kali-A_Chart-1_Repaired</t>
  </si>
  <si>
    <t>Kali-A_Chart-5_Repaired</t>
  </si>
  <si>
    <t>Kali-A_Closure-1_Repaired</t>
  </si>
  <si>
    <t>Kali-A_Closure-10_Repaired</t>
  </si>
  <si>
    <t>Kali-A_Closure-112_Repaired</t>
  </si>
  <si>
    <t>Kali-A_Closure-113_Repaired</t>
  </si>
  <si>
    <t>Kali-A_Closure-115_Repaired</t>
  </si>
  <si>
    <t>Kali-A_Closure-124_Repaired</t>
  </si>
  <si>
    <t>Kali-A_Closure-15_Repaired</t>
  </si>
  <si>
    <t>Kali-A_Closure-2_Repaired</t>
  </si>
  <si>
    <t>Kali-A_Closure-21_Repaired</t>
  </si>
  <si>
    <t>Kali-A_Closure-22_Repaired</t>
  </si>
  <si>
    <t>Kali-A_Closure-3_Repaired</t>
  </si>
  <si>
    <t>Kali-A_Closure-33_Repaired</t>
  </si>
  <si>
    <t>Kali-A_Closure-38_Repaired</t>
  </si>
  <si>
    <t>Kali-A_Closure-4_Repaired</t>
  </si>
  <si>
    <t>Kali-A_Closure-46_Repaired</t>
  </si>
  <si>
    <t>Kali-A_Closure-51_Repaired</t>
  </si>
  <si>
    <t>Kali-A_Closure-55_Repaired</t>
  </si>
  <si>
    <t>Kali-A_Closure-66_Repaired</t>
  </si>
  <si>
    <t>Kali-A_Closure-7_Repaired</t>
  </si>
  <si>
    <t>Kali-A_Closure-75_Repaired</t>
  </si>
  <si>
    <t>Kali-A_Closure-86_Repaired</t>
  </si>
  <si>
    <t>Kali-A_Lang-58_Repaired</t>
  </si>
  <si>
    <t>Kali-A_Lang-63_Repaired</t>
  </si>
  <si>
    <t>Kali-A_Math-28_Repaired</t>
  </si>
  <si>
    <t>Kali-A_Math-31_Repaired</t>
  </si>
  <si>
    <t>Kali-A_Math-32_Repaired</t>
  </si>
  <si>
    <t>Kali-A_Math-49_Repaired</t>
  </si>
  <si>
    <t>Kali-A_Math-50_Repaired</t>
  </si>
  <si>
    <t>Kali-A_Math-80_Repaired</t>
  </si>
  <si>
    <t>Kali-A_Math-81_Repaired</t>
  </si>
  <si>
    <t>Kali-A_Math-84_Repaired</t>
  </si>
  <si>
    <t>Kali-A_Math-85_Repaired</t>
  </si>
  <si>
    <t>Kali-A_Math-95_Repaired</t>
  </si>
  <si>
    <t>RSRepair-A_Chart-1_Repaired</t>
  </si>
  <si>
    <t>RSRepair-A_Chart-12_Repaired</t>
  </si>
  <si>
    <t>RSRepair-A_Chart-5_Repaired</t>
  </si>
  <si>
    <t>RSRepair-A_Closure-10_Repaired</t>
  </si>
  <si>
    <t>RSRepair-A_Closure-112_Repaired</t>
  </si>
  <si>
    <t>RSRepair-A_Closure-115_Repaired</t>
  </si>
  <si>
    <t>RSRepair-A_Closure-117_Repaired</t>
  </si>
  <si>
    <t>RSRepair-A_Closure-120_Repaired</t>
  </si>
  <si>
    <t>RSRepair-A_Closure-121_Repaired</t>
  </si>
  <si>
    <t>RSRepair-A_Closure-124_Repaired</t>
  </si>
  <si>
    <t>RSRepair-A_Closure-125_Repaired</t>
  </si>
  <si>
    <t>RSRepair-A_Closure-21_Repaired</t>
  </si>
  <si>
    <t>RSRepair-A_Closure-22_Repaired</t>
  </si>
  <si>
    <t>RSRepair-A_Closure-3_Repaired</t>
  </si>
  <si>
    <t>RSRepair-A_Closure-33_Repaired</t>
  </si>
  <si>
    <t>RSRepair-A_Closure-55_Repaired</t>
  </si>
  <si>
    <t>RSRepair-A_Closure-75_Repaired</t>
  </si>
  <si>
    <t>RSRepair-A_Closure-86_Repaired</t>
  </si>
  <si>
    <t>RSRepair-A_Closure-88_Repaired</t>
  </si>
  <si>
    <t>RSRepair-A_Lang-13_Repaired</t>
  </si>
  <si>
    <t>RSRepair-A_Lang-16_Repaired</t>
  </si>
  <si>
    <t>RSRepair-A_Lang-43_Repaired</t>
  </si>
  <si>
    <t>RSRepair-A_Lang-46_Repaired</t>
  </si>
  <si>
    <t>RSRepair-A_Lang-59_Repaired</t>
  </si>
  <si>
    <t>RSRepair-A_Lang-63_Repaired</t>
  </si>
  <si>
    <t>RSRepair-A_Lang-7_Repaired</t>
  </si>
  <si>
    <t>RSRepair-A_Math-28_Repaired</t>
  </si>
  <si>
    <t>RSRepair-A_Math-33_Repaired</t>
  </si>
  <si>
    <t>RSRepair-A_Math-40_Repaired</t>
  </si>
  <si>
    <t>RSRepair-A_Math-5_Repaired</t>
  </si>
  <si>
    <t>RSRepair-A_Math-50_Repaired</t>
  </si>
  <si>
    <t>RSRepair-A_Math-53_Repaired</t>
  </si>
  <si>
    <t>RSRepair-A_Math-58_Repaired</t>
  </si>
  <si>
    <t>RSRepair-A_Math-70_Repaired</t>
  </si>
  <si>
    <t>RSRepair-A_Math-80_Repaired</t>
  </si>
  <si>
    <t>RSRepair-A_Math-81_Repaired</t>
  </si>
  <si>
    <t>RSRepair-A_Math-82_Repaired</t>
  </si>
  <si>
    <t>RSRepair-A_Math-84_Repaired</t>
  </si>
  <si>
    <t>RSRepair-A_Math-85_Repaired</t>
  </si>
  <si>
    <t>RSRepair-A_Math-88_Repaired</t>
  </si>
  <si>
    <t>RSRepair-A_Math-95_Repaired</t>
  </si>
  <si>
    <t>217 projects</t>
  </si>
  <si>
    <t>Avg-True Search-Fixed</t>
  </si>
  <si>
    <t>Avg-True Search-Repaired</t>
  </si>
  <si>
    <t>Avg-Evolutionary Search-Fixed</t>
  </si>
  <si>
    <t>Avg-Evolutionary Search-Repaired</t>
  </si>
  <si>
    <t>Avg-True Semantic-Fixed</t>
  </si>
  <si>
    <t>Avg-True Semantic-Repaired</t>
  </si>
  <si>
    <t>Avg-True Pattern-Fixed</t>
  </si>
  <si>
    <t>Avg-True Pattern-Repaired</t>
  </si>
  <si>
    <t>Avg-Search Like Pattern-Fixed</t>
  </si>
  <si>
    <t>Avg-Search Like Pattern-Repaired</t>
  </si>
  <si>
    <t>Avg-Learning Pattern-Fixed</t>
  </si>
  <si>
    <t>Avg-Learning Pattern-Repaired</t>
  </si>
  <si>
    <t>Avg-Deep Learning-Fixed</t>
  </si>
  <si>
    <t>Avg-Deep Learning-Repaired</t>
  </si>
  <si>
    <t>Correctness</t>
  </si>
  <si>
    <t>correct</t>
  </si>
  <si>
    <t>plausible</t>
  </si>
  <si>
    <t>Avg-Chart-Buggy</t>
  </si>
  <si>
    <t>Avg-Chart-Fixed</t>
  </si>
  <si>
    <t>Avg-Chart-Repaired</t>
  </si>
  <si>
    <t>Avg-Closure-Buggy</t>
  </si>
  <si>
    <t>Avg-Closure-Fixed</t>
  </si>
  <si>
    <t>Avg-Closure-Repaired</t>
  </si>
  <si>
    <t>Avg-Lang-Buggy</t>
  </si>
  <si>
    <t>Avg-Lang-Fixed</t>
  </si>
  <si>
    <t>Avg-Lang-Repaired</t>
  </si>
  <si>
    <t>Avg-Math-Buggy</t>
  </si>
  <si>
    <t>Avg-Math-Fixed</t>
  </si>
  <si>
    <t>Avg-Math-Repaired</t>
  </si>
  <si>
    <t>Avg-Mockito-Buggy</t>
  </si>
  <si>
    <t>Avg-Mockito-Fixed</t>
  </si>
  <si>
    <t>Avg-Mockito-Repaired</t>
  </si>
  <si>
    <t>Avg-Time-Buggy</t>
  </si>
  <si>
    <t>Avg-Time-Fixed</t>
  </si>
  <si>
    <t>Avg-Time-Repaired</t>
  </si>
  <si>
    <t>1 575 total</t>
  </si>
  <si>
    <t>Avg-Correct-Fixed</t>
  </si>
  <si>
    <t>Avg-Correct-Repaired</t>
  </si>
  <si>
    <t>Avg-Plausible-Repaired</t>
  </si>
  <si>
    <t>Multi-Hunk &amp; Multi-Line Different</t>
  </si>
  <si>
    <t>Correctness of Repaired</t>
  </si>
  <si>
    <t>Multi-Hunk &amp; Multi-Line Common</t>
  </si>
  <si>
    <t>p &lt; .05</t>
  </si>
  <si>
    <t>Single-Hunk-Avg-Fixed</t>
  </si>
  <si>
    <t>Single-Hunk-Avg-Repaired</t>
  </si>
  <si>
    <t>Multi-Hunk-Avg-Fixed</t>
  </si>
  <si>
    <t>Multi-Hunk-Avg-Repaired</t>
  </si>
  <si>
    <t>Single-Line-Avg-Fixed</t>
  </si>
  <si>
    <t>Single-Line-Avg-Repaired</t>
  </si>
  <si>
    <t>Multi-Line-Avg-Fixed</t>
  </si>
  <si>
    <t>Multi-Line-Avg-Repaired</t>
  </si>
  <si>
    <t>Wilcoxon signed-rank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</si>
</sst>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10"/>
      <color rgb="FFFF0000"/>
      <name val="Trebuchet MS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  <xf numFmtId="0" fontId="26" fillId="0" borderId="0" xfId="0" applyFont="1"/>
    <xf numFmtId="0" fontId="18" fillId="0" borderId="0" xfId="0" applyFont="1" applyBorder="1"/>
    <xf numFmtId="164" fontId="18" fillId="0" borderId="0" xfId="0" applyNumberFormat="1" applyFont="1" applyFill="1" applyBorder="1"/>
    <xf numFmtId="0" fontId="26" fillId="0" borderId="13" xfId="0" applyFont="1" applyBorder="1"/>
    <xf numFmtId="0" fontId="0" fillId="0" borderId="13" xfId="0" applyBorder="1"/>
    <xf numFmtId="0" fontId="27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751"/>
  <sheetViews>
    <sheetView showGridLines="0" tabSelected="1" topLeftCell="B1691" zoomScale="55" zoomScaleNormal="55" workbookViewId="0">
      <selection activeCell="G1736" sqref="G1736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20" width="9.109375" style="1"/>
    <col min="21" max="21" width="10.77734375" style="1" customWidth="1"/>
    <col min="22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1" x14ac:dyDescent="0.35">
      <c r="A17" s="4" t="s">
        <v>15</v>
      </c>
    </row>
    <row r="18" spans="1:21" x14ac:dyDescent="0.35">
      <c r="A18" s="4" t="s">
        <v>16</v>
      </c>
    </row>
    <row r="19" spans="1:21" x14ac:dyDescent="0.35">
      <c r="A19" s="4" t="s">
        <v>17</v>
      </c>
    </row>
    <row r="20" spans="1:21" x14ac:dyDescent="0.35">
      <c r="A20" s="4" t="s">
        <v>18</v>
      </c>
    </row>
    <row r="21" spans="1:21" x14ac:dyDescent="0.35">
      <c r="A21" s="4" t="s">
        <v>19</v>
      </c>
    </row>
    <row r="23" spans="1:21" s="15" customFormat="1" ht="28.8" x14ac:dyDescent="0.3">
      <c r="A23" s="14" t="s">
        <v>1688</v>
      </c>
      <c r="B23" s="14" t="s">
        <v>20</v>
      </c>
      <c r="C23" s="14" t="s">
        <v>1297</v>
      </c>
      <c r="D23" s="14" t="s">
        <v>1298</v>
      </c>
      <c r="E23" s="14" t="s">
        <v>21</v>
      </c>
      <c r="F23" s="14" t="s">
        <v>1299</v>
      </c>
      <c r="G23" s="14" t="s">
        <v>22</v>
      </c>
      <c r="H23" s="14" t="s">
        <v>1300</v>
      </c>
      <c r="I23" s="14" t="s">
        <v>1301</v>
      </c>
      <c r="J23" s="14" t="s">
        <v>1302</v>
      </c>
      <c r="K23" s="14" t="s">
        <v>1303</v>
      </c>
      <c r="L23" s="14" t="s">
        <v>1304</v>
      </c>
      <c r="M23" s="14" t="s">
        <v>1305</v>
      </c>
      <c r="N23" s="14" t="s">
        <v>1306</v>
      </c>
      <c r="O23" s="14" t="s">
        <v>1339</v>
      </c>
      <c r="P23" s="14" t="s">
        <v>1336</v>
      </c>
      <c r="Q23" s="14" t="s">
        <v>1295</v>
      </c>
      <c r="R23" s="12" t="s">
        <v>1693</v>
      </c>
      <c r="S23" s="12" t="s">
        <v>1292</v>
      </c>
      <c r="T23" s="12" t="s">
        <v>1293</v>
      </c>
      <c r="U23" s="12" t="s">
        <v>1294</v>
      </c>
    </row>
    <row r="24" spans="1:21" x14ac:dyDescent="0.35">
      <c r="A24" s="7" t="s">
        <v>754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>LEFT($A24,FIND("_",$A24)-1)</f>
        <v>ACS</v>
      </c>
      <c r="P24" s="13" t="str">
        <f t="shared" ref="P24:P87" si="0">IF($O24="ACS", "True Search", IF($O24="Arja", "Evolutionary Search", IF($O24="AVATAR", "True Pattern", IF($O24="CapGen", "Search Like Pattern", IF($O24="Cardumen", "True Semantic", IF($O24="DynaMoth", "True Semantic", IF($O24="FixMiner", "True Pattern", IF($O24="GenProg-A", "Evolutionary Search", IF($O24="Hercules", "Learning Pattern", IF($O24="Jaid", "True Semantic",
IF($O24="Kali-A", "True Search", IF($O24="kPAR", "True Pattern", IF($O24="Nopol", "True Semantic", IF($O24="RSRepair-A", "Evolutionary Search", IF($O24="SequenceR", "Deep Learning", IF($O24="SimFix", "Search Like Pattern", IF($O24="SketchFix", "True Pattern", IF($O24="SOFix", "True Pattern", IF($O24="ssFix", "Search Like Pattern", IF($O24="TBar", "True Pattern", ""))))))))))))))))))))</f>
        <v>True Search</v>
      </c>
      <c r="Q24" s="13" t="str">
        <f t="shared" ref="Q24:Q86" si="1">IF(NOT(ISERR(SEARCH("*_Buggy",$A24))), "Buggy", IF(NOT(ISERR(SEARCH("*_Fixed",$A24))), "Fixed", IF(NOT(ISERR(SEARCH("*_Repaired",$A24))), "Repaired", "")))</f>
        <v>Buggy</v>
      </c>
      <c r="R24" s="13"/>
      <c r="S24" s="13"/>
      <c r="T24" s="13"/>
      <c r="U24" s="13"/>
    </row>
    <row r="25" spans="1:21" x14ac:dyDescent="0.35">
      <c r="A25" s="7" t="s">
        <v>981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 t="shared" ref="O25:O87" si="2">LEFT($A25,FIND("_",$A25)-1)</f>
        <v>ACS</v>
      </c>
      <c r="P25" s="13" t="str">
        <f t="shared" si="0"/>
        <v>True Search</v>
      </c>
      <c r="Q25" s="13" t="str">
        <f t="shared" si="1"/>
        <v>Buggy</v>
      </c>
      <c r="R25" s="13"/>
      <c r="S25" s="13"/>
      <c r="T25" s="13"/>
      <c r="U25" s="13"/>
    </row>
    <row r="26" spans="1:21" x14ac:dyDescent="0.35">
      <c r="A26" s="5" t="s">
        <v>458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 t="shared" si="2"/>
        <v>ACS</v>
      </c>
      <c r="P26" s="13" t="str">
        <f t="shared" si="0"/>
        <v>True Search</v>
      </c>
      <c r="Q26" s="13" t="str">
        <f t="shared" si="1"/>
        <v>Buggy</v>
      </c>
      <c r="R26" s="13"/>
      <c r="S26" s="13"/>
      <c r="T26" s="13"/>
      <c r="U26" s="13"/>
    </row>
    <row r="27" spans="1:21" x14ac:dyDescent="0.35">
      <c r="A27" s="7" t="s">
        <v>1049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 t="shared" si="2"/>
        <v>ACS</v>
      </c>
      <c r="P27" s="13" t="str">
        <f t="shared" si="0"/>
        <v>True Search</v>
      </c>
      <c r="Q27" s="13" t="str">
        <f t="shared" si="1"/>
        <v>Buggy</v>
      </c>
      <c r="R27" s="13"/>
      <c r="S27" s="13"/>
      <c r="T27" s="13"/>
      <c r="U27" s="13"/>
    </row>
    <row r="28" spans="1:21" x14ac:dyDescent="0.35">
      <c r="A28" s="5" t="s">
        <v>733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 t="shared" si="2"/>
        <v>ACS</v>
      </c>
      <c r="P28" s="13" t="str">
        <f t="shared" si="0"/>
        <v>True Search</v>
      </c>
      <c r="Q28" s="13" t="str">
        <f t="shared" si="1"/>
        <v>Buggy</v>
      </c>
      <c r="R28" s="13"/>
      <c r="S28" s="13"/>
      <c r="T28" s="13"/>
      <c r="U28" s="13"/>
    </row>
    <row r="29" spans="1:21" x14ac:dyDescent="0.35">
      <c r="A29" s="5" t="s">
        <v>506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 t="shared" si="2"/>
        <v>ACS</v>
      </c>
      <c r="P29" s="13" t="str">
        <f t="shared" si="0"/>
        <v>True Search</v>
      </c>
      <c r="Q29" s="13" t="str">
        <f t="shared" si="1"/>
        <v>Buggy</v>
      </c>
      <c r="R29" s="13"/>
      <c r="S29" s="13"/>
      <c r="T29" s="13"/>
      <c r="U29" s="13"/>
    </row>
    <row r="30" spans="1:21" x14ac:dyDescent="0.35">
      <c r="A30" s="5" t="s">
        <v>1181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 t="shared" si="2"/>
        <v>ACS</v>
      </c>
      <c r="P30" s="13" t="str">
        <f t="shared" si="0"/>
        <v>True Search</v>
      </c>
      <c r="Q30" s="13" t="str">
        <f t="shared" si="1"/>
        <v>Buggy</v>
      </c>
      <c r="R30" s="13"/>
      <c r="S30" s="13"/>
      <c r="T30" s="13"/>
      <c r="U30" s="13"/>
    </row>
    <row r="31" spans="1:21" x14ac:dyDescent="0.35">
      <c r="A31" s="7" t="s">
        <v>1054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 t="shared" si="2"/>
        <v>ACS</v>
      </c>
      <c r="P31" s="13" t="str">
        <f t="shared" si="0"/>
        <v>True Search</v>
      </c>
      <c r="Q31" s="13" t="str">
        <f t="shared" si="1"/>
        <v>Buggy</v>
      </c>
      <c r="R31" s="13"/>
      <c r="S31" s="13"/>
      <c r="T31" s="13"/>
      <c r="U31" s="13"/>
    </row>
    <row r="32" spans="1:21" x14ac:dyDescent="0.35">
      <c r="A32" s="5" t="s">
        <v>705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 t="shared" si="2"/>
        <v>ACS</v>
      </c>
      <c r="P32" s="13" t="str">
        <f t="shared" si="0"/>
        <v>True Search</v>
      </c>
      <c r="Q32" s="13" t="str">
        <f t="shared" si="1"/>
        <v>Buggy</v>
      </c>
      <c r="R32" s="13"/>
      <c r="S32" s="13"/>
      <c r="T32" s="13"/>
      <c r="U32" s="13"/>
    </row>
    <row r="33" spans="1:21" x14ac:dyDescent="0.35">
      <c r="A33" s="5" t="s">
        <v>1237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 t="shared" si="2"/>
        <v>ACS</v>
      </c>
      <c r="P33" s="13" t="str">
        <f t="shared" si="0"/>
        <v>True Search</v>
      </c>
      <c r="Q33" s="13" t="str">
        <f t="shared" si="1"/>
        <v>Buggy</v>
      </c>
      <c r="R33" s="13"/>
      <c r="S33" s="13"/>
      <c r="T33" s="13"/>
      <c r="U33" s="13"/>
    </row>
    <row r="34" spans="1:21" x14ac:dyDescent="0.35">
      <c r="A34" s="5" t="s">
        <v>174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 t="shared" si="2"/>
        <v>ACS</v>
      </c>
      <c r="P34" s="13" t="str">
        <f t="shared" si="0"/>
        <v>True Search</v>
      </c>
      <c r="Q34" s="13" t="str">
        <f t="shared" si="1"/>
        <v>Buggy</v>
      </c>
      <c r="R34" s="13"/>
      <c r="S34" s="13"/>
      <c r="T34" s="13"/>
      <c r="U34" s="13"/>
    </row>
    <row r="35" spans="1:21" x14ac:dyDescent="0.35">
      <c r="A35" s="5" t="s">
        <v>363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 t="shared" si="2"/>
        <v>ACS</v>
      </c>
      <c r="P35" s="13" t="str">
        <f t="shared" si="0"/>
        <v>True Search</v>
      </c>
      <c r="Q35" s="13" t="str">
        <f t="shared" si="1"/>
        <v>Buggy</v>
      </c>
      <c r="R35" s="13"/>
      <c r="S35" s="13"/>
      <c r="T35" s="13"/>
      <c r="U35" s="13"/>
    </row>
    <row r="36" spans="1:21" x14ac:dyDescent="0.35">
      <c r="A36" s="5" t="s">
        <v>1089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 t="shared" si="2"/>
        <v>ACS</v>
      </c>
      <c r="P36" s="13" t="str">
        <f t="shared" si="0"/>
        <v>True Search</v>
      </c>
      <c r="Q36" s="13" t="str">
        <f t="shared" si="1"/>
        <v>Buggy</v>
      </c>
      <c r="R36" s="13"/>
      <c r="S36" s="13"/>
      <c r="T36" s="13"/>
      <c r="U36" s="13"/>
    </row>
    <row r="37" spans="1:21" x14ac:dyDescent="0.35">
      <c r="A37" s="7" t="s">
        <v>518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 t="shared" si="2"/>
        <v>ACS</v>
      </c>
      <c r="P37" s="13" t="str">
        <f t="shared" si="0"/>
        <v>True Search</v>
      </c>
      <c r="Q37" s="13" t="str">
        <f t="shared" si="1"/>
        <v>Buggy</v>
      </c>
      <c r="R37" s="13"/>
      <c r="S37" s="13"/>
      <c r="T37" s="13"/>
      <c r="U37" s="13"/>
    </row>
    <row r="38" spans="1:21" x14ac:dyDescent="0.35">
      <c r="A38" s="5" t="s">
        <v>874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 t="shared" si="2"/>
        <v>ACS</v>
      </c>
      <c r="P38" s="13" t="str">
        <f t="shared" si="0"/>
        <v>True Search</v>
      </c>
      <c r="Q38" s="13" t="str">
        <f t="shared" si="1"/>
        <v>Buggy</v>
      </c>
      <c r="R38" s="13"/>
      <c r="S38" s="13"/>
      <c r="T38" s="13"/>
      <c r="U38" s="13"/>
    </row>
    <row r="39" spans="1:21" x14ac:dyDescent="0.35">
      <c r="A39" s="5" t="s">
        <v>1245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 t="shared" si="2"/>
        <v>ACS</v>
      </c>
      <c r="P39" s="13" t="str">
        <f t="shared" si="0"/>
        <v>True Search</v>
      </c>
      <c r="Q39" s="13" t="str">
        <f t="shared" si="1"/>
        <v>Buggy</v>
      </c>
      <c r="R39" s="13"/>
      <c r="S39" s="13"/>
      <c r="T39" s="13"/>
      <c r="U39" s="13"/>
    </row>
    <row r="40" spans="1:21" x14ac:dyDescent="0.35">
      <c r="A40" s="7" t="s">
        <v>838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 t="shared" si="2"/>
        <v>ACS</v>
      </c>
      <c r="P40" s="13" t="str">
        <f t="shared" si="0"/>
        <v>True Search</v>
      </c>
      <c r="Q40" s="13" t="str">
        <f t="shared" si="1"/>
        <v>Buggy</v>
      </c>
      <c r="R40" s="13"/>
      <c r="S40" s="13"/>
      <c r="T40" s="13"/>
      <c r="U40" s="13"/>
    </row>
    <row r="41" spans="1:21" x14ac:dyDescent="0.35">
      <c r="A41" s="5" t="s">
        <v>651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 t="shared" si="2"/>
        <v>ACS</v>
      </c>
      <c r="P41" s="13" t="str">
        <f t="shared" si="0"/>
        <v>True Search</v>
      </c>
      <c r="Q41" s="13" t="str">
        <f t="shared" si="1"/>
        <v>Buggy</v>
      </c>
      <c r="R41" s="13"/>
      <c r="S41" s="13"/>
      <c r="T41" s="13"/>
      <c r="U41" s="13"/>
    </row>
    <row r="42" spans="1:21" x14ac:dyDescent="0.35">
      <c r="A42" s="7" t="s">
        <v>600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 t="shared" si="2"/>
        <v>ACS</v>
      </c>
      <c r="P42" s="13" t="str">
        <f t="shared" si="0"/>
        <v>True Search</v>
      </c>
      <c r="Q42" s="13" t="str">
        <f t="shared" si="1"/>
        <v>Buggy</v>
      </c>
      <c r="R42" s="13"/>
      <c r="S42" s="13"/>
      <c r="T42" s="13"/>
      <c r="U42" s="13"/>
    </row>
    <row r="43" spans="1:21" x14ac:dyDescent="0.35">
      <c r="A43" s="5" t="s">
        <v>170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 t="shared" si="2"/>
        <v>ARJA</v>
      </c>
      <c r="P43" s="13" t="str">
        <f t="shared" si="0"/>
        <v>Evolutionary Search</v>
      </c>
      <c r="Q43" s="13" t="str">
        <f t="shared" si="1"/>
        <v>Buggy</v>
      </c>
      <c r="R43" s="13"/>
      <c r="S43" s="13"/>
      <c r="T43" s="13"/>
      <c r="U43" s="13"/>
    </row>
    <row r="44" spans="1:21" x14ac:dyDescent="0.35">
      <c r="A44" s="7" t="s">
        <v>532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 t="shared" si="2"/>
        <v>ARJA</v>
      </c>
      <c r="P44" s="13" t="str">
        <f t="shared" si="0"/>
        <v>Evolutionary Search</v>
      </c>
      <c r="Q44" s="13" t="str">
        <f t="shared" si="1"/>
        <v>Buggy</v>
      </c>
      <c r="R44" s="13"/>
      <c r="S44" s="13"/>
      <c r="T44" s="13"/>
      <c r="U44" s="13"/>
    </row>
    <row r="45" spans="1:21" x14ac:dyDescent="0.35">
      <c r="A45" s="5" t="s">
        <v>1239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2"/>
        <v>ARJA</v>
      </c>
      <c r="P45" s="13" t="str">
        <f t="shared" si="0"/>
        <v>Evolutionary Search</v>
      </c>
      <c r="Q45" s="13" t="str">
        <f t="shared" si="1"/>
        <v>Buggy</v>
      </c>
      <c r="R45" s="13"/>
      <c r="S45" s="13"/>
      <c r="T45" s="13"/>
      <c r="U45" s="13"/>
    </row>
    <row r="46" spans="1:21" x14ac:dyDescent="0.35">
      <c r="A46" s="5" t="s">
        <v>832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 t="shared" si="2"/>
        <v>ARJA</v>
      </c>
      <c r="P46" s="13" t="str">
        <f t="shared" si="0"/>
        <v>Evolutionary Search</v>
      </c>
      <c r="Q46" s="13" t="str">
        <f t="shared" si="1"/>
        <v>Buggy</v>
      </c>
      <c r="R46" s="13"/>
      <c r="S46" s="13"/>
      <c r="T46" s="13"/>
      <c r="U46" s="13"/>
    </row>
    <row r="47" spans="1:21" x14ac:dyDescent="0.35">
      <c r="A47" s="5" t="s">
        <v>827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 t="shared" si="2"/>
        <v>ARJA</v>
      </c>
      <c r="P47" s="13" t="str">
        <f t="shared" si="0"/>
        <v>Evolutionary Search</v>
      </c>
      <c r="Q47" s="13" t="str">
        <f t="shared" si="1"/>
        <v>Buggy</v>
      </c>
      <c r="R47" s="13"/>
      <c r="S47" s="13"/>
      <c r="T47" s="13"/>
      <c r="U47" s="13"/>
    </row>
    <row r="48" spans="1:21" x14ac:dyDescent="0.35">
      <c r="A48" s="5" t="s">
        <v>513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 t="shared" si="2"/>
        <v>ARJA</v>
      </c>
      <c r="P48" s="13" t="str">
        <f t="shared" si="0"/>
        <v>Evolutionary Search</v>
      </c>
      <c r="Q48" s="13" t="str">
        <f t="shared" si="1"/>
        <v>Buggy</v>
      </c>
      <c r="R48" s="13"/>
      <c r="S48" s="13"/>
      <c r="T48" s="13"/>
      <c r="U48" s="13"/>
    </row>
    <row r="49" spans="1:21" x14ac:dyDescent="0.35">
      <c r="A49" s="5" t="s">
        <v>416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 t="shared" si="2"/>
        <v>ARJA</v>
      </c>
      <c r="P49" s="13" t="str">
        <f t="shared" si="0"/>
        <v>Evolutionary Search</v>
      </c>
      <c r="Q49" s="13" t="str">
        <f t="shared" si="1"/>
        <v>Buggy</v>
      </c>
      <c r="R49" s="13"/>
      <c r="S49" s="13"/>
      <c r="T49" s="13"/>
      <c r="U49" s="13"/>
    </row>
    <row r="50" spans="1:21" x14ac:dyDescent="0.35">
      <c r="A50" s="7" t="s">
        <v>290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 t="shared" si="2"/>
        <v>ARJA</v>
      </c>
      <c r="P50" s="13" t="str">
        <f t="shared" si="0"/>
        <v>Evolutionary Search</v>
      </c>
      <c r="Q50" s="13" t="str">
        <f t="shared" si="1"/>
        <v>Buggy</v>
      </c>
      <c r="R50" s="13"/>
      <c r="S50" s="13"/>
      <c r="T50" s="13"/>
      <c r="U50" s="13"/>
    </row>
    <row r="51" spans="1:21" x14ac:dyDescent="0.35">
      <c r="A51" s="7" t="s">
        <v>648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 t="shared" si="2"/>
        <v>ARJA</v>
      </c>
      <c r="P51" s="13" t="str">
        <f t="shared" si="0"/>
        <v>Evolutionary Search</v>
      </c>
      <c r="Q51" s="13" t="str">
        <f t="shared" si="1"/>
        <v>Buggy</v>
      </c>
      <c r="R51" s="13"/>
      <c r="S51" s="13"/>
      <c r="T51" s="13"/>
      <c r="U51" s="13"/>
    </row>
    <row r="52" spans="1:21" x14ac:dyDescent="0.35">
      <c r="A52" s="7" t="s">
        <v>631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 t="shared" si="2"/>
        <v>ARJA</v>
      </c>
      <c r="P52" s="13" t="str">
        <f t="shared" si="0"/>
        <v>Evolutionary Search</v>
      </c>
      <c r="Q52" s="13" t="str">
        <f t="shared" si="1"/>
        <v>Buggy</v>
      </c>
      <c r="R52" s="13"/>
      <c r="S52" s="13"/>
      <c r="T52" s="13"/>
      <c r="U52" s="13"/>
    </row>
    <row r="53" spans="1:21" x14ac:dyDescent="0.35">
      <c r="A53" s="5" t="s">
        <v>1209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 t="shared" si="2"/>
        <v>ARJA</v>
      </c>
      <c r="P53" s="13" t="str">
        <f t="shared" si="0"/>
        <v>Evolutionary Search</v>
      </c>
      <c r="Q53" s="13" t="str">
        <f t="shared" si="1"/>
        <v>Buggy</v>
      </c>
      <c r="R53" s="13"/>
      <c r="S53" s="13"/>
      <c r="T53" s="13"/>
      <c r="U53" s="13"/>
    </row>
    <row r="54" spans="1:21" x14ac:dyDescent="0.35">
      <c r="A54" s="7" t="s">
        <v>132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 t="shared" si="2"/>
        <v>ARJA</v>
      </c>
      <c r="P54" s="13" t="str">
        <f t="shared" si="0"/>
        <v>Evolutionary Search</v>
      </c>
      <c r="Q54" s="13" t="str">
        <f t="shared" si="1"/>
        <v>Buggy</v>
      </c>
      <c r="R54" s="13"/>
      <c r="S54" s="13"/>
      <c r="T54" s="13"/>
      <c r="U54" s="13"/>
    </row>
    <row r="55" spans="1:21" x14ac:dyDescent="0.35">
      <c r="A55" s="7" t="s">
        <v>278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 t="shared" si="2"/>
        <v>ARJA</v>
      </c>
      <c r="P55" s="13" t="str">
        <f t="shared" si="0"/>
        <v>Evolutionary Search</v>
      </c>
      <c r="Q55" s="13" t="str">
        <f t="shared" si="1"/>
        <v>Buggy</v>
      </c>
      <c r="R55" s="13"/>
      <c r="S55" s="13"/>
      <c r="T55" s="13"/>
      <c r="U55" s="13"/>
    </row>
    <row r="56" spans="1:21" x14ac:dyDescent="0.35">
      <c r="A56" s="5" t="s">
        <v>620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 t="shared" si="2"/>
        <v>ARJA</v>
      </c>
      <c r="P56" s="13" t="str">
        <f t="shared" si="0"/>
        <v>Evolutionary Search</v>
      </c>
      <c r="Q56" s="13" t="str">
        <f t="shared" si="1"/>
        <v>Buggy</v>
      </c>
      <c r="R56" s="13"/>
      <c r="S56" s="13"/>
      <c r="T56" s="13"/>
      <c r="U56" s="13"/>
    </row>
    <row r="57" spans="1:21" x14ac:dyDescent="0.35">
      <c r="A57" s="5" t="s">
        <v>954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 t="shared" si="2"/>
        <v>ARJA</v>
      </c>
      <c r="P57" s="13" t="str">
        <f t="shared" si="0"/>
        <v>Evolutionary Search</v>
      </c>
      <c r="Q57" s="13" t="str">
        <f t="shared" si="1"/>
        <v>Buggy</v>
      </c>
      <c r="R57" s="13"/>
      <c r="S57" s="13"/>
      <c r="T57" s="13"/>
      <c r="U57" s="13"/>
    </row>
    <row r="58" spans="1:21" x14ac:dyDescent="0.35">
      <c r="A58" s="7" t="s">
        <v>525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 t="shared" si="2"/>
        <v>ARJA</v>
      </c>
      <c r="P58" s="13" t="str">
        <f t="shared" si="0"/>
        <v>Evolutionary Search</v>
      </c>
      <c r="Q58" s="13" t="str">
        <f t="shared" si="1"/>
        <v>Buggy</v>
      </c>
      <c r="R58" s="13"/>
      <c r="S58" s="13"/>
      <c r="T58" s="13"/>
      <c r="U58" s="13"/>
    </row>
    <row r="59" spans="1:21" x14ac:dyDescent="0.35">
      <c r="A59" s="5" t="s">
        <v>787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 t="shared" si="2"/>
        <v>ARJA</v>
      </c>
      <c r="P59" s="13" t="str">
        <f t="shared" si="0"/>
        <v>Evolutionary Search</v>
      </c>
      <c r="Q59" s="13" t="str">
        <f t="shared" si="1"/>
        <v>Buggy</v>
      </c>
      <c r="R59" s="13"/>
      <c r="S59" s="13"/>
      <c r="T59" s="13"/>
      <c r="U59" s="13"/>
    </row>
    <row r="60" spans="1:21" x14ac:dyDescent="0.35">
      <c r="A60" s="7" t="s">
        <v>555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 t="shared" si="2"/>
        <v>ARJA</v>
      </c>
      <c r="P60" s="13" t="str">
        <f t="shared" si="0"/>
        <v>Evolutionary Search</v>
      </c>
      <c r="Q60" s="13" t="str">
        <f t="shared" si="1"/>
        <v>Buggy</v>
      </c>
      <c r="R60" s="13"/>
      <c r="S60" s="13"/>
      <c r="T60" s="13"/>
      <c r="U60" s="13"/>
    </row>
    <row r="61" spans="1:21" x14ac:dyDescent="0.35">
      <c r="A61" s="7" t="s">
        <v>621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 t="shared" si="2"/>
        <v>ARJA</v>
      </c>
      <c r="P61" s="13" t="str">
        <f t="shared" si="0"/>
        <v>Evolutionary Search</v>
      </c>
      <c r="Q61" s="13" t="str">
        <f t="shared" si="1"/>
        <v>Buggy</v>
      </c>
      <c r="R61" s="13"/>
      <c r="S61" s="13"/>
      <c r="T61" s="13"/>
      <c r="U61" s="13"/>
    </row>
    <row r="62" spans="1:21" x14ac:dyDescent="0.35">
      <c r="A62" s="5" t="s">
        <v>829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 t="shared" si="2"/>
        <v>ARJA</v>
      </c>
      <c r="P62" s="13" t="str">
        <f t="shared" si="0"/>
        <v>Evolutionary Search</v>
      </c>
      <c r="Q62" s="13" t="str">
        <f t="shared" si="1"/>
        <v>Buggy</v>
      </c>
      <c r="R62" s="13"/>
      <c r="S62" s="13"/>
      <c r="T62" s="13"/>
      <c r="U62" s="13"/>
    </row>
    <row r="63" spans="1:21" x14ac:dyDescent="0.35">
      <c r="A63" s="5" t="s">
        <v>855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 t="shared" si="2"/>
        <v>ARJA</v>
      </c>
      <c r="P63" s="13" t="str">
        <f t="shared" si="0"/>
        <v>Evolutionary Search</v>
      </c>
      <c r="Q63" s="13" t="str">
        <f t="shared" si="1"/>
        <v>Buggy</v>
      </c>
      <c r="R63" s="13"/>
      <c r="S63" s="13"/>
      <c r="T63" s="13"/>
      <c r="U63" s="13"/>
    </row>
    <row r="64" spans="1:21" x14ac:dyDescent="0.35">
      <c r="A64" s="7" t="s">
        <v>578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 t="shared" si="2"/>
        <v>ARJA</v>
      </c>
      <c r="P64" s="13" t="str">
        <f t="shared" si="0"/>
        <v>Evolutionary Search</v>
      </c>
      <c r="Q64" s="13" t="str">
        <f t="shared" si="1"/>
        <v>Buggy</v>
      </c>
      <c r="R64" s="13"/>
      <c r="S64" s="13"/>
      <c r="T64" s="13"/>
      <c r="U64" s="13"/>
    </row>
    <row r="65" spans="1:21" x14ac:dyDescent="0.35">
      <c r="A65" s="7" t="s">
        <v>84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 t="shared" si="2"/>
        <v>ARJA</v>
      </c>
      <c r="P65" s="13" t="str">
        <f t="shared" si="0"/>
        <v>Evolutionary Search</v>
      </c>
      <c r="Q65" s="13" t="str">
        <f t="shared" si="1"/>
        <v>Buggy</v>
      </c>
      <c r="R65" s="13"/>
      <c r="S65" s="13"/>
      <c r="T65" s="13"/>
      <c r="U65" s="13"/>
    </row>
    <row r="66" spans="1:21" x14ac:dyDescent="0.35">
      <c r="A66" s="7" t="s">
        <v>777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 t="shared" si="2"/>
        <v>ARJA</v>
      </c>
      <c r="P66" s="13" t="str">
        <f t="shared" si="0"/>
        <v>Evolutionary Search</v>
      </c>
      <c r="Q66" s="13" t="str">
        <f t="shared" si="1"/>
        <v>Buggy</v>
      </c>
      <c r="R66" s="13"/>
      <c r="S66" s="13"/>
      <c r="T66" s="13"/>
      <c r="U66" s="13"/>
    </row>
    <row r="67" spans="1:21" x14ac:dyDescent="0.35">
      <c r="A67" s="7" t="s">
        <v>240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 t="shared" si="2"/>
        <v>ARJA</v>
      </c>
      <c r="P67" s="13" t="str">
        <f t="shared" si="0"/>
        <v>Evolutionary Search</v>
      </c>
      <c r="Q67" s="13" t="str">
        <f t="shared" si="1"/>
        <v>Buggy</v>
      </c>
      <c r="R67" s="13"/>
      <c r="S67" s="13"/>
      <c r="T67" s="13"/>
      <c r="U67" s="13"/>
    </row>
    <row r="68" spans="1:21" x14ac:dyDescent="0.35">
      <c r="A68" s="7" t="s">
        <v>158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 t="shared" si="2"/>
        <v>ARJA</v>
      </c>
      <c r="P68" s="13" t="str">
        <f t="shared" si="0"/>
        <v>Evolutionary Search</v>
      </c>
      <c r="Q68" s="13" t="str">
        <f t="shared" si="1"/>
        <v>Buggy</v>
      </c>
      <c r="R68" s="13"/>
      <c r="S68" s="13"/>
      <c r="T68" s="13"/>
      <c r="U68" s="13"/>
    </row>
    <row r="69" spans="1:21" x14ac:dyDescent="0.35">
      <c r="A69" s="7" t="s">
        <v>966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 t="shared" si="2"/>
        <v>ARJA</v>
      </c>
      <c r="P69" s="13" t="str">
        <f t="shared" si="0"/>
        <v>Evolutionary Search</v>
      </c>
      <c r="Q69" s="13" t="str">
        <f t="shared" si="1"/>
        <v>Buggy</v>
      </c>
      <c r="R69" s="13"/>
      <c r="S69" s="13"/>
      <c r="T69" s="13"/>
      <c r="U69" s="13"/>
    </row>
    <row r="70" spans="1:21" x14ac:dyDescent="0.35">
      <c r="A70" s="5" t="s">
        <v>133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 t="shared" si="2"/>
        <v>ARJA</v>
      </c>
      <c r="P70" s="13" t="str">
        <f t="shared" si="0"/>
        <v>Evolutionary Search</v>
      </c>
      <c r="Q70" s="13" t="str">
        <f t="shared" si="1"/>
        <v>Buggy</v>
      </c>
      <c r="R70" s="13"/>
      <c r="S70" s="13"/>
      <c r="T70" s="13"/>
      <c r="U70" s="13"/>
    </row>
    <row r="71" spans="1:21" x14ac:dyDescent="0.35">
      <c r="A71" s="7" t="s">
        <v>1109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 t="shared" si="2"/>
        <v>ARJA</v>
      </c>
      <c r="P71" s="13" t="str">
        <f t="shared" si="0"/>
        <v>Evolutionary Search</v>
      </c>
      <c r="Q71" s="13" t="str">
        <f t="shared" si="1"/>
        <v>Buggy</v>
      </c>
      <c r="R71" s="13"/>
      <c r="S71" s="13"/>
      <c r="T71" s="13"/>
      <c r="U71" s="13"/>
    </row>
    <row r="72" spans="1:21" x14ac:dyDescent="0.35">
      <c r="A72" s="7" t="s">
        <v>559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 t="shared" si="2"/>
        <v>ARJA</v>
      </c>
      <c r="P72" s="13" t="str">
        <f t="shared" si="0"/>
        <v>Evolutionary Search</v>
      </c>
      <c r="Q72" s="13" t="str">
        <f t="shared" si="1"/>
        <v>Buggy</v>
      </c>
      <c r="R72" s="13"/>
      <c r="S72" s="13"/>
      <c r="T72" s="13"/>
      <c r="U72" s="13"/>
    </row>
    <row r="73" spans="1:21" x14ac:dyDescent="0.35">
      <c r="A73" s="7" t="s">
        <v>1030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 t="shared" si="2"/>
        <v>ARJA</v>
      </c>
      <c r="P73" s="13" t="str">
        <f t="shared" si="0"/>
        <v>Evolutionary Search</v>
      </c>
      <c r="Q73" s="13" t="str">
        <f t="shared" si="1"/>
        <v>Buggy</v>
      </c>
      <c r="R73" s="13"/>
      <c r="S73" s="13"/>
      <c r="T73" s="13"/>
      <c r="U73" s="13"/>
    </row>
    <row r="74" spans="1:21" x14ac:dyDescent="0.35">
      <c r="A74" s="5" t="s">
        <v>622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 t="shared" si="2"/>
        <v>ARJA</v>
      </c>
      <c r="P74" s="13" t="str">
        <f t="shared" si="0"/>
        <v>Evolutionary Search</v>
      </c>
      <c r="Q74" s="13" t="str">
        <f t="shared" si="1"/>
        <v>Buggy</v>
      </c>
      <c r="R74" s="13"/>
      <c r="S74" s="13"/>
      <c r="T74" s="13"/>
      <c r="U74" s="13"/>
    </row>
    <row r="75" spans="1:21" x14ac:dyDescent="0.35">
      <c r="A75" s="7" t="s">
        <v>330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2"/>
        <v>ARJA</v>
      </c>
      <c r="P75" s="13" t="str">
        <f t="shared" si="0"/>
        <v>Evolutionary Search</v>
      </c>
      <c r="Q75" s="13" t="str">
        <f t="shared" si="1"/>
        <v>Buggy</v>
      </c>
      <c r="R75" s="13"/>
      <c r="S75" s="13"/>
      <c r="T75" s="13"/>
      <c r="U75" s="13"/>
    </row>
    <row r="76" spans="1:21" x14ac:dyDescent="0.35">
      <c r="A76" s="5" t="s">
        <v>441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 t="shared" si="2"/>
        <v>ARJA</v>
      </c>
      <c r="P76" s="13" t="str">
        <f t="shared" si="0"/>
        <v>Evolutionary Search</v>
      </c>
      <c r="Q76" s="13" t="str">
        <f t="shared" si="1"/>
        <v>Buggy</v>
      </c>
      <c r="R76" s="13"/>
      <c r="S76" s="13"/>
      <c r="T76" s="13"/>
      <c r="U76" s="13"/>
    </row>
    <row r="77" spans="1:21" x14ac:dyDescent="0.35">
      <c r="A77" s="7" t="s">
        <v>334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 t="shared" si="2"/>
        <v>ARJA</v>
      </c>
      <c r="P77" s="13" t="str">
        <f t="shared" si="0"/>
        <v>Evolutionary Search</v>
      </c>
      <c r="Q77" s="13" t="str">
        <f t="shared" si="1"/>
        <v>Buggy</v>
      </c>
      <c r="R77" s="13"/>
      <c r="S77" s="13"/>
      <c r="T77" s="13"/>
      <c r="U77" s="13"/>
    </row>
    <row r="78" spans="1:21" x14ac:dyDescent="0.35">
      <c r="A78" s="7" t="s">
        <v>464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 t="shared" si="2"/>
        <v>ARJA</v>
      </c>
      <c r="P78" s="13" t="str">
        <f t="shared" si="0"/>
        <v>Evolutionary Search</v>
      </c>
      <c r="Q78" s="13" t="str">
        <f t="shared" si="1"/>
        <v>Buggy</v>
      </c>
      <c r="R78" s="13"/>
      <c r="S78" s="13"/>
      <c r="T78" s="13"/>
      <c r="U78" s="13"/>
    </row>
    <row r="79" spans="1:21" x14ac:dyDescent="0.35">
      <c r="A79" s="7" t="s">
        <v>682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 t="shared" si="2"/>
        <v>ARJA</v>
      </c>
      <c r="P79" s="13" t="str">
        <f t="shared" si="0"/>
        <v>Evolutionary Search</v>
      </c>
      <c r="Q79" s="13" t="str">
        <f t="shared" si="1"/>
        <v>Buggy</v>
      </c>
      <c r="R79" s="13"/>
      <c r="S79" s="13"/>
      <c r="T79" s="13"/>
      <c r="U79" s="13"/>
    </row>
    <row r="80" spans="1:21" x14ac:dyDescent="0.35">
      <c r="A80" s="7" t="s">
        <v>146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 t="shared" si="2"/>
        <v>ARJA</v>
      </c>
      <c r="P80" s="13" t="str">
        <f t="shared" si="0"/>
        <v>Evolutionary Search</v>
      </c>
      <c r="Q80" s="13" t="str">
        <f t="shared" si="1"/>
        <v>Buggy</v>
      </c>
      <c r="R80" s="13"/>
      <c r="S80" s="13"/>
      <c r="T80" s="13"/>
      <c r="U80" s="13"/>
    </row>
    <row r="81" spans="1:21" x14ac:dyDescent="0.35">
      <c r="A81" s="7" t="s">
        <v>638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 t="shared" si="2"/>
        <v>ARJA</v>
      </c>
      <c r="P81" s="13" t="str">
        <f t="shared" si="0"/>
        <v>Evolutionary Search</v>
      </c>
      <c r="Q81" s="13" t="str">
        <f t="shared" si="1"/>
        <v>Buggy</v>
      </c>
      <c r="R81" s="13"/>
      <c r="S81" s="13"/>
      <c r="T81" s="13"/>
      <c r="U81" s="13"/>
    </row>
    <row r="82" spans="1:21" x14ac:dyDescent="0.35">
      <c r="A82" s="5" t="s">
        <v>684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 t="shared" si="2"/>
        <v>ARJA</v>
      </c>
      <c r="P82" s="13" t="str">
        <f t="shared" si="0"/>
        <v>Evolutionary Search</v>
      </c>
      <c r="Q82" s="13" t="str">
        <f t="shared" si="1"/>
        <v>Buggy</v>
      </c>
      <c r="R82" s="13"/>
      <c r="S82" s="13"/>
      <c r="T82" s="13"/>
      <c r="U82" s="13"/>
    </row>
    <row r="83" spans="1:21" x14ac:dyDescent="0.35">
      <c r="A83" s="7" t="s">
        <v>534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 t="shared" si="2"/>
        <v>ARJA</v>
      </c>
      <c r="P83" s="13" t="str">
        <f t="shared" si="0"/>
        <v>Evolutionary Search</v>
      </c>
      <c r="Q83" s="13" t="str">
        <f t="shared" si="1"/>
        <v>Buggy</v>
      </c>
      <c r="R83" s="13"/>
      <c r="S83" s="13"/>
      <c r="T83" s="13"/>
      <c r="U83" s="13"/>
    </row>
    <row r="84" spans="1:21" x14ac:dyDescent="0.35">
      <c r="A84" s="7" t="s">
        <v>322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 t="shared" si="2"/>
        <v>ARJA</v>
      </c>
      <c r="P84" s="13" t="str">
        <f t="shared" si="0"/>
        <v>Evolutionary Search</v>
      </c>
      <c r="Q84" s="13" t="str">
        <f t="shared" si="1"/>
        <v>Buggy</v>
      </c>
      <c r="R84" s="13"/>
      <c r="S84" s="13"/>
      <c r="T84" s="13"/>
      <c r="U84" s="13"/>
    </row>
    <row r="85" spans="1:21" x14ac:dyDescent="0.35">
      <c r="A85" s="5" t="s">
        <v>114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 t="shared" si="2"/>
        <v>AVATAR</v>
      </c>
      <c r="P85" s="13" t="str">
        <f t="shared" si="0"/>
        <v>True Pattern</v>
      </c>
      <c r="Q85" s="13" t="str">
        <f t="shared" si="1"/>
        <v>Buggy</v>
      </c>
      <c r="R85" s="13"/>
      <c r="S85" s="13"/>
      <c r="T85" s="13"/>
      <c r="U85" s="13"/>
    </row>
    <row r="86" spans="1:21" x14ac:dyDescent="0.35">
      <c r="A86" s="7" t="s">
        <v>742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 t="shared" si="2"/>
        <v>AVATAR</v>
      </c>
      <c r="P86" s="13" t="str">
        <f t="shared" si="0"/>
        <v>True Pattern</v>
      </c>
      <c r="Q86" s="13" t="str">
        <f t="shared" si="1"/>
        <v>Buggy</v>
      </c>
      <c r="R86" s="13"/>
      <c r="S86" s="13"/>
      <c r="T86" s="13"/>
      <c r="U86" s="13"/>
    </row>
    <row r="87" spans="1:21" x14ac:dyDescent="0.35">
      <c r="A87" s="7" t="s">
        <v>212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 t="shared" si="2"/>
        <v>AVATAR</v>
      </c>
      <c r="P87" s="13" t="str">
        <f t="shared" si="0"/>
        <v>True Pattern</v>
      </c>
      <c r="Q87" s="13" t="str">
        <f t="shared" ref="Q87:Q150" si="3">IF(NOT(ISERR(SEARCH("*_Buggy",$A87))), "Buggy", IF(NOT(ISERR(SEARCH("*_Fixed",$A87))), "Fixed", IF(NOT(ISERR(SEARCH("*_Repaired",$A87))), "Repaired", "")))</f>
        <v>Buggy</v>
      </c>
      <c r="R87" s="13"/>
      <c r="S87" s="13"/>
      <c r="T87" s="13"/>
      <c r="U87" s="13"/>
    </row>
    <row r="88" spans="1:21" x14ac:dyDescent="0.35">
      <c r="A88" s="7" t="s">
        <v>840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 t="shared" ref="O88:O151" si="4">LEFT($A88,FIND("_",$A88)-1)</f>
        <v>AVATAR</v>
      </c>
      <c r="P88" s="13" t="str">
        <f t="shared" ref="P88:P136" si="5">IF($O88="ACS", "True Search", IF($O88="Arja", "Evolutionary Search", IF($O88="AVATAR", "True Pattern", IF($O88="CapGen", "Search Like Pattern", IF($O88="Cardumen", "True Semantic", IF($O88="DynaMoth", "True Semantic", IF($O88="FixMiner", "True Pattern", IF($O88="GenProg-A", "Evolutionary Search", IF($O88="Hercules", "Learning Pattern", IF($O88="Jaid", "True Semantic",
IF($O88="Kali-A", "True Search", IF($O88="kPAR", "True Pattern", IF($O88="Nopol", "True Semantic", IF($O88="RSRepair-A", "Evolutionary Search", IF($O88="SequenceR", "Deep Learning", IF($O88="SimFix", "Search Like Pattern", IF($O88="SketchFix", "True Pattern", IF($O88="SOFix", "True Pattern", IF($O88="ssFix", "Search Like Pattern", IF($O88="TBar", "True Pattern", ""))))))))))))))))))))</f>
        <v>True Pattern</v>
      </c>
      <c r="Q88" s="13" t="str">
        <f t="shared" si="3"/>
        <v>Buggy</v>
      </c>
      <c r="R88" s="13"/>
      <c r="S88" s="13"/>
      <c r="T88" s="13"/>
      <c r="U88" s="13"/>
    </row>
    <row r="89" spans="1:21" x14ac:dyDescent="0.35">
      <c r="A89" s="7" t="s">
        <v>404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 t="shared" si="4"/>
        <v>AVATAR</v>
      </c>
      <c r="P89" s="13" t="str">
        <f t="shared" si="5"/>
        <v>True Pattern</v>
      </c>
      <c r="Q89" s="13" t="str">
        <f t="shared" si="3"/>
        <v>Buggy</v>
      </c>
      <c r="R89" s="13"/>
      <c r="S89" s="13"/>
      <c r="T89" s="13"/>
      <c r="U89" s="13"/>
    </row>
    <row r="90" spans="1:21" x14ac:dyDescent="0.35">
      <c r="A90" s="5" t="s">
        <v>655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 t="shared" si="4"/>
        <v>AVATAR</v>
      </c>
      <c r="P90" s="13" t="str">
        <f t="shared" si="5"/>
        <v>True Pattern</v>
      </c>
      <c r="Q90" s="13" t="str">
        <f t="shared" si="3"/>
        <v>Buggy</v>
      </c>
      <c r="R90" s="13"/>
      <c r="S90" s="13"/>
      <c r="T90" s="13"/>
      <c r="U90" s="13"/>
    </row>
    <row r="91" spans="1:21" x14ac:dyDescent="0.35">
      <c r="A91" s="5" t="s">
        <v>403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 t="shared" si="4"/>
        <v>AVATAR</v>
      </c>
      <c r="P91" s="13" t="str">
        <f t="shared" si="5"/>
        <v>True Pattern</v>
      </c>
      <c r="Q91" s="13" t="str">
        <f t="shared" si="3"/>
        <v>Buggy</v>
      </c>
      <c r="R91" s="13"/>
      <c r="S91" s="13"/>
      <c r="T91" s="13"/>
      <c r="U91" s="13"/>
    </row>
    <row r="92" spans="1:21" x14ac:dyDescent="0.35">
      <c r="A92" s="7" t="s">
        <v>98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 t="shared" si="4"/>
        <v>AVATAR</v>
      </c>
      <c r="P92" s="13" t="str">
        <f t="shared" si="5"/>
        <v>True Pattern</v>
      </c>
      <c r="Q92" s="13" t="str">
        <f t="shared" si="3"/>
        <v>Buggy</v>
      </c>
      <c r="R92" s="13"/>
      <c r="S92" s="13"/>
      <c r="T92" s="13"/>
      <c r="U92" s="13"/>
    </row>
    <row r="93" spans="1:21" x14ac:dyDescent="0.35">
      <c r="A93" s="5" t="s">
        <v>401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4"/>
        <v>AVATAR</v>
      </c>
      <c r="P93" s="13" t="str">
        <f t="shared" si="5"/>
        <v>True Pattern</v>
      </c>
      <c r="Q93" s="13" t="str">
        <f t="shared" si="3"/>
        <v>Buggy</v>
      </c>
      <c r="R93" s="13"/>
      <c r="S93" s="13"/>
      <c r="T93" s="13"/>
      <c r="U93" s="13"/>
    </row>
    <row r="94" spans="1:21" x14ac:dyDescent="0.35">
      <c r="A94" s="7" t="s">
        <v>796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 t="shared" si="4"/>
        <v>AVATAR</v>
      </c>
      <c r="P94" s="13" t="str">
        <f t="shared" si="5"/>
        <v>True Pattern</v>
      </c>
      <c r="Q94" s="13" t="str">
        <f t="shared" si="3"/>
        <v>Buggy</v>
      </c>
      <c r="R94" s="13"/>
      <c r="S94" s="13"/>
      <c r="T94" s="13"/>
      <c r="U94" s="13"/>
    </row>
    <row r="95" spans="1:21" x14ac:dyDescent="0.35">
      <c r="A95" s="7" t="s">
        <v>760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 t="shared" si="4"/>
        <v>AVATAR</v>
      </c>
      <c r="P95" s="13" t="str">
        <f t="shared" si="5"/>
        <v>True Pattern</v>
      </c>
      <c r="Q95" s="13" t="str">
        <f t="shared" si="3"/>
        <v>Buggy</v>
      </c>
      <c r="R95" s="13"/>
      <c r="S95" s="13"/>
      <c r="T95" s="13"/>
      <c r="U95" s="13"/>
    </row>
    <row r="96" spans="1:21" x14ac:dyDescent="0.35">
      <c r="A96" s="7" t="s">
        <v>539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 t="shared" si="4"/>
        <v>AVATAR</v>
      </c>
      <c r="P96" s="13" t="str">
        <f t="shared" si="5"/>
        <v>True Pattern</v>
      </c>
      <c r="Q96" s="13" t="str">
        <f t="shared" si="3"/>
        <v>Buggy</v>
      </c>
      <c r="R96" s="13"/>
      <c r="S96" s="13"/>
      <c r="T96" s="13"/>
      <c r="U96" s="13"/>
    </row>
    <row r="97" spans="1:21" x14ac:dyDescent="0.35">
      <c r="A97" s="5" t="s">
        <v>244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 t="shared" si="4"/>
        <v>AVATAR</v>
      </c>
      <c r="P97" s="13" t="str">
        <f t="shared" si="5"/>
        <v>True Pattern</v>
      </c>
      <c r="Q97" s="13" t="str">
        <f t="shared" si="3"/>
        <v>Buggy</v>
      </c>
      <c r="R97" s="13"/>
      <c r="S97" s="13"/>
      <c r="T97" s="13"/>
      <c r="U97" s="13"/>
    </row>
    <row r="98" spans="1:21" x14ac:dyDescent="0.35">
      <c r="A98" s="5" t="s">
        <v>214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 t="shared" si="4"/>
        <v>AVATAR</v>
      </c>
      <c r="P98" s="13" t="str">
        <f t="shared" si="5"/>
        <v>True Pattern</v>
      </c>
      <c r="Q98" s="13" t="str">
        <f t="shared" si="3"/>
        <v>Buggy</v>
      </c>
      <c r="R98" s="13"/>
      <c r="S98" s="13"/>
      <c r="T98" s="13"/>
      <c r="U98" s="13"/>
    </row>
    <row r="99" spans="1:21" x14ac:dyDescent="0.35">
      <c r="A99" s="7" t="s">
        <v>243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 t="shared" si="4"/>
        <v>AVATAR</v>
      </c>
      <c r="P99" s="13" t="str">
        <f t="shared" si="5"/>
        <v>True Pattern</v>
      </c>
      <c r="Q99" s="13" t="str">
        <f t="shared" si="3"/>
        <v>Buggy</v>
      </c>
      <c r="R99" s="13"/>
      <c r="S99" s="13"/>
      <c r="T99" s="13"/>
      <c r="U99" s="13"/>
    </row>
    <row r="100" spans="1:21" x14ac:dyDescent="0.35">
      <c r="A100" s="5" t="s">
        <v>437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 t="shared" si="4"/>
        <v>AVATAR</v>
      </c>
      <c r="P100" s="13" t="str">
        <f t="shared" si="5"/>
        <v>True Pattern</v>
      </c>
      <c r="Q100" s="13" t="str">
        <f t="shared" si="3"/>
        <v>Buggy</v>
      </c>
      <c r="R100" s="13"/>
      <c r="S100" s="13"/>
      <c r="T100" s="13"/>
      <c r="U100" s="13"/>
    </row>
    <row r="101" spans="1:21" x14ac:dyDescent="0.35">
      <c r="A101" s="5" t="s">
        <v>257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 t="shared" si="4"/>
        <v>AVATAR</v>
      </c>
      <c r="P101" s="13" t="str">
        <f t="shared" si="5"/>
        <v>True Pattern</v>
      </c>
      <c r="Q101" s="13" t="str">
        <f t="shared" si="3"/>
        <v>Buggy</v>
      </c>
      <c r="R101" s="13"/>
      <c r="S101" s="13"/>
      <c r="T101" s="13"/>
      <c r="U101" s="13"/>
    </row>
    <row r="102" spans="1:21" x14ac:dyDescent="0.35">
      <c r="A102" s="5" t="s">
        <v>592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 t="shared" si="4"/>
        <v>AVATAR</v>
      </c>
      <c r="P102" s="13" t="str">
        <f t="shared" si="5"/>
        <v>True Pattern</v>
      </c>
      <c r="Q102" s="13" t="str">
        <f t="shared" si="3"/>
        <v>Buggy</v>
      </c>
      <c r="R102" s="13"/>
      <c r="S102" s="13"/>
      <c r="T102" s="13"/>
      <c r="U102" s="13"/>
    </row>
    <row r="103" spans="1:21" x14ac:dyDescent="0.35">
      <c r="A103" s="7" t="s">
        <v>566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 t="shared" si="4"/>
        <v>AVATAR</v>
      </c>
      <c r="P103" s="13" t="str">
        <f t="shared" si="5"/>
        <v>True Pattern</v>
      </c>
      <c r="Q103" s="13" t="str">
        <f t="shared" si="3"/>
        <v>Buggy</v>
      </c>
      <c r="R103" s="13"/>
      <c r="S103" s="13"/>
      <c r="T103" s="13"/>
      <c r="U103" s="13"/>
    </row>
    <row r="104" spans="1:21" x14ac:dyDescent="0.35">
      <c r="A104" s="7" t="s">
        <v>847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 t="shared" si="4"/>
        <v>AVATAR</v>
      </c>
      <c r="P104" s="13" t="str">
        <f t="shared" si="5"/>
        <v>True Pattern</v>
      </c>
      <c r="Q104" s="13" t="str">
        <f t="shared" si="3"/>
        <v>Buggy</v>
      </c>
      <c r="R104" s="13"/>
      <c r="S104" s="13"/>
      <c r="T104" s="13"/>
      <c r="U104" s="13"/>
    </row>
    <row r="105" spans="1:21" x14ac:dyDescent="0.35">
      <c r="A105" s="7" t="s">
        <v>514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 t="shared" si="4"/>
        <v>AVATAR</v>
      </c>
      <c r="P105" s="13" t="str">
        <f t="shared" si="5"/>
        <v>True Pattern</v>
      </c>
      <c r="Q105" s="13" t="str">
        <f t="shared" si="3"/>
        <v>Buggy</v>
      </c>
      <c r="R105" s="13"/>
      <c r="S105" s="13"/>
      <c r="T105" s="13"/>
      <c r="U105" s="13"/>
    </row>
    <row r="106" spans="1:21" x14ac:dyDescent="0.35">
      <c r="A106" s="5" t="s">
        <v>595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 t="shared" si="4"/>
        <v>AVATAR</v>
      </c>
      <c r="P106" s="13" t="str">
        <f t="shared" si="5"/>
        <v>True Pattern</v>
      </c>
      <c r="Q106" s="13" t="str">
        <f t="shared" si="3"/>
        <v>Buggy</v>
      </c>
      <c r="R106" s="13"/>
      <c r="S106" s="13"/>
      <c r="T106" s="13"/>
      <c r="U106" s="13"/>
    </row>
    <row r="107" spans="1:21" x14ac:dyDescent="0.35">
      <c r="A107" s="7" t="s">
        <v>310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 t="shared" si="4"/>
        <v>AVATAR</v>
      </c>
      <c r="P107" s="13" t="str">
        <f t="shared" si="5"/>
        <v>True Pattern</v>
      </c>
      <c r="Q107" s="13" t="str">
        <f t="shared" si="3"/>
        <v>Buggy</v>
      </c>
      <c r="R107" s="13"/>
      <c r="S107" s="13"/>
      <c r="T107" s="13"/>
      <c r="U107" s="13"/>
    </row>
    <row r="108" spans="1:21" x14ac:dyDescent="0.35">
      <c r="A108" s="5" t="s">
        <v>562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 t="shared" si="4"/>
        <v>AVATAR</v>
      </c>
      <c r="P108" s="13" t="str">
        <f t="shared" si="5"/>
        <v>True Pattern</v>
      </c>
      <c r="Q108" s="13" t="str">
        <f t="shared" si="3"/>
        <v>Buggy</v>
      </c>
      <c r="R108" s="13"/>
      <c r="S108" s="13"/>
      <c r="T108" s="13"/>
      <c r="U108" s="13"/>
    </row>
    <row r="109" spans="1:21" x14ac:dyDescent="0.35">
      <c r="A109" s="7" t="s">
        <v>292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 t="shared" si="4"/>
        <v>AVATAR</v>
      </c>
      <c r="P109" s="13" t="str">
        <f t="shared" si="5"/>
        <v>True Pattern</v>
      </c>
      <c r="Q109" s="13" t="str">
        <f t="shared" si="3"/>
        <v>Buggy</v>
      </c>
      <c r="R109" s="13"/>
      <c r="S109" s="13"/>
      <c r="T109" s="13"/>
      <c r="U109" s="13"/>
    </row>
    <row r="110" spans="1:21" x14ac:dyDescent="0.35">
      <c r="A110" s="5" t="s">
        <v>80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 t="shared" si="4"/>
        <v>AVATAR</v>
      </c>
      <c r="P110" s="13" t="str">
        <f t="shared" si="5"/>
        <v>True Pattern</v>
      </c>
      <c r="Q110" s="13" t="str">
        <f t="shared" si="3"/>
        <v>Buggy</v>
      </c>
      <c r="R110" s="13"/>
      <c r="S110" s="13"/>
      <c r="T110" s="13"/>
      <c r="U110" s="13"/>
    </row>
    <row r="111" spans="1:21" x14ac:dyDescent="0.35">
      <c r="A111" s="5" t="s">
        <v>778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 t="shared" si="4"/>
        <v>AVATAR</v>
      </c>
      <c r="P111" s="13" t="str">
        <f t="shared" si="5"/>
        <v>True Pattern</v>
      </c>
      <c r="Q111" s="13" t="str">
        <f t="shared" si="3"/>
        <v>Buggy</v>
      </c>
      <c r="R111" s="13"/>
      <c r="S111" s="13"/>
      <c r="T111" s="13"/>
      <c r="U111" s="13"/>
    </row>
    <row r="112" spans="1:21" x14ac:dyDescent="0.35">
      <c r="A112" s="5" t="s">
        <v>970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 t="shared" si="4"/>
        <v>AVATAR</v>
      </c>
      <c r="P112" s="13" t="str">
        <f t="shared" si="5"/>
        <v>True Pattern</v>
      </c>
      <c r="Q112" s="13" t="str">
        <f t="shared" si="3"/>
        <v>Buggy</v>
      </c>
      <c r="R112" s="13"/>
      <c r="S112" s="13"/>
      <c r="T112" s="13"/>
      <c r="U112" s="13"/>
    </row>
    <row r="113" spans="1:21" x14ac:dyDescent="0.35">
      <c r="A113" s="5" t="s">
        <v>618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 t="shared" si="4"/>
        <v>AVATAR</v>
      </c>
      <c r="P113" s="13" t="str">
        <f t="shared" si="5"/>
        <v>True Pattern</v>
      </c>
      <c r="Q113" s="13" t="str">
        <f t="shared" si="3"/>
        <v>Buggy</v>
      </c>
      <c r="R113" s="13"/>
      <c r="S113" s="13"/>
      <c r="T113" s="13"/>
      <c r="U113" s="13"/>
    </row>
    <row r="114" spans="1:21" x14ac:dyDescent="0.35">
      <c r="A114" s="7" t="s">
        <v>1000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 t="shared" si="4"/>
        <v>AVATAR</v>
      </c>
      <c r="P114" s="13" t="str">
        <f t="shared" si="5"/>
        <v>True Pattern</v>
      </c>
      <c r="Q114" s="13" t="str">
        <f t="shared" si="3"/>
        <v>Buggy</v>
      </c>
      <c r="R114" s="13"/>
      <c r="S114" s="13"/>
      <c r="T114" s="13"/>
      <c r="U114" s="13"/>
    </row>
    <row r="115" spans="1:21" x14ac:dyDescent="0.35">
      <c r="A115" s="7" t="s">
        <v>500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 t="shared" si="4"/>
        <v>AVATAR</v>
      </c>
      <c r="P115" s="13" t="str">
        <f t="shared" si="5"/>
        <v>True Pattern</v>
      </c>
      <c r="Q115" s="13" t="str">
        <f t="shared" si="3"/>
        <v>Buggy</v>
      </c>
      <c r="R115" s="13"/>
      <c r="S115" s="13"/>
      <c r="T115" s="13"/>
      <c r="U115" s="13"/>
    </row>
    <row r="116" spans="1:21" x14ac:dyDescent="0.35">
      <c r="A116" s="7" t="s">
        <v>842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 t="shared" si="4"/>
        <v>AVATAR</v>
      </c>
      <c r="P116" s="13" t="str">
        <f t="shared" si="5"/>
        <v>True Pattern</v>
      </c>
      <c r="Q116" s="13" t="str">
        <f t="shared" si="3"/>
        <v>Buggy</v>
      </c>
      <c r="R116" s="13"/>
      <c r="S116" s="13"/>
      <c r="T116" s="13"/>
      <c r="U116" s="13"/>
    </row>
    <row r="117" spans="1:21" x14ac:dyDescent="0.35">
      <c r="A117" s="7" t="s">
        <v>644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 t="shared" si="4"/>
        <v>AVATAR</v>
      </c>
      <c r="P117" s="13" t="str">
        <f t="shared" si="5"/>
        <v>True Pattern</v>
      </c>
      <c r="Q117" s="13" t="str">
        <f t="shared" si="3"/>
        <v>Buggy</v>
      </c>
      <c r="R117" s="13"/>
      <c r="S117" s="13"/>
      <c r="T117" s="13"/>
      <c r="U117" s="13"/>
    </row>
    <row r="118" spans="1:21" x14ac:dyDescent="0.35">
      <c r="A118" s="7" t="s">
        <v>679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 t="shared" si="4"/>
        <v>AVATAR</v>
      </c>
      <c r="P118" s="13" t="str">
        <f t="shared" si="5"/>
        <v>True Pattern</v>
      </c>
      <c r="Q118" s="13" t="str">
        <f t="shared" si="3"/>
        <v>Buggy</v>
      </c>
      <c r="R118" s="13"/>
      <c r="S118" s="13"/>
      <c r="T118" s="13"/>
      <c r="U118" s="13"/>
    </row>
    <row r="119" spans="1:21" x14ac:dyDescent="0.35">
      <c r="A119" s="5" t="s">
        <v>1151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 t="shared" si="4"/>
        <v>AVATAR</v>
      </c>
      <c r="P119" s="13" t="str">
        <f t="shared" si="5"/>
        <v>True Pattern</v>
      </c>
      <c r="Q119" s="13" t="str">
        <f t="shared" si="3"/>
        <v>Buggy</v>
      </c>
      <c r="R119" s="13"/>
      <c r="S119" s="13"/>
      <c r="T119" s="13"/>
      <c r="U119" s="13"/>
    </row>
    <row r="120" spans="1:21" x14ac:dyDescent="0.35">
      <c r="A120" s="5" t="s">
        <v>1114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 t="shared" si="4"/>
        <v>AVATAR</v>
      </c>
      <c r="P120" s="13" t="str">
        <f t="shared" si="5"/>
        <v>True Pattern</v>
      </c>
      <c r="Q120" s="13" t="str">
        <f t="shared" si="3"/>
        <v>Buggy</v>
      </c>
      <c r="R120" s="13"/>
      <c r="S120" s="13"/>
      <c r="T120" s="13"/>
      <c r="U120" s="13"/>
    </row>
    <row r="121" spans="1:21" x14ac:dyDescent="0.35">
      <c r="A121" s="5" t="s">
        <v>1247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 t="shared" si="4"/>
        <v>AVATAR</v>
      </c>
      <c r="P121" s="13" t="str">
        <f t="shared" si="5"/>
        <v>True Pattern</v>
      </c>
      <c r="Q121" s="13" t="str">
        <f t="shared" si="3"/>
        <v>Buggy</v>
      </c>
      <c r="R121" s="13"/>
      <c r="S121" s="13"/>
      <c r="T121" s="13"/>
      <c r="U121" s="13"/>
    </row>
    <row r="122" spans="1:21" x14ac:dyDescent="0.35">
      <c r="A122" s="7" t="s">
        <v>572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 t="shared" si="4"/>
        <v>AVATAR</v>
      </c>
      <c r="P122" s="13" t="str">
        <f t="shared" si="5"/>
        <v>True Pattern</v>
      </c>
      <c r="Q122" s="13" t="str">
        <f t="shared" si="3"/>
        <v>Buggy</v>
      </c>
      <c r="R122" s="13"/>
      <c r="S122" s="13"/>
      <c r="T122" s="13"/>
      <c r="U122" s="13"/>
    </row>
    <row r="123" spans="1:21" x14ac:dyDescent="0.35">
      <c r="A123" s="7" t="s">
        <v>356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 t="shared" si="4"/>
        <v>AVATAR</v>
      </c>
      <c r="P123" s="13" t="str">
        <f t="shared" si="5"/>
        <v>True Pattern</v>
      </c>
      <c r="Q123" s="13" t="str">
        <f t="shared" si="3"/>
        <v>Buggy</v>
      </c>
      <c r="R123" s="13"/>
      <c r="S123" s="13"/>
      <c r="T123" s="13"/>
      <c r="U123" s="13"/>
    </row>
    <row r="124" spans="1:21" x14ac:dyDescent="0.35">
      <c r="A124" s="7" t="s">
        <v>1174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 t="shared" si="4"/>
        <v>AVATAR</v>
      </c>
      <c r="P124" s="13" t="str">
        <f t="shared" si="5"/>
        <v>True Pattern</v>
      </c>
      <c r="Q124" s="13" t="str">
        <f t="shared" si="3"/>
        <v>Buggy</v>
      </c>
      <c r="R124" s="13"/>
      <c r="S124" s="13"/>
      <c r="T124" s="13"/>
      <c r="U124" s="13"/>
    </row>
    <row r="125" spans="1:21" x14ac:dyDescent="0.35">
      <c r="A125" s="5" t="s">
        <v>1097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 t="shared" si="4"/>
        <v>AVATAR</v>
      </c>
      <c r="P125" s="13" t="str">
        <f t="shared" si="5"/>
        <v>True Pattern</v>
      </c>
      <c r="Q125" s="13" t="str">
        <f t="shared" si="3"/>
        <v>Buggy</v>
      </c>
      <c r="R125" s="13"/>
      <c r="S125" s="13"/>
      <c r="T125" s="13"/>
      <c r="U125" s="13"/>
    </row>
    <row r="126" spans="1:21" x14ac:dyDescent="0.35">
      <c r="A126" s="7" t="s">
        <v>769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 t="shared" si="4"/>
        <v>AVATAR</v>
      </c>
      <c r="P126" s="13" t="str">
        <f t="shared" si="5"/>
        <v>True Pattern</v>
      </c>
      <c r="Q126" s="13" t="str">
        <f t="shared" si="3"/>
        <v>Buggy</v>
      </c>
      <c r="R126" s="13"/>
      <c r="S126" s="13"/>
      <c r="T126" s="13"/>
      <c r="U126" s="13"/>
    </row>
    <row r="127" spans="1:21" x14ac:dyDescent="0.35">
      <c r="A127" s="7" t="s">
        <v>308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 t="shared" si="4"/>
        <v>AVATAR</v>
      </c>
      <c r="P127" s="13" t="str">
        <f t="shared" si="5"/>
        <v>True Pattern</v>
      </c>
      <c r="Q127" s="13" t="str">
        <f t="shared" si="3"/>
        <v>Buggy</v>
      </c>
      <c r="R127" s="13"/>
      <c r="S127" s="13"/>
      <c r="T127" s="13"/>
      <c r="U127" s="13"/>
    </row>
    <row r="128" spans="1:21" x14ac:dyDescent="0.35">
      <c r="A128" s="5" t="s">
        <v>1173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 t="shared" si="4"/>
        <v>AVATAR</v>
      </c>
      <c r="P128" s="13" t="str">
        <f t="shared" si="5"/>
        <v>True Pattern</v>
      </c>
      <c r="Q128" s="13" t="str">
        <f t="shared" si="3"/>
        <v>Buggy</v>
      </c>
      <c r="R128" s="13"/>
      <c r="S128" s="13"/>
      <c r="T128" s="13"/>
      <c r="U128" s="13"/>
    </row>
    <row r="129" spans="1:21" x14ac:dyDescent="0.35">
      <c r="A129" s="7" t="s">
        <v>732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 t="shared" si="4"/>
        <v>AVATAR</v>
      </c>
      <c r="P129" s="13" t="str">
        <f t="shared" si="5"/>
        <v>True Pattern</v>
      </c>
      <c r="Q129" s="13" t="str">
        <f t="shared" si="3"/>
        <v>Buggy</v>
      </c>
      <c r="R129" s="13"/>
      <c r="S129" s="13"/>
      <c r="T129" s="13"/>
      <c r="U129" s="13"/>
    </row>
    <row r="130" spans="1:21" x14ac:dyDescent="0.35">
      <c r="A130" s="7" t="s">
        <v>1210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 t="shared" si="4"/>
        <v>AVATAR</v>
      </c>
      <c r="P130" s="13" t="str">
        <f t="shared" si="5"/>
        <v>True Pattern</v>
      </c>
      <c r="Q130" s="13" t="str">
        <f t="shared" si="3"/>
        <v>Buggy</v>
      </c>
      <c r="R130" s="13"/>
      <c r="S130" s="13"/>
      <c r="T130" s="13"/>
      <c r="U130" s="13"/>
    </row>
    <row r="131" spans="1:21" x14ac:dyDescent="0.35">
      <c r="A131" s="5" t="s">
        <v>87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 t="shared" si="4"/>
        <v>AVATAR</v>
      </c>
      <c r="P131" s="13" t="str">
        <f t="shared" si="5"/>
        <v>True Pattern</v>
      </c>
      <c r="Q131" s="13" t="str">
        <f t="shared" si="3"/>
        <v>Buggy</v>
      </c>
      <c r="R131" s="13"/>
      <c r="S131" s="13"/>
      <c r="T131" s="13"/>
      <c r="U131" s="13"/>
    </row>
    <row r="132" spans="1:21" x14ac:dyDescent="0.35">
      <c r="A132" s="7" t="s">
        <v>623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 t="shared" si="4"/>
        <v>AVATAR</v>
      </c>
      <c r="P132" s="13" t="str">
        <f t="shared" si="5"/>
        <v>True Pattern</v>
      </c>
      <c r="Q132" s="13" t="str">
        <f t="shared" si="3"/>
        <v>Buggy</v>
      </c>
      <c r="R132" s="13"/>
      <c r="S132" s="13"/>
      <c r="T132" s="13"/>
      <c r="U132" s="13"/>
    </row>
    <row r="133" spans="1:21" x14ac:dyDescent="0.35">
      <c r="A133" s="5" t="s">
        <v>498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 t="shared" si="4"/>
        <v>AVATAR</v>
      </c>
      <c r="P133" s="13" t="str">
        <f t="shared" si="5"/>
        <v>True Pattern</v>
      </c>
      <c r="Q133" s="13" t="str">
        <f t="shared" si="3"/>
        <v>Buggy</v>
      </c>
      <c r="R133" s="13"/>
      <c r="S133" s="13"/>
      <c r="T133" s="13"/>
      <c r="U133" s="13"/>
    </row>
    <row r="134" spans="1:21" x14ac:dyDescent="0.35">
      <c r="A134" s="7" t="s">
        <v>994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 t="shared" si="4"/>
        <v>AVATAR</v>
      </c>
      <c r="P134" s="13" t="str">
        <f t="shared" si="5"/>
        <v>True Pattern</v>
      </c>
      <c r="Q134" s="13" t="str">
        <f t="shared" si="3"/>
        <v>Buggy</v>
      </c>
      <c r="R134" s="13"/>
      <c r="S134" s="13"/>
      <c r="T134" s="13"/>
      <c r="U134" s="13"/>
    </row>
    <row r="135" spans="1:21" x14ac:dyDescent="0.35">
      <c r="A135" s="5" t="s">
        <v>1264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 t="shared" si="4"/>
        <v>AVATAR</v>
      </c>
      <c r="P135" s="13" t="str">
        <f t="shared" si="5"/>
        <v>True Pattern</v>
      </c>
      <c r="Q135" s="13" t="str">
        <f t="shared" si="3"/>
        <v>Buggy</v>
      </c>
      <c r="R135" s="13"/>
      <c r="S135" s="13"/>
      <c r="T135" s="13"/>
      <c r="U135" s="13"/>
    </row>
    <row r="136" spans="1:21" x14ac:dyDescent="0.35">
      <c r="A136" s="5" t="s">
        <v>1066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 t="shared" si="4"/>
        <v>AVATAR</v>
      </c>
      <c r="P136" s="13" t="str">
        <f t="shared" si="5"/>
        <v>True Pattern</v>
      </c>
      <c r="Q136" s="13" t="str">
        <f t="shared" si="3"/>
        <v>Buggy</v>
      </c>
      <c r="R136" s="13"/>
      <c r="S136" s="13"/>
      <c r="T136" s="13"/>
      <c r="U136" s="13"/>
    </row>
    <row r="137" spans="1:21" x14ac:dyDescent="0.35">
      <c r="A137" s="7" t="s">
        <v>961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 t="shared" si="4"/>
        <v>DynaMoth</v>
      </c>
      <c r="P137" s="13" t="str">
        <f>IF($O137="ACS", "True Search", IF($O137="Arja", "Evolutionary Search", IF($O137="AVATAR", "True Pattern", IF($O137="CapGen", "Search Like Pattern", IF($O137="Cardumen", "True Semantic", IF($O137="DynaMoth", "True Semantic", IF($O137="FixMiner", "True Pattern", IF($O137="GenProg-A", "Evolutionary Search", IF($O137="Hercules", "Learning Pattern", IF($O137="Jaid", "True Semantic",
IF($O137="Kali-A", "True Search", IF($O137="kPAR", "True Pattern", IF($O137="Nopol", "True Semantic", IF($O137="RSRepair-A", "Evolutionary Search", IF($O137="SequenceR", "Deep Learning", IF($O137="SimFix", "Search Like Pattern", IF($O137="SketchFix", "True Pattern", IF($O137="SOFix", "True Pattern", IF($O137="ssFix", "Search Like Pattern", IF($O137="TBar", "True Pattern", ""))))))))))))))))))))</f>
        <v>True Semantic</v>
      </c>
      <c r="Q137" s="13" t="str">
        <f t="shared" si="3"/>
        <v>Buggy</v>
      </c>
      <c r="R137" s="13"/>
      <c r="S137" s="13"/>
      <c r="T137" s="13"/>
      <c r="U137" s="13"/>
    </row>
    <row r="138" spans="1:21" x14ac:dyDescent="0.35">
      <c r="A138" s="7" t="s">
        <v>1051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4"/>
        <v>DynaMoth</v>
      </c>
      <c r="P138" s="13" t="str">
        <f t="shared" ref="P138:P201" si="6">IF($O138="ACS", "True Search", IF($O138="Arja", "Evolutionary Search", IF($O138="AVATAR", "True Pattern", IF($O138="CapGen", "Search Like Pattern", IF($O138="Cardumen", "True Semantic", IF($O138="DynaMoth", "True Semantic", IF($O138="FixMiner", "True Pattern", IF($O138="GenProg-A", "Evolutionary Search", IF($O138="Hercules", "Learning Pattern", IF($O138="Jaid", "True Semantic",
IF($O138="Kali-A", "True Search", IF($O138="kPAR", "True Pattern", IF($O138="Nopol", "True Semantic", IF($O138="RSRepair-A", "Evolutionary Search", IF($O138="SequenceR", "Deep Learning", IF($O138="SimFix", "Search Like Pattern", IF($O138="SketchFix", "True Pattern", IF($O138="SOFix", "True Pattern", IF($O138="ssFix", "Search Like Pattern", IF($O138="TBar", "True Pattern", ""))))))))))))))))))))</f>
        <v>True Semantic</v>
      </c>
      <c r="Q138" s="13" t="str">
        <f t="shared" si="3"/>
        <v>Buggy</v>
      </c>
      <c r="R138" s="13"/>
      <c r="S138" s="13"/>
      <c r="T138" s="13"/>
      <c r="U138" s="13"/>
    </row>
    <row r="139" spans="1:21" x14ac:dyDescent="0.35">
      <c r="A139" s="7" t="s">
        <v>502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 t="shared" si="4"/>
        <v>DynaMoth</v>
      </c>
      <c r="P139" s="13" t="str">
        <f t="shared" si="6"/>
        <v>True Semantic</v>
      </c>
      <c r="Q139" s="13" t="str">
        <f t="shared" si="3"/>
        <v>Buggy</v>
      </c>
      <c r="R139" s="13"/>
      <c r="S139" s="13"/>
      <c r="T139" s="13"/>
      <c r="U139" s="13"/>
    </row>
    <row r="140" spans="1:21" x14ac:dyDescent="0.35">
      <c r="A140" s="7" t="s">
        <v>1094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 t="shared" si="4"/>
        <v>DynaMoth</v>
      </c>
      <c r="P140" s="13" t="str">
        <f t="shared" si="6"/>
        <v>True Semantic</v>
      </c>
      <c r="Q140" s="13" t="str">
        <f t="shared" si="3"/>
        <v>Buggy</v>
      </c>
      <c r="R140" s="13"/>
      <c r="S140" s="13"/>
      <c r="T140" s="13"/>
      <c r="U140" s="13"/>
    </row>
    <row r="141" spans="1:21" x14ac:dyDescent="0.35">
      <c r="A141" s="7" t="s">
        <v>1252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 t="shared" si="4"/>
        <v>DynaMoth</v>
      </c>
      <c r="P141" s="13" t="str">
        <f t="shared" si="6"/>
        <v>True Semantic</v>
      </c>
      <c r="Q141" s="13" t="str">
        <f t="shared" si="3"/>
        <v>Buggy</v>
      </c>
      <c r="R141" s="13"/>
      <c r="S141" s="13"/>
      <c r="T141" s="13"/>
      <c r="U141" s="13"/>
    </row>
    <row r="142" spans="1:21" x14ac:dyDescent="0.35">
      <c r="A142" s="5" t="s">
        <v>475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 t="shared" si="4"/>
        <v>DynaMoth</v>
      </c>
      <c r="P142" s="13" t="str">
        <f t="shared" si="6"/>
        <v>True Semantic</v>
      </c>
      <c r="Q142" s="13" t="str">
        <f t="shared" si="3"/>
        <v>Buggy</v>
      </c>
      <c r="R142" s="13"/>
      <c r="S142" s="13"/>
      <c r="T142" s="13"/>
      <c r="U142" s="13"/>
    </row>
    <row r="143" spans="1:21" x14ac:dyDescent="0.35">
      <c r="A143" s="5" t="s">
        <v>197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 t="shared" si="4"/>
        <v>DynaMoth</v>
      </c>
      <c r="P143" s="13" t="str">
        <f t="shared" si="6"/>
        <v>True Semantic</v>
      </c>
      <c r="Q143" s="13" t="str">
        <f t="shared" si="3"/>
        <v>Buggy</v>
      </c>
      <c r="R143" s="13"/>
      <c r="S143" s="13"/>
      <c r="T143" s="13"/>
      <c r="U143" s="13"/>
    </row>
    <row r="144" spans="1:21" x14ac:dyDescent="0.35">
      <c r="A144" s="7" t="s">
        <v>933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 t="shared" si="4"/>
        <v>DynaMoth</v>
      </c>
      <c r="P144" s="13" t="str">
        <f t="shared" si="6"/>
        <v>True Semantic</v>
      </c>
      <c r="Q144" s="13" t="str">
        <f t="shared" si="3"/>
        <v>Buggy</v>
      </c>
      <c r="R144" s="13"/>
      <c r="S144" s="13"/>
      <c r="T144" s="13"/>
      <c r="U144" s="13"/>
    </row>
    <row r="145" spans="1:21" x14ac:dyDescent="0.35">
      <c r="A145" s="7" t="s">
        <v>905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 t="shared" si="4"/>
        <v>DynaMoth</v>
      </c>
      <c r="P145" s="13" t="str">
        <f t="shared" si="6"/>
        <v>True Semantic</v>
      </c>
      <c r="Q145" s="13" t="str">
        <f t="shared" si="3"/>
        <v>Buggy</v>
      </c>
      <c r="R145" s="13"/>
      <c r="S145" s="13"/>
      <c r="T145" s="13"/>
      <c r="U145" s="13"/>
    </row>
    <row r="146" spans="1:21" x14ac:dyDescent="0.35">
      <c r="A146" s="7" t="s">
        <v>920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 t="shared" si="4"/>
        <v>DynaMoth</v>
      </c>
      <c r="P146" s="13" t="str">
        <f t="shared" si="6"/>
        <v>True Semantic</v>
      </c>
      <c r="Q146" s="13" t="str">
        <f t="shared" si="3"/>
        <v>Buggy</v>
      </c>
      <c r="R146" s="13"/>
      <c r="S146" s="13"/>
      <c r="T146" s="13"/>
      <c r="U146" s="13"/>
    </row>
    <row r="147" spans="1:21" x14ac:dyDescent="0.35">
      <c r="A147" s="5" t="s">
        <v>797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 t="shared" si="4"/>
        <v>DynaMoth</v>
      </c>
      <c r="P147" s="13" t="str">
        <f t="shared" si="6"/>
        <v>True Semantic</v>
      </c>
      <c r="Q147" s="13" t="str">
        <f t="shared" si="3"/>
        <v>Buggy</v>
      </c>
      <c r="R147" s="13"/>
      <c r="S147" s="13"/>
      <c r="T147" s="13"/>
      <c r="U147" s="13"/>
    </row>
    <row r="148" spans="1:21" x14ac:dyDescent="0.35">
      <c r="A148" s="5" t="s">
        <v>47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 t="shared" si="4"/>
        <v>DynaMoth</v>
      </c>
      <c r="P148" s="13" t="str">
        <f t="shared" si="6"/>
        <v>True Semantic</v>
      </c>
      <c r="Q148" s="13" t="str">
        <f t="shared" si="3"/>
        <v>Buggy</v>
      </c>
      <c r="R148" s="13"/>
      <c r="S148" s="13"/>
      <c r="T148" s="13"/>
      <c r="U148" s="13"/>
    </row>
    <row r="149" spans="1:21" x14ac:dyDescent="0.35">
      <c r="A149" s="5" t="s">
        <v>524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 t="shared" si="4"/>
        <v>DynaMoth</v>
      </c>
      <c r="P149" s="13" t="str">
        <f t="shared" si="6"/>
        <v>True Semantic</v>
      </c>
      <c r="Q149" s="13" t="str">
        <f t="shared" si="3"/>
        <v>Buggy</v>
      </c>
      <c r="R149" s="13"/>
      <c r="S149" s="13"/>
      <c r="T149" s="13"/>
      <c r="U149" s="13"/>
    </row>
    <row r="150" spans="1:21" x14ac:dyDescent="0.35">
      <c r="A150" s="7" t="s">
        <v>350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4"/>
        <v>DynaMoth</v>
      </c>
      <c r="P150" s="13" t="str">
        <f t="shared" si="6"/>
        <v>True Semantic</v>
      </c>
      <c r="Q150" s="13" t="str">
        <f t="shared" si="3"/>
        <v>Buggy</v>
      </c>
      <c r="R150" s="13"/>
      <c r="S150" s="13"/>
      <c r="T150" s="13"/>
      <c r="U150" s="13"/>
    </row>
    <row r="151" spans="1:21" x14ac:dyDescent="0.35">
      <c r="A151" s="7" t="s">
        <v>501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 t="shared" si="4"/>
        <v>DynaMoth</v>
      </c>
      <c r="P151" s="13" t="str">
        <f t="shared" si="6"/>
        <v>True Semantic</v>
      </c>
      <c r="Q151" s="13" t="str">
        <f t="shared" ref="Q151:Q214" si="7">IF(NOT(ISERR(SEARCH("*_Buggy",$A151))), "Buggy", IF(NOT(ISERR(SEARCH("*_Fixed",$A151))), "Fixed", IF(NOT(ISERR(SEARCH("*_Repaired",$A151))), "Repaired", "")))</f>
        <v>Buggy</v>
      </c>
      <c r="R151" s="13"/>
      <c r="S151" s="13"/>
      <c r="T151" s="13"/>
      <c r="U151" s="13"/>
    </row>
    <row r="152" spans="1:21" x14ac:dyDescent="0.35">
      <c r="A152" s="7" t="s">
        <v>472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 t="shared" ref="O152:O215" si="8">LEFT($A152,FIND("_",$A152)-1)</f>
        <v>DynaMoth</v>
      </c>
      <c r="P152" s="13" t="str">
        <f t="shared" si="6"/>
        <v>True Semantic</v>
      </c>
      <c r="Q152" s="13" t="str">
        <f t="shared" si="7"/>
        <v>Buggy</v>
      </c>
      <c r="R152" s="13"/>
      <c r="S152" s="13"/>
      <c r="T152" s="13"/>
      <c r="U152" s="13"/>
    </row>
    <row r="153" spans="1:21" x14ac:dyDescent="0.35">
      <c r="A153" s="7" t="s">
        <v>1083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 t="shared" si="8"/>
        <v>DynaMoth</v>
      </c>
      <c r="P153" s="13" t="str">
        <f t="shared" si="6"/>
        <v>True Semantic</v>
      </c>
      <c r="Q153" s="13" t="str">
        <f t="shared" si="7"/>
        <v>Buggy</v>
      </c>
      <c r="R153" s="13"/>
      <c r="S153" s="13"/>
      <c r="T153" s="13"/>
      <c r="U153" s="13"/>
    </row>
    <row r="154" spans="1:21" x14ac:dyDescent="0.35">
      <c r="A154" s="7" t="s">
        <v>860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 t="shared" si="8"/>
        <v>DynaMoth</v>
      </c>
      <c r="P154" s="13" t="str">
        <f t="shared" si="6"/>
        <v>True Semantic</v>
      </c>
      <c r="Q154" s="13" t="str">
        <f t="shared" si="7"/>
        <v>Buggy</v>
      </c>
      <c r="R154" s="13"/>
      <c r="S154" s="13"/>
      <c r="T154" s="13"/>
      <c r="U154" s="13"/>
    </row>
    <row r="155" spans="1:21" x14ac:dyDescent="0.35">
      <c r="A155" s="7" t="s">
        <v>675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 t="shared" si="8"/>
        <v>DynaMoth</v>
      </c>
      <c r="P155" s="13" t="str">
        <f t="shared" si="6"/>
        <v>True Semantic</v>
      </c>
      <c r="Q155" s="13" t="str">
        <f t="shared" si="7"/>
        <v>Buggy</v>
      </c>
      <c r="R155" s="13"/>
      <c r="S155" s="13"/>
      <c r="T155" s="13"/>
      <c r="U155" s="13"/>
    </row>
    <row r="156" spans="1:21" x14ac:dyDescent="0.35">
      <c r="A156" s="7" t="s">
        <v>887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 t="shared" si="8"/>
        <v>DynaMoth</v>
      </c>
      <c r="P156" s="13" t="str">
        <f t="shared" si="6"/>
        <v>True Semantic</v>
      </c>
      <c r="Q156" s="13" t="str">
        <f t="shared" si="7"/>
        <v>Buggy</v>
      </c>
      <c r="R156" s="13"/>
      <c r="S156" s="13"/>
      <c r="T156" s="13"/>
      <c r="U156" s="13"/>
    </row>
    <row r="157" spans="1:21" x14ac:dyDescent="0.35">
      <c r="A157" s="7" t="s">
        <v>983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8"/>
        <v>DynaMoth</v>
      </c>
      <c r="P157" s="13" t="str">
        <f t="shared" si="6"/>
        <v>True Semantic</v>
      </c>
      <c r="Q157" s="13" t="str">
        <f t="shared" si="7"/>
        <v>Buggy</v>
      </c>
      <c r="R157" s="13"/>
      <c r="S157" s="13"/>
      <c r="T157" s="13"/>
      <c r="U157" s="13"/>
    </row>
    <row r="158" spans="1:21" x14ac:dyDescent="0.35">
      <c r="A158" s="5" t="s">
        <v>35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 t="shared" si="8"/>
        <v>DynaMoth</v>
      </c>
      <c r="P158" s="13" t="str">
        <f t="shared" si="6"/>
        <v>True Semantic</v>
      </c>
      <c r="Q158" s="13" t="str">
        <f t="shared" si="7"/>
        <v>Buggy</v>
      </c>
      <c r="R158" s="13"/>
      <c r="S158" s="13"/>
      <c r="T158" s="13"/>
      <c r="U158" s="13"/>
    </row>
    <row r="159" spans="1:21" x14ac:dyDescent="0.35">
      <c r="A159" s="7" t="s">
        <v>389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 t="shared" si="8"/>
        <v>DynaMoth</v>
      </c>
      <c r="P159" s="13" t="str">
        <f t="shared" si="6"/>
        <v>True Semantic</v>
      </c>
      <c r="Q159" s="13" t="str">
        <f t="shared" si="7"/>
        <v>Buggy</v>
      </c>
      <c r="R159" s="13"/>
      <c r="S159" s="13"/>
      <c r="T159" s="13"/>
      <c r="U159" s="13"/>
    </row>
    <row r="160" spans="1:21" x14ac:dyDescent="0.35">
      <c r="A160" s="5" t="s">
        <v>1161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 t="shared" si="8"/>
        <v>DynaMoth</v>
      </c>
      <c r="P160" s="13" t="str">
        <f t="shared" si="6"/>
        <v>True Semantic</v>
      </c>
      <c r="Q160" s="13" t="str">
        <f t="shared" si="7"/>
        <v>Buggy</v>
      </c>
      <c r="R160" s="13"/>
      <c r="S160" s="13"/>
      <c r="T160" s="13"/>
      <c r="U160" s="13"/>
    </row>
    <row r="161" spans="1:21" x14ac:dyDescent="0.35">
      <c r="A161" s="7" t="s">
        <v>26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 t="shared" si="8"/>
        <v>FixMiner</v>
      </c>
      <c r="P161" s="13" t="str">
        <f t="shared" si="6"/>
        <v>True Pattern</v>
      </c>
      <c r="Q161" s="13" t="str">
        <f t="shared" si="7"/>
        <v>Buggy</v>
      </c>
      <c r="R161" s="13"/>
      <c r="S161" s="13"/>
      <c r="T161" s="13"/>
      <c r="U161" s="13"/>
    </row>
    <row r="162" spans="1:21" x14ac:dyDescent="0.35">
      <c r="A162" s="5" t="s">
        <v>265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 t="shared" si="8"/>
        <v>FixMiner</v>
      </c>
      <c r="P162" s="13" t="str">
        <f t="shared" si="6"/>
        <v>True Pattern</v>
      </c>
      <c r="Q162" s="13" t="str">
        <f t="shared" si="7"/>
        <v>Buggy</v>
      </c>
      <c r="R162" s="13"/>
      <c r="S162" s="13"/>
      <c r="T162" s="13"/>
      <c r="U162" s="13"/>
    </row>
    <row r="163" spans="1:21" x14ac:dyDescent="0.35">
      <c r="A163" s="5" t="s">
        <v>811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 t="shared" si="8"/>
        <v>FixMiner</v>
      </c>
      <c r="P163" s="13" t="str">
        <f t="shared" si="6"/>
        <v>True Pattern</v>
      </c>
      <c r="Q163" s="13" t="str">
        <f t="shared" si="7"/>
        <v>Buggy</v>
      </c>
      <c r="R163" s="13"/>
      <c r="S163" s="13"/>
      <c r="T163" s="13"/>
      <c r="U163" s="13"/>
    </row>
    <row r="164" spans="1:21" x14ac:dyDescent="0.35">
      <c r="A164" s="5" t="s">
        <v>161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 t="shared" si="8"/>
        <v>FixMiner</v>
      </c>
      <c r="P164" s="13" t="str">
        <f t="shared" si="6"/>
        <v>True Pattern</v>
      </c>
      <c r="Q164" s="13" t="str">
        <f t="shared" si="7"/>
        <v>Buggy</v>
      </c>
      <c r="R164" s="13"/>
      <c r="S164" s="13"/>
      <c r="T164" s="13"/>
      <c r="U164" s="13"/>
    </row>
    <row r="165" spans="1:21" x14ac:dyDescent="0.35">
      <c r="A165" s="5" t="s">
        <v>359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 t="shared" si="8"/>
        <v>FixMiner</v>
      </c>
      <c r="P165" s="13" t="str">
        <f t="shared" si="6"/>
        <v>True Pattern</v>
      </c>
      <c r="Q165" s="13" t="str">
        <f t="shared" si="7"/>
        <v>Buggy</v>
      </c>
      <c r="R165" s="13"/>
      <c r="S165" s="13"/>
      <c r="T165" s="13"/>
      <c r="U165" s="13"/>
    </row>
    <row r="166" spans="1:21" x14ac:dyDescent="0.35">
      <c r="A166" s="7" t="s">
        <v>1067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 t="shared" si="8"/>
        <v>FixMiner</v>
      </c>
      <c r="P166" s="13" t="str">
        <f t="shared" si="6"/>
        <v>True Pattern</v>
      </c>
      <c r="Q166" s="13" t="str">
        <f t="shared" si="7"/>
        <v>Buggy</v>
      </c>
      <c r="R166" s="13"/>
      <c r="S166" s="13"/>
      <c r="T166" s="13"/>
      <c r="U166" s="13"/>
    </row>
    <row r="167" spans="1:21" x14ac:dyDescent="0.35">
      <c r="A167" s="5" t="s">
        <v>564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 t="shared" si="8"/>
        <v>FixMiner</v>
      </c>
      <c r="P167" s="13" t="str">
        <f t="shared" si="6"/>
        <v>True Pattern</v>
      </c>
      <c r="Q167" s="13" t="str">
        <f t="shared" si="7"/>
        <v>Buggy</v>
      </c>
      <c r="R167" s="13"/>
      <c r="S167" s="13"/>
      <c r="T167" s="13"/>
      <c r="U167" s="13"/>
    </row>
    <row r="168" spans="1:21" x14ac:dyDescent="0.35">
      <c r="A168" s="7" t="s">
        <v>1229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 t="shared" si="8"/>
        <v>FixMiner</v>
      </c>
      <c r="P168" s="13" t="str">
        <f t="shared" si="6"/>
        <v>True Pattern</v>
      </c>
      <c r="Q168" s="13" t="str">
        <f t="shared" si="7"/>
        <v>Buggy</v>
      </c>
      <c r="R168" s="13"/>
      <c r="S168" s="13"/>
      <c r="T168" s="13"/>
      <c r="U168" s="13"/>
    </row>
    <row r="169" spans="1:21" x14ac:dyDescent="0.35">
      <c r="A169" s="7" t="s">
        <v>915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 t="shared" si="8"/>
        <v>FixMiner</v>
      </c>
      <c r="P169" s="13" t="str">
        <f t="shared" si="6"/>
        <v>True Pattern</v>
      </c>
      <c r="Q169" s="13" t="str">
        <f t="shared" si="7"/>
        <v>Buggy</v>
      </c>
      <c r="R169" s="13"/>
      <c r="S169" s="13"/>
      <c r="T169" s="13"/>
      <c r="U169" s="13"/>
    </row>
    <row r="170" spans="1:21" x14ac:dyDescent="0.35">
      <c r="A170" s="7" t="s">
        <v>387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 t="shared" si="8"/>
        <v>FixMiner</v>
      </c>
      <c r="P170" s="13" t="str">
        <f t="shared" si="6"/>
        <v>True Pattern</v>
      </c>
      <c r="Q170" s="13" t="str">
        <f t="shared" si="7"/>
        <v>Buggy</v>
      </c>
      <c r="R170" s="13"/>
      <c r="S170" s="13"/>
      <c r="T170" s="13"/>
      <c r="U170" s="13"/>
    </row>
    <row r="171" spans="1:21" x14ac:dyDescent="0.35">
      <c r="A171" s="5" t="s">
        <v>1203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 t="shared" si="8"/>
        <v>FixMiner</v>
      </c>
      <c r="P171" s="13" t="str">
        <f t="shared" si="6"/>
        <v>True Pattern</v>
      </c>
      <c r="Q171" s="13" t="str">
        <f t="shared" si="7"/>
        <v>Buggy</v>
      </c>
      <c r="R171" s="13"/>
      <c r="S171" s="13"/>
      <c r="T171" s="13"/>
      <c r="U171" s="13"/>
    </row>
    <row r="172" spans="1:21" x14ac:dyDescent="0.35">
      <c r="A172" s="7" t="s">
        <v>927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 t="shared" si="8"/>
        <v>FixMiner</v>
      </c>
      <c r="P172" s="13" t="str">
        <f t="shared" si="6"/>
        <v>True Pattern</v>
      </c>
      <c r="Q172" s="13" t="str">
        <f t="shared" si="7"/>
        <v>Buggy</v>
      </c>
      <c r="R172" s="13"/>
      <c r="S172" s="13"/>
      <c r="T172" s="13"/>
      <c r="U172" s="13"/>
    </row>
    <row r="173" spans="1:21" x14ac:dyDescent="0.35">
      <c r="A173" s="5" t="s">
        <v>723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 t="shared" si="8"/>
        <v>FixMiner</v>
      </c>
      <c r="P173" s="13" t="str">
        <f t="shared" si="6"/>
        <v>True Pattern</v>
      </c>
      <c r="Q173" s="13" t="str">
        <f t="shared" si="7"/>
        <v>Buggy</v>
      </c>
      <c r="R173" s="13"/>
      <c r="S173" s="13"/>
      <c r="T173" s="13"/>
      <c r="U173" s="13"/>
    </row>
    <row r="174" spans="1:21" x14ac:dyDescent="0.35">
      <c r="A174" s="7" t="s">
        <v>835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 t="shared" si="8"/>
        <v>FixMiner</v>
      </c>
      <c r="P174" s="13" t="str">
        <f t="shared" si="6"/>
        <v>True Pattern</v>
      </c>
      <c r="Q174" s="13" t="str">
        <f t="shared" si="7"/>
        <v>Buggy</v>
      </c>
      <c r="R174" s="13"/>
      <c r="S174" s="13"/>
      <c r="T174" s="13"/>
      <c r="U174" s="13"/>
    </row>
    <row r="175" spans="1:21" x14ac:dyDescent="0.35">
      <c r="A175" s="5" t="s">
        <v>1026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 t="shared" si="8"/>
        <v>FixMiner</v>
      </c>
      <c r="P175" s="13" t="str">
        <f t="shared" si="6"/>
        <v>True Pattern</v>
      </c>
      <c r="Q175" s="13" t="str">
        <f t="shared" si="7"/>
        <v>Buggy</v>
      </c>
      <c r="R175" s="13"/>
      <c r="S175" s="13"/>
      <c r="T175" s="13"/>
      <c r="U175" s="13"/>
    </row>
    <row r="176" spans="1:21" x14ac:dyDescent="0.35">
      <c r="A176" s="5" t="s">
        <v>632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 t="shared" si="8"/>
        <v>FixMiner</v>
      </c>
      <c r="P176" s="13" t="str">
        <f t="shared" si="6"/>
        <v>True Pattern</v>
      </c>
      <c r="Q176" s="13" t="str">
        <f t="shared" si="7"/>
        <v>Buggy</v>
      </c>
      <c r="R176" s="13"/>
      <c r="S176" s="13"/>
      <c r="T176" s="13"/>
      <c r="U176" s="13"/>
    </row>
    <row r="177" spans="1:21" x14ac:dyDescent="0.35">
      <c r="A177" s="5" t="s">
        <v>1016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 t="shared" si="8"/>
        <v>FixMiner</v>
      </c>
      <c r="P177" s="13" t="str">
        <f t="shared" si="6"/>
        <v>True Pattern</v>
      </c>
      <c r="Q177" s="13" t="str">
        <f t="shared" si="7"/>
        <v>Buggy</v>
      </c>
      <c r="R177" s="13"/>
      <c r="S177" s="13"/>
      <c r="T177" s="13"/>
      <c r="U177" s="13"/>
    </row>
    <row r="178" spans="1:21" x14ac:dyDescent="0.35">
      <c r="A178" s="7" t="s">
        <v>399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 t="shared" si="8"/>
        <v>FixMiner</v>
      </c>
      <c r="P178" s="13" t="str">
        <f t="shared" si="6"/>
        <v>True Pattern</v>
      </c>
      <c r="Q178" s="13" t="str">
        <f t="shared" si="7"/>
        <v>Buggy</v>
      </c>
      <c r="R178" s="13"/>
      <c r="S178" s="13"/>
      <c r="T178" s="13"/>
      <c r="U178" s="13"/>
    </row>
    <row r="179" spans="1:21" x14ac:dyDescent="0.35">
      <c r="A179" s="5" t="s">
        <v>1165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 t="shared" si="8"/>
        <v>FixMiner</v>
      </c>
      <c r="P179" s="13" t="str">
        <f t="shared" si="6"/>
        <v>True Pattern</v>
      </c>
      <c r="Q179" s="13" t="str">
        <f t="shared" si="7"/>
        <v>Buggy</v>
      </c>
      <c r="R179" s="13"/>
      <c r="S179" s="13"/>
      <c r="T179" s="13"/>
      <c r="U179" s="13"/>
    </row>
    <row r="180" spans="1:21" x14ac:dyDescent="0.35">
      <c r="A180" s="5" t="s">
        <v>1095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 t="shared" si="8"/>
        <v>FixMiner</v>
      </c>
      <c r="P180" s="13" t="str">
        <f t="shared" si="6"/>
        <v>True Pattern</v>
      </c>
      <c r="Q180" s="13" t="str">
        <f t="shared" si="7"/>
        <v>Buggy</v>
      </c>
      <c r="R180" s="13"/>
      <c r="S180" s="13"/>
      <c r="T180" s="13"/>
      <c r="U180" s="13"/>
    </row>
    <row r="181" spans="1:21" x14ac:dyDescent="0.35">
      <c r="A181" s="5" t="s">
        <v>783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 t="shared" si="8"/>
        <v>FixMiner</v>
      </c>
      <c r="P181" s="13" t="str">
        <f t="shared" si="6"/>
        <v>True Pattern</v>
      </c>
      <c r="Q181" s="13" t="str">
        <f t="shared" si="7"/>
        <v>Buggy</v>
      </c>
      <c r="R181" s="13"/>
      <c r="S181" s="13"/>
      <c r="T181" s="13"/>
      <c r="U181" s="13"/>
    </row>
    <row r="182" spans="1:21" x14ac:dyDescent="0.35">
      <c r="A182" s="7" t="s">
        <v>806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 t="shared" si="8"/>
        <v>FixMiner</v>
      </c>
      <c r="P182" s="13" t="str">
        <f t="shared" si="6"/>
        <v>True Pattern</v>
      </c>
      <c r="Q182" s="13" t="str">
        <f t="shared" si="7"/>
        <v>Buggy</v>
      </c>
      <c r="R182" s="13"/>
      <c r="S182" s="13"/>
      <c r="T182" s="13"/>
      <c r="U182" s="13"/>
    </row>
    <row r="183" spans="1:21" x14ac:dyDescent="0.35">
      <c r="A183" s="7" t="s">
        <v>782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 t="shared" si="8"/>
        <v>FixMiner</v>
      </c>
      <c r="P183" s="13" t="str">
        <f t="shared" si="6"/>
        <v>True Pattern</v>
      </c>
      <c r="Q183" s="13" t="str">
        <f t="shared" si="7"/>
        <v>Buggy</v>
      </c>
      <c r="R183" s="13"/>
      <c r="S183" s="13"/>
      <c r="T183" s="13"/>
      <c r="U183" s="13"/>
    </row>
    <row r="184" spans="1:21" x14ac:dyDescent="0.35">
      <c r="A184" s="7" t="s">
        <v>438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 t="shared" si="8"/>
        <v>FixMiner</v>
      </c>
      <c r="P184" s="13" t="str">
        <f t="shared" si="6"/>
        <v>True Pattern</v>
      </c>
      <c r="Q184" s="13" t="str">
        <f t="shared" si="7"/>
        <v>Buggy</v>
      </c>
      <c r="R184" s="13"/>
      <c r="S184" s="13"/>
      <c r="T184" s="13"/>
      <c r="U184" s="13"/>
    </row>
    <row r="185" spans="1:21" x14ac:dyDescent="0.35">
      <c r="A185" s="5" t="s">
        <v>755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 t="shared" si="8"/>
        <v>FixMiner</v>
      </c>
      <c r="P185" s="13" t="str">
        <f t="shared" si="6"/>
        <v>True Pattern</v>
      </c>
      <c r="Q185" s="13" t="str">
        <f t="shared" si="7"/>
        <v>Buggy</v>
      </c>
      <c r="R185" s="13"/>
      <c r="S185" s="13"/>
      <c r="T185" s="13"/>
      <c r="U185" s="13"/>
    </row>
    <row r="186" spans="1:21" x14ac:dyDescent="0.35">
      <c r="A186" s="7" t="s">
        <v>198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 t="shared" si="8"/>
        <v>FixMiner</v>
      </c>
      <c r="P186" s="13" t="str">
        <f t="shared" si="6"/>
        <v>True Pattern</v>
      </c>
      <c r="Q186" s="13" t="str">
        <f t="shared" si="7"/>
        <v>Buggy</v>
      </c>
      <c r="R186" s="13"/>
      <c r="S186" s="13"/>
      <c r="T186" s="13"/>
      <c r="U186" s="13"/>
    </row>
    <row r="187" spans="1:21" x14ac:dyDescent="0.35">
      <c r="A187" s="7" t="s">
        <v>311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 t="shared" si="8"/>
        <v>FixMiner</v>
      </c>
      <c r="P187" s="13" t="str">
        <f t="shared" si="6"/>
        <v>True Pattern</v>
      </c>
      <c r="Q187" s="13" t="str">
        <f t="shared" si="7"/>
        <v>Buggy</v>
      </c>
      <c r="R187" s="13"/>
      <c r="S187" s="13"/>
      <c r="T187" s="13"/>
      <c r="U187" s="13"/>
    </row>
    <row r="188" spans="1:21" x14ac:dyDescent="0.35">
      <c r="A188" s="7" t="s">
        <v>428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 t="shared" si="8"/>
        <v>FixMiner</v>
      </c>
      <c r="P188" s="13" t="str">
        <f t="shared" si="6"/>
        <v>True Pattern</v>
      </c>
      <c r="Q188" s="13" t="str">
        <f t="shared" si="7"/>
        <v>Buggy</v>
      </c>
      <c r="R188" s="13"/>
      <c r="S188" s="13"/>
      <c r="T188" s="13"/>
      <c r="U188" s="13"/>
    </row>
    <row r="189" spans="1:21" x14ac:dyDescent="0.35">
      <c r="A189" s="7" t="s">
        <v>715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 t="shared" si="8"/>
        <v>FixMiner</v>
      </c>
      <c r="P189" s="13" t="str">
        <f t="shared" si="6"/>
        <v>True Pattern</v>
      </c>
      <c r="Q189" s="13" t="str">
        <f t="shared" si="7"/>
        <v>Buggy</v>
      </c>
      <c r="R189" s="13"/>
      <c r="S189" s="13"/>
      <c r="T189" s="13"/>
      <c r="U189" s="13"/>
    </row>
    <row r="190" spans="1:21" x14ac:dyDescent="0.35">
      <c r="A190" s="7" t="s">
        <v>460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 t="shared" si="8"/>
        <v>FixMiner</v>
      </c>
      <c r="P190" s="13" t="str">
        <f t="shared" si="6"/>
        <v>True Pattern</v>
      </c>
      <c r="Q190" s="13" t="str">
        <f t="shared" si="7"/>
        <v>Buggy</v>
      </c>
      <c r="R190" s="13"/>
      <c r="S190" s="13"/>
      <c r="T190" s="13"/>
      <c r="U190" s="13"/>
    </row>
    <row r="191" spans="1:21" x14ac:dyDescent="0.35">
      <c r="A191" s="7" t="s">
        <v>457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 t="shared" si="8"/>
        <v>FixMiner</v>
      </c>
      <c r="P191" s="13" t="str">
        <f t="shared" si="6"/>
        <v>True Pattern</v>
      </c>
      <c r="Q191" s="13" t="str">
        <f t="shared" si="7"/>
        <v>Buggy</v>
      </c>
      <c r="R191" s="13"/>
      <c r="S191" s="13"/>
      <c r="T191" s="13"/>
      <c r="U191" s="13"/>
    </row>
    <row r="192" spans="1:21" x14ac:dyDescent="0.35">
      <c r="A192" s="5" t="s">
        <v>761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 t="shared" si="8"/>
        <v>FixMiner</v>
      </c>
      <c r="P192" s="13" t="str">
        <f t="shared" si="6"/>
        <v>True Pattern</v>
      </c>
      <c r="Q192" s="13" t="str">
        <f t="shared" si="7"/>
        <v>Buggy</v>
      </c>
      <c r="R192" s="13"/>
      <c r="S192" s="13"/>
      <c r="T192" s="13"/>
      <c r="U192" s="13"/>
    </row>
    <row r="193" spans="1:21" x14ac:dyDescent="0.35">
      <c r="A193" s="7" t="s">
        <v>432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 t="shared" si="8"/>
        <v>FixMiner</v>
      </c>
      <c r="P193" s="13" t="str">
        <f t="shared" si="6"/>
        <v>True Pattern</v>
      </c>
      <c r="Q193" s="13" t="str">
        <f t="shared" si="7"/>
        <v>Buggy</v>
      </c>
      <c r="R193" s="13"/>
      <c r="S193" s="13"/>
      <c r="T193" s="13"/>
      <c r="U193" s="13"/>
    </row>
    <row r="194" spans="1:21" x14ac:dyDescent="0.35">
      <c r="A194" s="7" t="s">
        <v>332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 t="shared" si="8"/>
        <v>FixMiner</v>
      </c>
      <c r="P194" s="13" t="str">
        <f t="shared" si="6"/>
        <v>True Pattern</v>
      </c>
      <c r="Q194" s="13" t="str">
        <f t="shared" si="7"/>
        <v>Buggy</v>
      </c>
      <c r="R194" s="13"/>
      <c r="S194" s="13"/>
      <c r="T194" s="13"/>
      <c r="U194" s="13"/>
    </row>
    <row r="195" spans="1:21" x14ac:dyDescent="0.35">
      <c r="A195" s="7" t="s">
        <v>57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 t="shared" si="8"/>
        <v>FixMiner</v>
      </c>
      <c r="P195" s="13" t="str">
        <f t="shared" si="6"/>
        <v>True Pattern</v>
      </c>
      <c r="Q195" s="13" t="str">
        <f t="shared" si="7"/>
        <v>Buggy</v>
      </c>
      <c r="R195" s="13"/>
      <c r="S195" s="13"/>
      <c r="T195" s="13"/>
      <c r="U195" s="13"/>
    </row>
    <row r="196" spans="1:21" x14ac:dyDescent="0.35">
      <c r="A196" s="5" t="s">
        <v>376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 t="shared" si="8"/>
        <v>FixMiner</v>
      </c>
      <c r="P196" s="13" t="str">
        <f t="shared" si="6"/>
        <v>True Pattern</v>
      </c>
      <c r="Q196" s="13" t="str">
        <f t="shared" si="7"/>
        <v>Buggy</v>
      </c>
      <c r="R196" s="13"/>
      <c r="S196" s="13"/>
      <c r="T196" s="13"/>
      <c r="U196" s="13"/>
    </row>
    <row r="197" spans="1:21" x14ac:dyDescent="0.35">
      <c r="A197" s="7" t="s">
        <v>828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 t="shared" si="8"/>
        <v>FixMiner</v>
      </c>
      <c r="P197" s="13" t="str">
        <f t="shared" si="6"/>
        <v>True Pattern</v>
      </c>
      <c r="Q197" s="13" t="str">
        <f t="shared" si="7"/>
        <v>Buggy</v>
      </c>
      <c r="R197" s="13"/>
      <c r="S197" s="13"/>
      <c r="T197" s="13"/>
      <c r="U197" s="13"/>
    </row>
    <row r="198" spans="1:21" x14ac:dyDescent="0.35">
      <c r="A198" s="7" t="s">
        <v>1211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 t="shared" si="8"/>
        <v>FixMiner</v>
      </c>
      <c r="P198" s="13" t="str">
        <f t="shared" si="6"/>
        <v>True Pattern</v>
      </c>
      <c r="Q198" s="13" t="str">
        <f t="shared" si="7"/>
        <v>Buggy</v>
      </c>
      <c r="R198" s="13"/>
      <c r="S198" s="13"/>
      <c r="T198" s="13"/>
      <c r="U198" s="13"/>
    </row>
    <row r="199" spans="1:21" x14ac:dyDescent="0.35">
      <c r="A199" s="7" t="s">
        <v>1282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 t="shared" si="8"/>
        <v>FixMiner</v>
      </c>
      <c r="P199" s="13" t="str">
        <f t="shared" si="6"/>
        <v>True Pattern</v>
      </c>
      <c r="Q199" s="13" t="str">
        <f t="shared" si="7"/>
        <v>Buggy</v>
      </c>
      <c r="R199" s="13"/>
      <c r="S199" s="13"/>
      <c r="T199" s="13"/>
      <c r="U199" s="13"/>
    </row>
    <row r="200" spans="1:21" x14ac:dyDescent="0.35">
      <c r="A200" s="7" t="s">
        <v>1131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 t="shared" si="8"/>
        <v>FixMiner</v>
      </c>
      <c r="P200" s="13" t="str">
        <f t="shared" si="6"/>
        <v>True Pattern</v>
      </c>
      <c r="Q200" s="13" t="str">
        <f t="shared" si="7"/>
        <v>Buggy</v>
      </c>
      <c r="R200" s="13"/>
      <c r="S200" s="13"/>
      <c r="T200" s="13"/>
      <c r="U200" s="13"/>
    </row>
    <row r="201" spans="1:21" x14ac:dyDescent="0.35">
      <c r="A201" s="7" t="s">
        <v>306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 t="shared" si="8"/>
        <v>FixMiner</v>
      </c>
      <c r="P201" s="13" t="str">
        <f t="shared" si="6"/>
        <v>True Pattern</v>
      </c>
      <c r="Q201" s="13" t="str">
        <f t="shared" si="7"/>
        <v>Buggy</v>
      </c>
      <c r="R201" s="13"/>
      <c r="S201" s="13"/>
      <c r="T201" s="13"/>
      <c r="U201" s="13"/>
    </row>
    <row r="202" spans="1:21" x14ac:dyDescent="0.35">
      <c r="A202" s="7" t="s">
        <v>1012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 t="shared" si="8"/>
        <v>FixMiner</v>
      </c>
      <c r="P202" s="13" t="str">
        <f t="shared" ref="P202:P265" si="9">IF($O202="ACS", "True Search", IF($O202="Arja", "Evolutionary Search", IF($O202="AVATAR", "True Pattern", IF($O202="CapGen", "Search Like Pattern", IF($O202="Cardumen", "True Semantic", IF($O202="DynaMoth", "True Semantic", IF($O202="FixMiner", "True Pattern", IF($O202="GenProg-A", "Evolutionary Search", IF($O202="Hercules", "Learning Pattern", IF($O202="Jaid", "True Semantic",
IF($O202="Kali-A", "True Search", IF($O202="kPAR", "True Pattern", IF($O202="Nopol", "True Semantic", IF($O202="RSRepair-A", "Evolutionary Search", IF($O202="SequenceR", "Deep Learning", IF($O202="SimFix", "Search Like Pattern", IF($O202="SketchFix", "True Pattern", IF($O202="SOFix", "True Pattern", IF($O202="ssFix", "Search Like Pattern", IF($O202="TBar", "True Pattern", ""))))))))))))))))))))</f>
        <v>True Pattern</v>
      </c>
      <c r="Q202" s="13" t="str">
        <f t="shared" si="7"/>
        <v>Buggy</v>
      </c>
      <c r="R202" s="13"/>
      <c r="S202" s="13"/>
      <c r="T202" s="13"/>
      <c r="U202" s="13"/>
    </row>
    <row r="203" spans="1:21" x14ac:dyDescent="0.35">
      <c r="A203" s="5" t="s">
        <v>125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 t="shared" si="8"/>
        <v>FixMiner</v>
      </c>
      <c r="P203" s="13" t="str">
        <f t="shared" si="9"/>
        <v>True Pattern</v>
      </c>
      <c r="Q203" s="13" t="str">
        <f t="shared" si="7"/>
        <v>Buggy</v>
      </c>
      <c r="R203" s="13"/>
      <c r="S203" s="13"/>
      <c r="T203" s="13"/>
      <c r="U203" s="13"/>
    </row>
    <row r="204" spans="1:21" x14ac:dyDescent="0.35">
      <c r="A204" s="7" t="s">
        <v>1034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 t="shared" si="8"/>
        <v>FixMiner</v>
      </c>
      <c r="P204" s="13" t="str">
        <f t="shared" si="9"/>
        <v>True Pattern</v>
      </c>
      <c r="Q204" s="13" t="str">
        <f t="shared" si="7"/>
        <v>Buggy</v>
      </c>
      <c r="R204" s="13"/>
      <c r="S204" s="13"/>
      <c r="T204" s="13"/>
      <c r="U204" s="13"/>
    </row>
    <row r="205" spans="1:21" x14ac:dyDescent="0.35">
      <c r="A205" s="7" t="s">
        <v>1232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 t="shared" si="8"/>
        <v>FixMiner</v>
      </c>
      <c r="P205" s="13" t="str">
        <f t="shared" si="9"/>
        <v>True Pattern</v>
      </c>
      <c r="Q205" s="13" t="str">
        <f t="shared" si="7"/>
        <v>Buggy</v>
      </c>
      <c r="R205" s="13"/>
      <c r="S205" s="13"/>
      <c r="T205" s="13"/>
      <c r="U205" s="13"/>
    </row>
    <row r="206" spans="1:21" x14ac:dyDescent="0.35">
      <c r="A206" s="7" t="s">
        <v>336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 t="shared" si="8"/>
        <v>FixMiner</v>
      </c>
      <c r="P206" s="13" t="str">
        <f t="shared" si="9"/>
        <v>True Pattern</v>
      </c>
      <c r="Q206" s="13" t="str">
        <f t="shared" si="7"/>
        <v>Buggy</v>
      </c>
      <c r="R206" s="13"/>
      <c r="S206" s="13"/>
      <c r="T206" s="13"/>
      <c r="U206" s="13"/>
    </row>
    <row r="207" spans="1:21" x14ac:dyDescent="0.35">
      <c r="A207" s="5" t="s">
        <v>914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 t="shared" si="8"/>
        <v>FixMiner</v>
      </c>
      <c r="P207" s="13" t="str">
        <f t="shared" si="9"/>
        <v>True Pattern</v>
      </c>
      <c r="Q207" s="13" t="str">
        <f t="shared" si="7"/>
        <v>Buggy</v>
      </c>
      <c r="R207" s="13"/>
      <c r="S207" s="13"/>
      <c r="T207" s="13"/>
      <c r="U207" s="13"/>
    </row>
    <row r="208" spans="1:21" x14ac:dyDescent="0.35">
      <c r="A208" s="5" t="s">
        <v>207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 t="shared" si="8"/>
        <v>FixMiner</v>
      </c>
      <c r="P208" s="13" t="str">
        <f t="shared" si="9"/>
        <v>True Pattern</v>
      </c>
      <c r="Q208" s="13" t="str">
        <f t="shared" si="7"/>
        <v>Buggy</v>
      </c>
      <c r="R208" s="13"/>
      <c r="S208" s="13"/>
      <c r="T208" s="13"/>
      <c r="U208" s="13"/>
    </row>
    <row r="209" spans="1:21" x14ac:dyDescent="0.35">
      <c r="A209" s="5" t="s">
        <v>496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 t="shared" si="8"/>
        <v>FixMiner</v>
      </c>
      <c r="P209" s="13" t="str">
        <f t="shared" si="9"/>
        <v>True Pattern</v>
      </c>
      <c r="Q209" s="13" t="str">
        <f t="shared" si="7"/>
        <v>Buggy</v>
      </c>
      <c r="R209" s="13"/>
      <c r="S209" s="13"/>
      <c r="T209" s="13"/>
      <c r="U209" s="13"/>
    </row>
    <row r="210" spans="1:21" x14ac:dyDescent="0.35">
      <c r="A210" s="7" t="s">
        <v>913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 t="shared" si="8"/>
        <v>FixMiner</v>
      </c>
      <c r="P210" s="13" t="str">
        <f t="shared" si="9"/>
        <v>True Pattern</v>
      </c>
      <c r="Q210" s="13" t="str">
        <f t="shared" si="7"/>
        <v>Buggy</v>
      </c>
      <c r="R210" s="13"/>
      <c r="S210" s="13"/>
      <c r="T210" s="13"/>
      <c r="U210" s="13"/>
    </row>
    <row r="211" spans="1:21" x14ac:dyDescent="0.35">
      <c r="A211" s="7" t="s">
        <v>294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 t="shared" si="8"/>
        <v>FixMiner</v>
      </c>
      <c r="P211" s="13" t="str">
        <f t="shared" si="9"/>
        <v>True Pattern</v>
      </c>
      <c r="Q211" s="13" t="str">
        <f t="shared" si="7"/>
        <v>Buggy</v>
      </c>
      <c r="R211" s="13"/>
      <c r="S211" s="13"/>
      <c r="T211" s="13"/>
      <c r="U211" s="13"/>
    </row>
    <row r="212" spans="1:21" x14ac:dyDescent="0.35">
      <c r="A212" s="5" t="s">
        <v>681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 t="shared" si="8"/>
        <v>FixMiner</v>
      </c>
      <c r="P212" s="13" t="str">
        <f t="shared" si="9"/>
        <v>True Pattern</v>
      </c>
      <c r="Q212" s="13" t="str">
        <f t="shared" si="7"/>
        <v>Buggy</v>
      </c>
      <c r="R212" s="13"/>
      <c r="S212" s="13"/>
      <c r="T212" s="13"/>
      <c r="U212" s="13"/>
    </row>
    <row r="213" spans="1:21" x14ac:dyDescent="0.35">
      <c r="A213" s="5" t="s">
        <v>390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 t="shared" si="8"/>
        <v>FixMiner</v>
      </c>
      <c r="P213" s="13" t="str">
        <f t="shared" si="9"/>
        <v>True Pattern</v>
      </c>
      <c r="Q213" s="13" t="str">
        <f t="shared" si="7"/>
        <v>Buggy</v>
      </c>
      <c r="R213" s="13"/>
      <c r="S213" s="13"/>
      <c r="T213" s="13"/>
      <c r="U213" s="13"/>
    </row>
    <row r="214" spans="1:21" x14ac:dyDescent="0.35">
      <c r="A214" s="5" t="s">
        <v>1340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 t="shared" si="8"/>
        <v>GenProg-A</v>
      </c>
      <c r="P214" s="13" t="str">
        <f t="shared" si="9"/>
        <v>Evolutionary Search</v>
      </c>
      <c r="Q214" s="13" t="str">
        <f t="shared" si="7"/>
        <v>Buggy</v>
      </c>
      <c r="R214" s="13"/>
      <c r="S214" s="13"/>
      <c r="T214" s="13"/>
      <c r="U214" s="13"/>
    </row>
    <row r="215" spans="1:21" x14ac:dyDescent="0.35">
      <c r="A215" s="5" t="s">
        <v>1341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 t="shared" si="8"/>
        <v>GenProg-A</v>
      </c>
      <c r="P215" s="13" t="str">
        <f t="shared" si="9"/>
        <v>Evolutionary Search</v>
      </c>
      <c r="Q215" s="13" t="str">
        <f t="shared" ref="Q215:Q278" si="10">IF(NOT(ISERR(SEARCH("*_Buggy",$A215))), "Buggy", IF(NOT(ISERR(SEARCH("*_Fixed",$A215))), "Fixed", IF(NOT(ISERR(SEARCH("*_Repaired",$A215))), "Repaired", "")))</f>
        <v>Buggy</v>
      </c>
      <c r="R215" s="13"/>
      <c r="S215" s="13"/>
      <c r="T215" s="13"/>
      <c r="U215" s="13"/>
    </row>
    <row r="216" spans="1:21" x14ac:dyDescent="0.35">
      <c r="A216" s="5" t="s">
        <v>1342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 t="shared" ref="O216:O279" si="11">LEFT($A216,FIND("_",$A216)-1)</f>
        <v>GenProg-A</v>
      </c>
      <c r="P216" s="13" t="str">
        <f t="shared" si="9"/>
        <v>Evolutionary Search</v>
      </c>
      <c r="Q216" s="13" t="str">
        <f t="shared" si="10"/>
        <v>Buggy</v>
      </c>
      <c r="R216" s="13"/>
      <c r="S216" s="13"/>
      <c r="T216" s="13"/>
      <c r="U216" s="13"/>
    </row>
    <row r="217" spans="1:21" x14ac:dyDescent="0.35">
      <c r="A217" s="7" t="s">
        <v>1343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 t="shared" si="11"/>
        <v>GenProg-A</v>
      </c>
      <c r="P217" s="13" t="str">
        <f t="shared" si="9"/>
        <v>Evolutionary Search</v>
      </c>
      <c r="Q217" s="13" t="str">
        <f t="shared" si="10"/>
        <v>Buggy</v>
      </c>
      <c r="R217" s="13"/>
      <c r="S217" s="13"/>
      <c r="T217" s="13"/>
      <c r="U217" s="13"/>
    </row>
    <row r="218" spans="1:21" x14ac:dyDescent="0.35">
      <c r="A218" s="7" t="s">
        <v>1344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 t="shared" si="11"/>
        <v>GenProg-A</v>
      </c>
      <c r="P218" s="13" t="str">
        <f t="shared" si="9"/>
        <v>Evolutionary Search</v>
      </c>
      <c r="Q218" s="13" t="str">
        <f t="shared" si="10"/>
        <v>Buggy</v>
      </c>
      <c r="R218" s="13"/>
      <c r="S218" s="13"/>
      <c r="T218" s="13"/>
      <c r="U218" s="13"/>
    </row>
    <row r="219" spans="1:21" x14ac:dyDescent="0.35">
      <c r="A219" s="5" t="s">
        <v>1345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 t="shared" si="11"/>
        <v>GenProg-A</v>
      </c>
      <c r="P219" s="13" t="str">
        <f t="shared" si="9"/>
        <v>Evolutionary Search</v>
      </c>
      <c r="Q219" s="13" t="str">
        <f t="shared" si="10"/>
        <v>Buggy</v>
      </c>
      <c r="R219" s="13"/>
      <c r="S219" s="13"/>
      <c r="T219" s="13"/>
      <c r="U219" s="13"/>
    </row>
    <row r="220" spans="1:21" x14ac:dyDescent="0.35">
      <c r="A220" s="5" t="s">
        <v>1346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 t="shared" si="11"/>
        <v>GenProg-A</v>
      </c>
      <c r="P220" s="13" t="str">
        <f t="shared" si="9"/>
        <v>Evolutionary Search</v>
      </c>
      <c r="Q220" s="13" t="str">
        <f t="shared" si="10"/>
        <v>Buggy</v>
      </c>
      <c r="R220" s="13"/>
      <c r="S220" s="13"/>
      <c r="T220" s="13"/>
      <c r="U220" s="13"/>
    </row>
    <row r="221" spans="1:21" x14ac:dyDescent="0.35">
      <c r="A221" s="7" t="s">
        <v>1347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 t="shared" si="11"/>
        <v>GenProg-A</v>
      </c>
      <c r="P221" s="13" t="str">
        <f t="shared" si="9"/>
        <v>Evolutionary Search</v>
      </c>
      <c r="Q221" s="13" t="str">
        <f t="shared" si="10"/>
        <v>Buggy</v>
      </c>
      <c r="R221" s="13"/>
      <c r="S221" s="13"/>
      <c r="T221" s="13"/>
      <c r="U221" s="13"/>
    </row>
    <row r="222" spans="1:21" x14ac:dyDescent="0.35">
      <c r="A222" s="7" t="s">
        <v>1348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 t="shared" si="11"/>
        <v>GenProg-A</v>
      </c>
      <c r="P222" s="13" t="str">
        <f t="shared" si="9"/>
        <v>Evolutionary Search</v>
      </c>
      <c r="Q222" s="13" t="str">
        <f t="shared" si="10"/>
        <v>Buggy</v>
      </c>
      <c r="R222" s="13"/>
      <c r="S222" s="13"/>
      <c r="T222" s="13"/>
      <c r="U222" s="13"/>
    </row>
    <row r="223" spans="1:21" x14ac:dyDescent="0.35">
      <c r="A223" s="7" t="s">
        <v>1349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 t="shared" si="11"/>
        <v>GenProg-A</v>
      </c>
      <c r="P223" s="13" t="str">
        <f t="shared" si="9"/>
        <v>Evolutionary Search</v>
      </c>
      <c r="Q223" s="13" t="str">
        <f t="shared" si="10"/>
        <v>Buggy</v>
      </c>
      <c r="R223" s="13"/>
      <c r="S223" s="13"/>
      <c r="T223" s="13"/>
      <c r="U223" s="13"/>
    </row>
    <row r="224" spans="1:21" x14ac:dyDescent="0.35">
      <c r="A224" s="5" t="s">
        <v>1350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 t="shared" si="11"/>
        <v>GenProg-A</v>
      </c>
      <c r="P224" s="13" t="str">
        <f t="shared" si="9"/>
        <v>Evolutionary Search</v>
      </c>
      <c r="Q224" s="13" t="str">
        <f t="shared" si="10"/>
        <v>Buggy</v>
      </c>
      <c r="R224" s="13"/>
      <c r="S224" s="13"/>
      <c r="T224" s="13"/>
      <c r="U224" s="13"/>
    </row>
    <row r="225" spans="1:21" x14ac:dyDescent="0.35">
      <c r="A225" s="5" t="s">
        <v>1351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 t="shared" si="11"/>
        <v>GenProg-A</v>
      </c>
      <c r="P225" s="13" t="str">
        <f t="shared" si="9"/>
        <v>Evolutionary Search</v>
      </c>
      <c r="Q225" s="13" t="str">
        <f t="shared" si="10"/>
        <v>Buggy</v>
      </c>
      <c r="R225" s="13"/>
      <c r="S225" s="13"/>
      <c r="T225" s="13"/>
      <c r="U225" s="13"/>
    </row>
    <row r="226" spans="1:21" x14ac:dyDescent="0.35">
      <c r="A226" s="7" t="s">
        <v>1352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 t="shared" si="11"/>
        <v>GenProg-A</v>
      </c>
      <c r="P226" s="13" t="str">
        <f t="shared" si="9"/>
        <v>Evolutionary Search</v>
      </c>
      <c r="Q226" s="13" t="str">
        <f t="shared" si="10"/>
        <v>Buggy</v>
      </c>
      <c r="R226" s="13"/>
      <c r="S226" s="13"/>
      <c r="T226" s="13"/>
      <c r="U226" s="13"/>
    </row>
    <row r="227" spans="1:21" x14ac:dyDescent="0.35">
      <c r="A227" s="5" t="s">
        <v>1353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 t="shared" si="11"/>
        <v>GenProg-A</v>
      </c>
      <c r="P227" s="13" t="str">
        <f t="shared" si="9"/>
        <v>Evolutionary Search</v>
      </c>
      <c r="Q227" s="13" t="str">
        <f t="shared" si="10"/>
        <v>Buggy</v>
      </c>
      <c r="R227" s="13"/>
      <c r="S227" s="13"/>
      <c r="T227" s="13"/>
      <c r="U227" s="13"/>
    </row>
    <row r="228" spans="1:21" x14ac:dyDescent="0.35">
      <c r="A228" s="7" t="s">
        <v>1354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 t="shared" si="11"/>
        <v>GenProg-A</v>
      </c>
      <c r="P228" s="13" t="str">
        <f t="shared" si="9"/>
        <v>Evolutionary Search</v>
      </c>
      <c r="Q228" s="13" t="str">
        <f t="shared" si="10"/>
        <v>Buggy</v>
      </c>
      <c r="R228" s="13"/>
      <c r="S228" s="13"/>
      <c r="T228" s="13"/>
      <c r="U228" s="13"/>
    </row>
    <row r="229" spans="1:21" x14ac:dyDescent="0.35">
      <c r="A229" s="5" t="s">
        <v>1355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 t="shared" si="11"/>
        <v>GenProg-A</v>
      </c>
      <c r="P229" s="13" t="str">
        <f t="shared" si="9"/>
        <v>Evolutionary Search</v>
      </c>
      <c r="Q229" s="13" t="str">
        <f t="shared" si="10"/>
        <v>Buggy</v>
      </c>
      <c r="R229" s="13"/>
      <c r="S229" s="13"/>
      <c r="T229" s="13"/>
      <c r="U229" s="13"/>
    </row>
    <row r="230" spans="1:21" x14ac:dyDescent="0.35">
      <c r="A230" s="5" t="s">
        <v>1356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 t="shared" si="11"/>
        <v>GenProg-A</v>
      </c>
      <c r="P230" s="13" t="str">
        <f t="shared" si="9"/>
        <v>Evolutionary Search</v>
      </c>
      <c r="Q230" s="13" t="str">
        <f t="shared" si="10"/>
        <v>Buggy</v>
      </c>
      <c r="R230" s="13"/>
      <c r="S230" s="13"/>
      <c r="T230" s="13"/>
      <c r="U230" s="13"/>
    </row>
    <row r="231" spans="1:21" x14ac:dyDescent="0.35">
      <c r="A231" s="5" t="s">
        <v>1357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 t="shared" si="11"/>
        <v>GenProg-A</v>
      </c>
      <c r="P231" s="13" t="str">
        <f t="shared" si="9"/>
        <v>Evolutionary Search</v>
      </c>
      <c r="Q231" s="13" t="str">
        <f t="shared" si="10"/>
        <v>Buggy</v>
      </c>
      <c r="R231" s="13"/>
      <c r="S231" s="13"/>
      <c r="T231" s="13"/>
      <c r="U231" s="13"/>
    </row>
    <row r="232" spans="1:21" x14ac:dyDescent="0.35">
      <c r="A232" s="7" t="s">
        <v>1358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 t="shared" si="11"/>
        <v>GenProg-A</v>
      </c>
      <c r="P232" s="13" t="str">
        <f t="shared" si="9"/>
        <v>Evolutionary Search</v>
      </c>
      <c r="Q232" s="13" t="str">
        <f t="shared" si="10"/>
        <v>Buggy</v>
      </c>
      <c r="R232" s="13"/>
      <c r="S232" s="13"/>
      <c r="T232" s="13"/>
      <c r="U232" s="13"/>
    </row>
    <row r="233" spans="1:21" x14ac:dyDescent="0.35">
      <c r="A233" s="5" t="s">
        <v>1359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 t="shared" si="11"/>
        <v>GenProg-A</v>
      </c>
      <c r="P233" s="13" t="str">
        <f t="shared" si="9"/>
        <v>Evolutionary Search</v>
      </c>
      <c r="Q233" s="13" t="str">
        <f t="shared" si="10"/>
        <v>Buggy</v>
      </c>
      <c r="R233" s="13"/>
      <c r="S233" s="13"/>
      <c r="T233" s="13"/>
      <c r="U233" s="13"/>
    </row>
    <row r="234" spans="1:21" x14ac:dyDescent="0.35">
      <c r="A234" s="7" t="s">
        <v>1360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 t="shared" si="11"/>
        <v>GenProg-A</v>
      </c>
      <c r="P234" s="13" t="str">
        <f t="shared" si="9"/>
        <v>Evolutionary Search</v>
      </c>
      <c r="Q234" s="13" t="str">
        <f t="shared" si="10"/>
        <v>Buggy</v>
      </c>
      <c r="R234" s="13"/>
      <c r="S234" s="13"/>
      <c r="T234" s="13"/>
      <c r="U234" s="13"/>
    </row>
    <row r="235" spans="1:21" x14ac:dyDescent="0.35">
      <c r="A235" s="7" t="s">
        <v>1361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 t="shared" si="11"/>
        <v>GenProg-A</v>
      </c>
      <c r="P235" s="13" t="str">
        <f t="shared" si="9"/>
        <v>Evolutionary Search</v>
      </c>
      <c r="Q235" s="13" t="str">
        <f t="shared" si="10"/>
        <v>Buggy</v>
      </c>
      <c r="R235" s="13"/>
      <c r="S235" s="13"/>
      <c r="T235" s="13"/>
      <c r="U235" s="13"/>
    </row>
    <row r="236" spans="1:21" x14ac:dyDescent="0.35">
      <c r="A236" s="5" t="s">
        <v>1362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 t="shared" si="11"/>
        <v>GenProg-A</v>
      </c>
      <c r="P236" s="13" t="str">
        <f t="shared" si="9"/>
        <v>Evolutionary Search</v>
      </c>
      <c r="Q236" s="13" t="str">
        <f t="shared" si="10"/>
        <v>Buggy</v>
      </c>
      <c r="R236" s="13"/>
      <c r="S236" s="13"/>
      <c r="T236" s="13"/>
      <c r="U236" s="13"/>
    </row>
    <row r="237" spans="1:21" x14ac:dyDescent="0.35">
      <c r="A237" s="7" t="s">
        <v>1363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 t="shared" si="11"/>
        <v>GenProg-A</v>
      </c>
      <c r="P237" s="13" t="str">
        <f t="shared" si="9"/>
        <v>Evolutionary Search</v>
      </c>
      <c r="Q237" s="13" t="str">
        <f t="shared" si="10"/>
        <v>Buggy</v>
      </c>
      <c r="R237" s="13"/>
      <c r="S237" s="13"/>
      <c r="T237" s="13"/>
      <c r="U237" s="13"/>
    </row>
    <row r="238" spans="1:21" x14ac:dyDescent="0.35">
      <c r="A238" s="7" t="s">
        <v>1364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 t="shared" si="11"/>
        <v>GenProg-A</v>
      </c>
      <c r="P238" s="13" t="str">
        <f t="shared" si="9"/>
        <v>Evolutionary Search</v>
      </c>
      <c r="Q238" s="13" t="str">
        <f t="shared" si="10"/>
        <v>Buggy</v>
      </c>
      <c r="R238" s="13"/>
      <c r="S238" s="13"/>
      <c r="T238" s="13"/>
      <c r="U238" s="13"/>
    </row>
    <row r="239" spans="1:21" x14ac:dyDescent="0.35">
      <c r="A239" s="7" t="s">
        <v>1365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 t="shared" si="11"/>
        <v>GenProg-A</v>
      </c>
      <c r="P239" s="13" t="str">
        <f t="shared" si="9"/>
        <v>Evolutionary Search</v>
      </c>
      <c r="Q239" s="13" t="str">
        <f t="shared" si="10"/>
        <v>Buggy</v>
      </c>
      <c r="R239" s="13"/>
      <c r="S239" s="13"/>
      <c r="T239" s="13"/>
      <c r="U239" s="13"/>
    </row>
    <row r="240" spans="1:21" x14ac:dyDescent="0.35">
      <c r="A240" s="5" t="s">
        <v>1366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 t="shared" si="11"/>
        <v>GenProg-A</v>
      </c>
      <c r="P240" s="13" t="str">
        <f t="shared" si="9"/>
        <v>Evolutionary Search</v>
      </c>
      <c r="Q240" s="13" t="str">
        <f t="shared" si="10"/>
        <v>Buggy</v>
      </c>
      <c r="R240" s="13"/>
      <c r="S240" s="13"/>
      <c r="T240" s="13"/>
      <c r="U240" s="13"/>
    </row>
    <row r="241" spans="1:21" x14ac:dyDescent="0.35">
      <c r="A241" s="7" t="s">
        <v>1367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 t="shared" si="11"/>
        <v>GenProg-A</v>
      </c>
      <c r="P241" s="13" t="str">
        <f t="shared" si="9"/>
        <v>Evolutionary Search</v>
      </c>
      <c r="Q241" s="13" t="str">
        <f t="shared" si="10"/>
        <v>Buggy</v>
      </c>
      <c r="R241" s="13"/>
      <c r="S241" s="13"/>
      <c r="T241" s="13"/>
      <c r="U241" s="13"/>
    </row>
    <row r="242" spans="1:21" x14ac:dyDescent="0.35">
      <c r="A242" s="5" t="s">
        <v>1368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 t="shared" si="11"/>
        <v>Kali-A</v>
      </c>
      <c r="P242" s="13" t="str">
        <f t="shared" si="9"/>
        <v>True Search</v>
      </c>
      <c r="Q242" s="13" t="str">
        <f t="shared" si="10"/>
        <v>Buggy</v>
      </c>
      <c r="R242" s="13"/>
      <c r="S242" s="13"/>
      <c r="T242" s="13"/>
      <c r="U242" s="13"/>
    </row>
    <row r="243" spans="1:21" x14ac:dyDescent="0.35">
      <c r="A243" s="5" t="s">
        <v>1369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 t="shared" si="11"/>
        <v>Kali-A</v>
      </c>
      <c r="P243" s="13" t="str">
        <f t="shared" si="9"/>
        <v>True Search</v>
      </c>
      <c r="Q243" s="13" t="str">
        <f t="shared" si="10"/>
        <v>Buggy</v>
      </c>
      <c r="R243" s="13"/>
      <c r="S243" s="13"/>
      <c r="T243" s="13"/>
      <c r="U243" s="13"/>
    </row>
    <row r="244" spans="1:21" x14ac:dyDescent="0.35">
      <c r="A244" s="7" t="s">
        <v>1370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 t="shared" si="11"/>
        <v>Kali-A</v>
      </c>
      <c r="P244" s="13" t="str">
        <f t="shared" si="9"/>
        <v>True Search</v>
      </c>
      <c r="Q244" s="13" t="str">
        <f t="shared" si="10"/>
        <v>Buggy</v>
      </c>
      <c r="R244" s="13"/>
      <c r="S244" s="13"/>
      <c r="T244" s="13"/>
      <c r="U244" s="13"/>
    </row>
    <row r="245" spans="1:21" x14ac:dyDescent="0.35">
      <c r="A245" s="7" t="s">
        <v>1371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 t="shared" si="11"/>
        <v>Kali-A</v>
      </c>
      <c r="P245" s="13" t="str">
        <f t="shared" si="9"/>
        <v>True Search</v>
      </c>
      <c r="Q245" s="13" t="str">
        <f t="shared" si="10"/>
        <v>Buggy</v>
      </c>
      <c r="R245" s="13"/>
      <c r="S245" s="13"/>
      <c r="T245" s="13"/>
      <c r="U245" s="13"/>
    </row>
    <row r="246" spans="1:21" x14ac:dyDescent="0.35">
      <c r="A246" s="5" t="s">
        <v>1372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 t="shared" si="11"/>
        <v>Kali-A</v>
      </c>
      <c r="P246" s="13" t="str">
        <f t="shared" si="9"/>
        <v>True Search</v>
      </c>
      <c r="Q246" s="13" t="str">
        <f t="shared" si="10"/>
        <v>Buggy</v>
      </c>
      <c r="R246" s="13"/>
      <c r="S246" s="13"/>
      <c r="T246" s="13"/>
      <c r="U246" s="13"/>
    </row>
    <row r="247" spans="1:21" x14ac:dyDescent="0.35">
      <c r="A247" s="7" t="s">
        <v>1373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 t="shared" si="11"/>
        <v>Kali-A</v>
      </c>
      <c r="P247" s="13" t="str">
        <f t="shared" si="9"/>
        <v>True Search</v>
      </c>
      <c r="Q247" s="13" t="str">
        <f t="shared" si="10"/>
        <v>Buggy</v>
      </c>
      <c r="R247" s="13"/>
      <c r="S247" s="13"/>
      <c r="T247" s="13"/>
      <c r="U247" s="13"/>
    </row>
    <row r="248" spans="1:21" x14ac:dyDescent="0.35">
      <c r="A248" s="5" t="s">
        <v>1374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 t="shared" si="11"/>
        <v>Kali-A</v>
      </c>
      <c r="P248" s="13" t="str">
        <f t="shared" si="9"/>
        <v>True Search</v>
      </c>
      <c r="Q248" s="13" t="str">
        <f t="shared" si="10"/>
        <v>Buggy</v>
      </c>
      <c r="R248" s="13"/>
      <c r="S248" s="13"/>
      <c r="T248" s="13"/>
      <c r="U248" s="13"/>
    </row>
    <row r="249" spans="1:21" x14ac:dyDescent="0.35">
      <c r="A249" s="7" t="s">
        <v>1375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 t="shared" si="11"/>
        <v>Kali-A</v>
      </c>
      <c r="P249" s="13" t="str">
        <f t="shared" si="9"/>
        <v>True Search</v>
      </c>
      <c r="Q249" s="13" t="str">
        <f t="shared" si="10"/>
        <v>Buggy</v>
      </c>
      <c r="R249" s="13"/>
      <c r="S249" s="13"/>
      <c r="T249" s="13"/>
      <c r="U249" s="13"/>
    </row>
    <row r="250" spans="1:21" x14ac:dyDescent="0.35">
      <c r="A250" s="7" t="s">
        <v>1376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 t="shared" si="11"/>
        <v>Kali-A</v>
      </c>
      <c r="P250" s="13" t="str">
        <f t="shared" si="9"/>
        <v>True Search</v>
      </c>
      <c r="Q250" s="13" t="str">
        <f t="shared" si="10"/>
        <v>Buggy</v>
      </c>
      <c r="R250" s="13"/>
      <c r="S250" s="13"/>
      <c r="T250" s="13"/>
      <c r="U250" s="13"/>
    </row>
    <row r="251" spans="1:21" x14ac:dyDescent="0.35">
      <c r="A251" s="7" t="s">
        <v>1377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 t="shared" si="11"/>
        <v>Kali-A</v>
      </c>
      <c r="P251" s="13" t="str">
        <f t="shared" si="9"/>
        <v>True Search</v>
      </c>
      <c r="Q251" s="13" t="str">
        <f t="shared" si="10"/>
        <v>Buggy</v>
      </c>
      <c r="R251" s="13"/>
      <c r="S251" s="13"/>
      <c r="T251" s="13"/>
      <c r="U251" s="13"/>
    </row>
    <row r="252" spans="1:21" x14ac:dyDescent="0.35">
      <c r="A252" s="5" t="s">
        <v>1378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 t="shared" si="11"/>
        <v>Kali-A</v>
      </c>
      <c r="P252" s="13" t="str">
        <f t="shared" si="9"/>
        <v>True Search</v>
      </c>
      <c r="Q252" s="13" t="str">
        <f t="shared" si="10"/>
        <v>Buggy</v>
      </c>
      <c r="R252" s="13"/>
      <c r="S252" s="13"/>
      <c r="T252" s="13"/>
      <c r="U252" s="13"/>
    </row>
    <row r="253" spans="1:21" x14ac:dyDescent="0.35">
      <c r="A253" s="7" t="s">
        <v>1379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 t="shared" si="11"/>
        <v>Kali-A</v>
      </c>
      <c r="P253" s="13" t="str">
        <f t="shared" si="9"/>
        <v>True Search</v>
      </c>
      <c r="Q253" s="13" t="str">
        <f t="shared" si="10"/>
        <v>Buggy</v>
      </c>
      <c r="R253" s="13"/>
      <c r="S253" s="13"/>
      <c r="T253" s="13"/>
      <c r="U253" s="13"/>
    </row>
    <row r="254" spans="1:21" x14ac:dyDescent="0.35">
      <c r="A254" s="5" t="s">
        <v>1380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 t="shared" si="11"/>
        <v>Kali-A</v>
      </c>
      <c r="P254" s="13" t="str">
        <f t="shared" si="9"/>
        <v>True Search</v>
      </c>
      <c r="Q254" s="13" t="str">
        <f t="shared" si="10"/>
        <v>Buggy</v>
      </c>
      <c r="R254" s="13"/>
      <c r="S254" s="13"/>
      <c r="T254" s="13"/>
      <c r="U254" s="13"/>
    </row>
    <row r="255" spans="1:21" x14ac:dyDescent="0.35">
      <c r="A255" s="7" t="s">
        <v>1381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 t="shared" si="11"/>
        <v>Kali-A</v>
      </c>
      <c r="P255" s="13" t="str">
        <f t="shared" si="9"/>
        <v>True Search</v>
      </c>
      <c r="Q255" s="13" t="str">
        <f t="shared" si="10"/>
        <v>Buggy</v>
      </c>
      <c r="R255" s="13"/>
      <c r="S255" s="13"/>
      <c r="T255" s="13"/>
      <c r="U255" s="13"/>
    </row>
    <row r="256" spans="1:21" x14ac:dyDescent="0.35">
      <c r="A256" s="7" t="s">
        <v>1382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 t="shared" si="11"/>
        <v>Kali-A</v>
      </c>
      <c r="P256" s="13" t="str">
        <f t="shared" si="9"/>
        <v>True Search</v>
      </c>
      <c r="Q256" s="13" t="str">
        <f t="shared" si="10"/>
        <v>Buggy</v>
      </c>
      <c r="R256" s="13"/>
      <c r="S256" s="13"/>
      <c r="T256" s="13"/>
      <c r="U256" s="13"/>
    </row>
    <row r="257" spans="1:21" x14ac:dyDescent="0.35">
      <c r="A257" s="5" t="s">
        <v>1383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 t="shared" si="11"/>
        <v>Kali-A</v>
      </c>
      <c r="P257" s="13" t="str">
        <f t="shared" si="9"/>
        <v>True Search</v>
      </c>
      <c r="Q257" s="13" t="str">
        <f t="shared" si="10"/>
        <v>Buggy</v>
      </c>
      <c r="R257" s="13"/>
      <c r="S257" s="13"/>
      <c r="T257" s="13"/>
      <c r="U257" s="13"/>
    </row>
    <row r="258" spans="1:21" x14ac:dyDescent="0.35">
      <c r="A258" s="5" t="s">
        <v>1384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 t="shared" si="11"/>
        <v>Kali-A</v>
      </c>
      <c r="P258" s="13" t="str">
        <f t="shared" si="9"/>
        <v>True Search</v>
      </c>
      <c r="Q258" s="13" t="str">
        <f t="shared" si="10"/>
        <v>Buggy</v>
      </c>
      <c r="R258" s="13"/>
      <c r="S258" s="13"/>
      <c r="T258" s="13"/>
      <c r="U258" s="13"/>
    </row>
    <row r="259" spans="1:21" x14ac:dyDescent="0.35">
      <c r="A259" s="7" t="s">
        <v>1385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 t="shared" si="11"/>
        <v>Kali-A</v>
      </c>
      <c r="P259" s="13" t="str">
        <f t="shared" si="9"/>
        <v>True Search</v>
      </c>
      <c r="Q259" s="13" t="str">
        <f t="shared" si="10"/>
        <v>Buggy</v>
      </c>
      <c r="R259" s="13"/>
      <c r="S259" s="13"/>
      <c r="T259" s="13"/>
      <c r="U259" s="13"/>
    </row>
    <row r="260" spans="1:21" x14ac:dyDescent="0.35">
      <c r="A260" s="7" t="s">
        <v>1386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 t="shared" si="11"/>
        <v>Kali-A</v>
      </c>
      <c r="P260" s="13" t="str">
        <f t="shared" si="9"/>
        <v>True Search</v>
      </c>
      <c r="Q260" s="13" t="str">
        <f t="shared" si="10"/>
        <v>Buggy</v>
      </c>
      <c r="R260" s="13"/>
      <c r="S260" s="13"/>
      <c r="T260" s="13"/>
      <c r="U260" s="13"/>
    </row>
    <row r="261" spans="1:21" x14ac:dyDescent="0.35">
      <c r="A261" s="7" t="s">
        <v>1387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 t="shared" si="11"/>
        <v>Kali-A</v>
      </c>
      <c r="P261" s="13" t="str">
        <f t="shared" si="9"/>
        <v>True Search</v>
      </c>
      <c r="Q261" s="13" t="str">
        <f t="shared" si="10"/>
        <v>Buggy</v>
      </c>
      <c r="R261" s="13"/>
      <c r="S261" s="13"/>
      <c r="T261" s="13"/>
      <c r="U261" s="13"/>
    </row>
    <row r="262" spans="1:21" x14ac:dyDescent="0.35">
      <c r="A262" s="7" t="s">
        <v>1388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 t="shared" si="11"/>
        <v>Kali-A</v>
      </c>
      <c r="P262" s="13" t="str">
        <f t="shared" si="9"/>
        <v>True Search</v>
      </c>
      <c r="Q262" s="13" t="str">
        <f t="shared" si="10"/>
        <v>Buggy</v>
      </c>
      <c r="R262" s="13"/>
      <c r="S262" s="13"/>
      <c r="T262" s="13"/>
      <c r="U262" s="13"/>
    </row>
    <row r="263" spans="1:21" x14ac:dyDescent="0.35">
      <c r="A263" s="7" t="s">
        <v>1389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 t="shared" si="11"/>
        <v>Kali-A</v>
      </c>
      <c r="P263" s="13" t="str">
        <f t="shared" si="9"/>
        <v>True Search</v>
      </c>
      <c r="Q263" s="13" t="str">
        <f t="shared" si="10"/>
        <v>Buggy</v>
      </c>
      <c r="R263" s="13"/>
      <c r="S263" s="13"/>
      <c r="T263" s="13"/>
      <c r="U263" s="13"/>
    </row>
    <row r="264" spans="1:21" x14ac:dyDescent="0.35">
      <c r="A264" s="5" t="s">
        <v>1390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 t="shared" si="11"/>
        <v>Kali-A</v>
      </c>
      <c r="P264" s="13" t="str">
        <f t="shared" si="9"/>
        <v>True Search</v>
      </c>
      <c r="Q264" s="13" t="str">
        <f t="shared" si="10"/>
        <v>Buggy</v>
      </c>
      <c r="R264" s="13"/>
      <c r="S264" s="13"/>
      <c r="T264" s="13"/>
      <c r="U264" s="13"/>
    </row>
    <row r="265" spans="1:21" x14ac:dyDescent="0.35">
      <c r="A265" s="7" t="s">
        <v>1391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 t="shared" si="11"/>
        <v>Kali-A</v>
      </c>
      <c r="P265" s="13" t="str">
        <f t="shared" si="9"/>
        <v>True Search</v>
      </c>
      <c r="Q265" s="13" t="str">
        <f t="shared" si="10"/>
        <v>Buggy</v>
      </c>
      <c r="R265" s="13"/>
      <c r="S265" s="13"/>
      <c r="T265" s="13"/>
      <c r="U265" s="13"/>
    </row>
    <row r="266" spans="1:21" x14ac:dyDescent="0.35">
      <c r="A266" s="5" t="s">
        <v>1392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 t="shared" si="11"/>
        <v>Kali-A</v>
      </c>
      <c r="P266" s="13" t="str">
        <f t="shared" ref="P266:P329" si="12">IF($O266="ACS", "True Search", IF($O266="Arja", "Evolutionary Search", IF($O266="AVATAR", "True Pattern", IF($O266="CapGen", "Search Like Pattern", IF($O266="Cardumen", "True Semantic", IF($O266="DynaMoth", "True Semantic", IF($O266="FixMiner", "True Pattern", IF($O266="GenProg-A", "Evolutionary Search", IF($O266="Hercules", "Learning Pattern", IF($O266="Jaid", "True Semantic",
IF($O266="Kali-A", "True Search", IF($O266="kPAR", "True Pattern", IF($O266="Nopol", "True Semantic", IF($O266="RSRepair-A", "Evolutionary Search", IF($O266="SequenceR", "Deep Learning", IF($O266="SimFix", "Search Like Pattern", IF($O266="SketchFix", "True Pattern", IF($O266="SOFix", "True Pattern", IF($O266="ssFix", "Search Like Pattern", IF($O266="TBar", "True Pattern", ""))))))))))))))))))))</f>
        <v>True Search</v>
      </c>
      <c r="Q266" s="13" t="str">
        <f t="shared" si="10"/>
        <v>Buggy</v>
      </c>
      <c r="R266" s="13"/>
      <c r="S266" s="13"/>
      <c r="T266" s="13"/>
      <c r="U266" s="13"/>
    </row>
    <row r="267" spans="1:21" x14ac:dyDescent="0.35">
      <c r="A267" s="5" t="s">
        <v>1393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 t="shared" si="11"/>
        <v>Kali-A</v>
      </c>
      <c r="P267" s="13" t="str">
        <f t="shared" si="12"/>
        <v>True Search</v>
      </c>
      <c r="Q267" s="13" t="str">
        <f t="shared" si="10"/>
        <v>Buggy</v>
      </c>
      <c r="R267" s="13"/>
      <c r="S267" s="13"/>
      <c r="T267" s="13"/>
      <c r="U267" s="13"/>
    </row>
    <row r="268" spans="1:21" x14ac:dyDescent="0.35">
      <c r="A268" s="5" t="s">
        <v>1394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 t="shared" si="11"/>
        <v>Kali-A</v>
      </c>
      <c r="P268" s="13" t="str">
        <f t="shared" si="12"/>
        <v>True Search</v>
      </c>
      <c r="Q268" s="13" t="str">
        <f t="shared" si="10"/>
        <v>Buggy</v>
      </c>
      <c r="R268" s="13"/>
      <c r="S268" s="13"/>
      <c r="T268" s="13"/>
      <c r="U268" s="13"/>
    </row>
    <row r="269" spans="1:21" x14ac:dyDescent="0.35">
      <c r="A269" s="7" t="s">
        <v>1395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 t="shared" si="11"/>
        <v>Kali-A</v>
      </c>
      <c r="P269" s="13" t="str">
        <f t="shared" si="12"/>
        <v>True Search</v>
      </c>
      <c r="Q269" s="13" t="str">
        <f t="shared" si="10"/>
        <v>Buggy</v>
      </c>
      <c r="R269" s="13"/>
      <c r="S269" s="13"/>
      <c r="T269" s="13"/>
      <c r="U269" s="13"/>
    </row>
    <row r="270" spans="1:21" x14ac:dyDescent="0.35">
      <c r="A270" s="7" t="s">
        <v>1396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 t="shared" si="11"/>
        <v>Kali-A</v>
      </c>
      <c r="P270" s="13" t="str">
        <f t="shared" si="12"/>
        <v>True Search</v>
      </c>
      <c r="Q270" s="13" t="str">
        <f t="shared" si="10"/>
        <v>Buggy</v>
      </c>
      <c r="R270" s="13"/>
      <c r="S270" s="13"/>
      <c r="T270" s="13"/>
      <c r="U270" s="13"/>
    </row>
    <row r="271" spans="1:21" x14ac:dyDescent="0.35">
      <c r="A271" s="7" t="s">
        <v>1397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 t="shared" si="11"/>
        <v>Kali-A</v>
      </c>
      <c r="P271" s="13" t="str">
        <f t="shared" si="12"/>
        <v>True Search</v>
      </c>
      <c r="Q271" s="13" t="str">
        <f t="shared" si="10"/>
        <v>Buggy</v>
      </c>
      <c r="R271" s="13"/>
      <c r="S271" s="13"/>
      <c r="T271" s="13"/>
      <c r="U271" s="13"/>
    </row>
    <row r="272" spans="1:21" x14ac:dyDescent="0.35">
      <c r="A272" s="7" t="s">
        <v>1398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 t="shared" si="11"/>
        <v>Kali-A</v>
      </c>
      <c r="P272" s="13" t="str">
        <f t="shared" si="12"/>
        <v>True Search</v>
      </c>
      <c r="Q272" s="13" t="str">
        <f t="shared" si="10"/>
        <v>Buggy</v>
      </c>
      <c r="R272" s="13"/>
      <c r="S272" s="13"/>
      <c r="T272" s="13"/>
      <c r="U272" s="13"/>
    </row>
    <row r="273" spans="1:21" x14ac:dyDescent="0.35">
      <c r="A273" s="7" t="s">
        <v>1399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 t="shared" si="11"/>
        <v>Kali-A</v>
      </c>
      <c r="P273" s="13" t="str">
        <f t="shared" si="12"/>
        <v>True Search</v>
      </c>
      <c r="Q273" s="13" t="str">
        <f t="shared" si="10"/>
        <v>Buggy</v>
      </c>
      <c r="R273" s="13"/>
      <c r="S273" s="13"/>
      <c r="T273" s="13"/>
      <c r="U273" s="13"/>
    </row>
    <row r="274" spans="1:21" x14ac:dyDescent="0.35">
      <c r="A274" s="7" t="s">
        <v>1400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 t="shared" si="11"/>
        <v>Kali-A</v>
      </c>
      <c r="P274" s="13" t="str">
        <f t="shared" si="12"/>
        <v>True Search</v>
      </c>
      <c r="Q274" s="13" t="str">
        <f t="shared" si="10"/>
        <v>Buggy</v>
      </c>
      <c r="R274" s="13"/>
      <c r="S274" s="13"/>
      <c r="T274" s="13"/>
      <c r="U274" s="13"/>
    </row>
    <row r="275" spans="1:21" x14ac:dyDescent="0.35">
      <c r="A275" s="5" t="s">
        <v>1401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 t="shared" si="11"/>
        <v>Kali-A</v>
      </c>
      <c r="P275" s="13" t="str">
        <f t="shared" si="12"/>
        <v>True Search</v>
      </c>
      <c r="Q275" s="13" t="str">
        <f t="shared" si="10"/>
        <v>Buggy</v>
      </c>
      <c r="R275" s="13"/>
      <c r="S275" s="13"/>
      <c r="T275" s="13"/>
      <c r="U275" s="13"/>
    </row>
    <row r="276" spans="1:21" x14ac:dyDescent="0.35">
      <c r="A276" s="7" t="s">
        <v>1402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 t="shared" si="11"/>
        <v>Kali-A</v>
      </c>
      <c r="P276" s="13" t="str">
        <f t="shared" si="12"/>
        <v>True Search</v>
      </c>
      <c r="Q276" s="13" t="str">
        <f t="shared" si="10"/>
        <v>Buggy</v>
      </c>
      <c r="R276" s="13"/>
      <c r="S276" s="13"/>
      <c r="T276" s="13"/>
      <c r="U276" s="13"/>
    </row>
    <row r="277" spans="1:21" x14ac:dyDescent="0.35">
      <c r="A277" s="7" t="s">
        <v>935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 t="shared" si="11"/>
        <v>kPAR</v>
      </c>
      <c r="P277" s="13" t="str">
        <f t="shared" si="12"/>
        <v>True Pattern</v>
      </c>
      <c r="Q277" s="13" t="str">
        <f t="shared" si="10"/>
        <v>Buggy</v>
      </c>
      <c r="R277" s="13"/>
      <c r="S277" s="13"/>
      <c r="T277" s="13"/>
      <c r="U277" s="13"/>
    </row>
    <row r="278" spans="1:21" x14ac:dyDescent="0.35">
      <c r="A278" s="7" t="s">
        <v>184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 t="shared" si="11"/>
        <v>kPAR</v>
      </c>
      <c r="P278" s="13" t="str">
        <f t="shared" si="12"/>
        <v>True Pattern</v>
      </c>
      <c r="Q278" s="13" t="str">
        <f t="shared" si="10"/>
        <v>Buggy</v>
      </c>
      <c r="R278" s="13"/>
      <c r="S278" s="13"/>
      <c r="T278" s="13"/>
      <c r="U278" s="13"/>
    </row>
    <row r="279" spans="1:21" x14ac:dyDescent="0.35">
      <c r="A279" s="5" t="s">
        <v>177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 t="shared" si="11"/>
        <v>kPAR</v>
      </c>
      <c r="P279" s="13" t="str">
        <f t="shared" si="12"/>
        <v>True Pattern</v>
      </c>
      <c r="Q279" s="13" t="str">
        <f t="shared" ref="Q279:Q342" si="13">IF(NOT(ISERR(SEARCH("*_Buggy",$A279))), "Buggy", IF(NOT(ISERR(SEARCH("*_Fixed",$A279))), "Fixed", IF(NOT(ISERR(SEARCH("*_Repaired",$A279))), "Repaired", "")))</f>
        <v>Buggy</v>
      </c>
      <c r="R279" s="13"/>
      <c r="S279" s="13"/>
      <c r="T279" s="13"/>
      <c r="U279" s="13"/>
    </row>
    <row r="280" spans="1:21" x14ac:dyDescent="0.35">
      <c r="A280" s="7" t="s">
        <v>192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 t="shared" ref="O280:O343" si="14">LEFT($A280,FIND("_",$A280)-1)</f>
        <v>kPAR</v>
      </c>
      <c r="P280" s="13" t="str">
        <f t="shared" si="12"/>
        <v>True Pattern</v>
      </c>
      <c r="Q280" s="13" t="str">
        <f t="shared" si="13"/>
        <v>Buggy</v>
      </c>
      <c r="R280" s="13"/>
      <c r="S280" s="13"/>
      <c r="T280" s="13"/>
      <c r="U280" s="13"/>
    </row>
    <row r="281" spans="1:21" x14ac:dyDescent="0.35">
      <c r="A281" s="5" t="s">
        <v>535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 t="shared" si="14"/>
        <v>kPAR</v>
      </c>
      <c r="P281" s="13" t="str">
        <f t="shared" si="12"/>
        <v>True Pattern</v>
      </c>
      <c r="Q281" s="13" t="str">
        <f t="shared" si="13"/>
        <v>Buggy</v>
      </c>
      <c r="R281" s="13"/>
      <c r="S281" s="13"/>
      <c r="T281" s="13"/>
      <c r="U281" s="13"/>
    </row>
    <row r="282" spans="1:21" x14ac:dyDescent="0.35">
      <c r="A282" s="5" t="s">
        <v>709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 t="shared" si="14"/>
        <v>kPAR</v>
      </c>
      <c r="P282" s="13" t="str">
        <f t="shared" si="12"/>
        <v>True Pattern</v>
      </c>
      <c r="Q282" s="13" t="str">
        <f t="shared" si="13"/>
        <v>Buggy</v>
      </c>
      <c r="R282" s="13"/>
      <c r="S282" s="13"/>
      <c r="T282" s="13"/>
      <c r="U282" s="13"/>
    </row>
    <row r="283" spans="1:21" x14ac:dyDescent="0.35">
      <c r="A283" s="5" t="s">
        <v>176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 t="shared" si="14"/>
        <v>kPAR</v>
      </c>
      <c r="P283" s="13" t="str">
        <f t="shared" si="12"/>
        <v>True Pattern</v>
      </c>
      <c r="Q283" s="13" t="str">
        <f t="shared" si="13"/>
        <v>Buggy</v>
      </c>
      <c r="R283" s="13"/>
      <c r="S283" s="13"/>
      <c r="T283" s="13"/>
      <c r="U283" s="13"/>
    </row>
    <row r="284" spans="1:21" x14ac:dyDescent="0.35">
      <c r="A284" s="5" t="s">
        <v>37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 t="shared" si="14"/>
        <v>kPAR</v>
      </c>
      <c r="P284" s="13" t="str">
        <f t="shared" si="12"/>
        <v>True Pattern</v>
      </c>
      <c r="Q284" s="13" t="str">
        <f t="shared" si="13"/>
        <v>Buggy</v>
      </c>
      <c r="R284" s="13"/>
      <c r="S284" s="13"/>
      <c r="T284" s="13"/>
      <c r="U284" s="13"/>
    </row>
    <row r="285" spans="1:21" x14ac:dyDescent="0.35">
      <c r="A285" s="5" t="s">
        <v>712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 t="shared" si="14"/>
        <v>kPAR</v>
      </c>
      <c r="P285" s="13" t="str">
        <f t="shared" si="12"/>
        <v>True Pattern</v>
      </c>
      <c r="Q285" s="13" t="str">
        <f t="shared" si="13"/>
        <v>Buggy</v>
      </c>
      <c r="R285" s="13"/>
      <c r="S285" s="13"/>
      <c r="T285" s="13"/>
      <c r="U285" s="13"/>
    </row>
    <row r="286" spans="1:21" x14ac:dyDescent="0.35">
      <c r="A286" s="7" t="s">
        <v>173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 t="shared" si="14"/>
        <v>kPAR</v>
      </c>
      <c r="P286" s="13" t="str">
        <f t="shared" si="12"/>
        <v>True Pattern</v>
      </c>
      <c r="Q286" s="13" t="str">
        <f t="shared" si="13"/>
        <v>Buggy</v>
      </c>
      <c r="R286" s="13"/>
      <c r="S286" s="13"/>
      <c r="T286" s="13"/>
      <c r="U286" s="13"/>
    </row>
    <row r="287" spans="1:21" x14ac:dyDescent="0.35">
      <c r="A287" s="5" t="s">
        <v>223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 t="shared" si="14"/>
        <v>kPAR</v>
      </c>
      <c r="P287" s="13" t="str">
        <f t="shared" si="12"/>
        <v>True Pattern</v>
      </c>
      <c r="Q287" s="13" t="str">
        <f t="shared" si="13"/>
        <v>Buggy</v>
      </c>
      <c r="R287" s="13"/>
      <c r="S287" s="13"/>
      <c r="T287" s="13"/>
      <c r="U287" s="13"/>
    </row>
    <row r="288" spans="1:21" x14ac:dyDescent="0.35">
      <c r="A288" s="7" t="s">
        <v>810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 t="shared" si="14"/>
        <v>kPAR</v>
      </c>
      <c r="P288" s="13" t="str">
        <f t="shared" si="12"/>
        <v>True Pattern</v>
      </c>
      <c r="Q288" s="13" t="str">
        <f t="shared" si="13"/>
        <v>Buggy</v>
      </c>
      <c r="R288" s="13"/>
      <c r="S288" s="13"/>
      <c r="T288" s="13"/>
      <c r="U288" s="13"/>
    </row>
    <row r="289" spans="1:21" x14ac:dyDescent="0.35">
      <c r="A289" s="7" t="s">
        <v>1004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 t="shared" si="14"/>
        <v>kPAR</v>
      </c>
      <c r="P289" s="13" t="str">
        <f t="shared" si="12"/>
        <v>True Pattern</v>
      </c>
      <c r="Q289" s="13" t="str">
        <f t="shared" si="13"/>
        <v>Buggy</v>
      </c>
      <c r="R289" s="13"/>
      <c r="S289" s="13"/>
      <c r="T289" s="13"/>
      <c r="U289" s="13"/>
    </row>
    <row r="290" spans="1:21" x14ac:dyDescent="0.35">
      <c r="A290" s="5" t="s">
        <v>284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 t="shared" si="14"/>
        <v>kPAR</v>
      </c>
      <c r="P290" s="13" t="str">
        <f t="shared" si="12"/>
        <v>True Pattern</v>
      </c>
      <c r="Q290" s="13" t="str">
        <f t="shared" si="13"/>
        <v>Buggy</v>
      </c>
      <c r="R290" s="13"/>
      <c r="S290" s="13"/>
      <c r="T290" s="13"/>
      <c r="U290" s="13"/>
    </row>
    <row r="291" spans="1:21" x14ac:dyDescent="0.35">
      <c r="A291" s="7" t="s">
        <v>1168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 t="shared" si="14"/>
        <v>kPAR</v>
      </c>
      <c r="P291" s="13" t="str">
        <f t="shared" si="12"/>
        <v>True Pattern</v>
      </c>
      <c r="Q291" s="13" t="str">
        <f t="shared" si="13"/>
        <v>Buggy</v>
      </c>
      <c r="R291" s="13"/>
      <c r="S291" s="13"/>
      <c r="T291" s="13"/>
      <c r="U291" s="13"/>
    </row>
    <row r="292" spans="1:21" x14ac:dyDescent="0.35">
      <c r="A292" s="7" t="s">
        <v>1200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 t="shared" si="14"/>
        <v>kPAR</v>
      </c>
      <c r="P292" s="13" t="str">
        <f t="shared" si="12"/>
        <v>True Pattern</v>
      </c>
      <c r="Q292" s="13" t="str">
        <f t="shared" si="13"/>
        <v>Buggy</v>
      </c>
      <c r="R292" s="13"/>
      <c r="S292" s="13"/>
      <c r="T292" s="13"/>
      <c r="U292" s="13"/>
    </row>
    <row r="293" spans="1:21" x14ac:dyDescent="0.35">
      <c r="A293" s="5" t="s">
        <v>307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 t="shared" si="14"/>
        <v>kPAR</v>
      </c>
      <c r="P293" s="13" t="str">
        <f t="shared" si="12"/>
        <v>True Pattern</v>
      </c>
      <c r="Q293" s="13" t="str">
        <f t="shared" si="13"/>
        <v>Buggy</v>
      </c>
      <c r="R293" s="13"/>
      <c r="S293" s="13"/>
      <c r="T293" s="13"/>
      <c r="U293" s="13"/>
    </row>
    <row r="294" spans="1:21" x14ac:dyDescent="0.35">
      <c r="A294" s="5" t="s">
        <v>249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 t="shared" si="14"/>
        <v>kPAR</v>
      </c>
      <c r="P294" s="13" t="str">
        <f t="shared" si="12"/>
        <v>True Pattern</v>
      </c>
      <c r="Q294" s="13" t="str">
        <f t="shared" si="13"/>
        <v>Buggy</v>
      </c>
      <c r="R294" s="13"/>
      <c r="S294" s="13"/>
      <c r="T294" s="13"/>
      <c r="U294" s="13"/>
    </row>
    <row r="295" spans="1:21" x14ac:dyDescent="0.35">
      <c r="A295" s="5" t="s">
        <v>1214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 t="shared" si="14"/>
        <v>kPAR</v>
      </c>
      <c r="P295" s="13" t="str">
        <f t="shared" si="12"/>
        <v>True Pattern</v>
      </c>
      <c r="Q295" s="13" t="str">
        <f t="shared" si="13"/>
        <v>Buggy</v>
      </c>
      <c r="R295" s="13"/>
      <c r="S295" s="13"/>
      <c r="T295" s="13"/>
      <c r="U295" s="13"/>
    </row>
    <row r="296" spans="1:21" x14ac:dyDescent="0.35">
      <c r="A296" s="7" t="s">
        <v>813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 t="shared" si="14"/>
        <v>kPAR</v>
      </c>
      <c r="P296" s="13" t="str">
        <f t="shared" si="12"/>
        <v>True Pattern</v>
      </c>
      <c r="Q296" s="13" t="str">
        <f t="shared" si="13"/>
        <v>Buggy</v>
      </c>
      <c r="R296" s="13"/>
      <c r="S296" s="13"/>
      <c r="T296" s="13"/>
      <c r="U296" s="13"/>
    </row>
    <row r="297" spans="1:21" x14ac:dyDescent="0.35">
      <c r="A297" s="7" t="s">
        <v>325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 t="shared" si="14"/>
        <v>kPAR</v>
      </c>
      <c r="P297" s="13" t="str">
        <f t="shared" si="12"/>
        <v>True Pattern</v>
      </c>
      <c r="Q297" s="13" t="str">
        <f t="shared" si="13"/>
        <v>Buggy</v>
      </c>
      <c r="R297" s="13"/>
      <c r="S297" s="13"/>
      <c r="T297" s="13"/>
      <c r="U297" s="13"/>
    </row>
    <row r="298" spans="1:21" x14ac:dyDescent="0.35">
      <c r="A298" s="7" t="s">
        <v>178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 t="shared" si="14"/>
        <v>kPAR</v>
      </c>
      <c r="P298" s="13" t="str">
        <f t="shared" si="12"/>
        <v>True Pattern</v>
      </c>
      <c r="Q298" s="13" t="str">
        <f t="shared" si="13"/>
        <v>Buggy</v>
      </c>
      <c r="R298" s="13"/>
      <c r="S298" s="13"/>
      <c r="T298" s="13"/>
      <c r="U298" s="13"/>
    </row>
    <row r="299" spans="1:21" x14ac:dyDescent="0.35">
      <c r="A299" s="7" t="s">
        <v>1220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 t="shared" si="14"/>
        <v>kPAR</v>
      </c>
      <c r="P299" s="13" t="str">
        <f t="shared" si="12"/>
        <v>True Pattern</v>
      </c>
      <c r="Q299" s="13" t="str">
        <f t="shared" si="13"/>
        <v>Buggy</v>
      </c>
      <c r="R299" s="13"/>
      <c r="S299" s="13"/>
      <c r="T299" s="13"/>
      <c r="U299" s="13"/>
    </row>
    <row r="300" spans="1:21" x14ac:dyDescent="0.35">
      <c r="A300" s="7" t="s">
        <v>583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 t="shared" si="14"/>
        <v>kPAR</v>
      </c>
      <c r="P300" s="13" t="str">
        <f t="shared" si="12"/>
        <v>True Pattern</v>
      </c>
      <c r="Q300" s="13" t="str">
        <f t="shared" si="13"/>
        <v>Buggy</v>
      </c>
      <c r="R300" s="13"/>
      <c r="S300" s="13"/>
      <c r="T300" s="13"/>
      <c r="U300" s="13"/>
    </row>
    <row r="301" spans="1:21" x14ac:dyDescent="0.35">
      <c r="A301" s="5" t="s">
        <v>896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 t="shared" si="14"/>
        <v>kPAR</v>
      </c>
      <c r="P301" s="13" t="str">
        <f t="shared" si="12"/>
        <v>True Pattern</v>
      </c>
      <c r="Q301" s="13" t="str">
        <f t="shared" si="13"/>
        <v>Buggy</v>
      </c>
      <c r="R301" s="13"/>
      <c r="S301" s="13"/>
      <c r="T301" s="13"/>
      <c r="U301" s="13"/>
    </row>
    <row r="302" spans="1:21" x14ac:dyDescent="0.35">
      <c r="A302" s="5" t="s">
        <v>565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 t="shared" si="14"/>
        <v>kPAR</v>
      </c>
      <c r="P302" s="13" t="str">
        <f t="shared" si="12"/>
        <v>True Pattern</v>
      </c>
      <c r="Q302" s="13" t="str">
        <f t="shared" si="13"/>
        <v>Buggy</v>
      </c>
      <c r="R302" s="13"/>
      <c r="S302" s="13"/>
      <c r="T302" s="13"/>
      <c r="U302" s="13"/>
    </row>
    <row r="303" spans="1:21" x14ac:dyDescent="0.35">
      <c r="A303" s="7" t="s">
        <v>804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 t="shared" si="14"/>
        <v>kPAR</v>
      </c>
      <c r="P303" s="13" t="str">
        <f t="shared" si="12"/>
        <v>True Pattern</v>
      </c>
      <c r="Q303" s="13" t="str">
        <f t="shared" si="13"/>
        <v>Buggy</v>
      </c>
      <c r="R303" s="13"/>
      <c r="S303" s="13"/>
      <c r="T303" s="13"/>
      <c r="U303" s="13"/>
    </row>
    <row r="304" spans="1:21" x14ac:dyDescent="0.35">
      <c r="A304" s="5" t="s">
        <v>48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 t="shared" si="14"/>
        <v>kPAR</v>
      </c>
      <c r="P304" s="13" t="str">
        <f t="shared" si="12"/>
        <v>True Pattern</v>
      </c>
      <c r="Q304" s="13" t="str">
        <f t="shared" si="13"/>
        <v>Buggy</v>
      </c>
      <c r="R304" s="13"/>
      <c r="S304" s="13"/>
      <c r="T304" s="13"/>
      <c r="U304" s="13"/>
    </row>
    <row r="305" spans="1:21" x14ac:dyDescent="0.35">
      <c r="A305" s="5" t="s">
        <v>181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 t="shared" si="14"/>
        <v>kPAR</v>
      </c>
      <c r="P305" s="13" t="str">
        <f t="shared" si="12"/>
        <v>True Pattern</v>
      </c>
      <c r="Q305" s="13" t="str">
        <f t="shared" si="13"/>
        <v>Buggy</v>
      </c>
      <c r="R305" s="13"/>
      <c r="S305" s="13"/>
      <c r="T305" s="13"/>
      <c r="U305" s="13"/>
    </row>
    <row r="306" spans="1:21" x14ac:dyDescent="0.35">
      <c r="A306" s="5" t="s">
        <v>409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 t="shared" si="14"/>
        <v>kPAR</v>
      </c>
      <c r="P306" s="13" t="str">
        <f t="shared" si="12"/>
        <v>True Pattern</v>
      </c>
      <c r="Q306" s="13" t="str">
        <f t="shared" si="13"/>
        <v>Buggy</v>
      </c>
      <c r="R306" s="13"/>
      <c r="S306" s="13"/>
      <c r="T306" s="13"/>
      <c r="U306" s="13"/>
    </row>
    <row r="307" spans="1:21" x14ac:dyDescent="0.35">
      <c r="A307" s="5" t="s">
        <v>153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 t="shared" si="14"/>
        <v>kPAR</v>
      </c>
      <c r="P307" s="13" t="str">
        <f t="shared" si="12"/>
        <v>True Pattern</v>
      </c>
      <c r="Q307" s="13" t="str">
        <f t="shared" si="13"/>
        <v>Buggy</v>
      </c>
      <c r="R307" s="13"/>
      <c r="S307" s="13"/>
      <c r="T307" s="13"/>
      <c r="U307" s="13"/>
    </row>
    <row r="308" spans="1:21" x14ac:dyDescent="0.35">
      <c r="A308" s="5" t="s">
        <v>908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 t="shared" si="14"/>
        <v>kPAR</v>
      </c>
      <c r="P308" s="13" t="str">
        <f t="shared" si="12"/>
        <v>True Pattern</v>
      </c>
      <c r="Q308" s="13" t="str">
        <f t="shared" si="13"/>
        <v>Buggy</v>
      </c>
      <c r="R308" s="13"/>
      <c r="S308" s="13"/>
      <c r="T308" s="13"/>
      <c r="U308" s="13"/>
    </row>
    <row r="309" spans="1:21" x14ac:dyDescent="0.35">
      <c r="A309" s="7" t="s">
        <v>348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 t="shared" si="14"/>
        <v>kPAR</v>
      </c>
      <c r="P309" s="13" t="str">
        <f t="shared" si="12"/>
        <v>True Pattern</v>
      </c>
      <c r="Q309" s="13" t="str">
        <f t="shared" si="13"/>
        <v>Buggy</v>
      </c>
      <c r="R309" s="13"/>
      <c r="S309" s="13"/>
      <c r="T309" s="13"/>
      <c r="U309" s="13"/>
    </row>
    <row r="310" spans="1:21" x14ac:dyDescent="0.35">
      <c r="A310" s="5" t="s">
        <v>659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 t="shared" si="14"/>
        <v>kPAR</v>
      </c>
      <c r="P310" s="13" t="str">
        <f t="shared" si="12"/>
        <v>True Pattern</v>
      </c>
      <c r="Q310" s="13" t="str">
        <f t="shared" si="13"/>
        <v>Buggy</v>
      </c>
      <c r="R310" s="13"/>
      <c r="S310" s="13"/>
      <c r="T310" s="13"/>
      <c r="U310" s="13"/>
    </row>
    <row r="311" spans="1:21" x14ac:dyDescent="0.35">
      <c r="A311" s="7" t="s">
        <v>584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 t="shared" si="14"/>
        <v>kPAR</v>
      </c>
      <c r="P311" s="13" t="str">
        <f t="shared" si="12"/>
        <v>True Pattern</v>
      </c>
      <c r="Q311" s="13" t="str">
        <f t="shared" si="13"/>
        <v>Buggy</v>
      </c>
      <c r="R311" s="13"/>
      <c r="S311" s="13"/>
      <c r="T311" s="13"/>
      <c r="U311" s="13"/>
    </row>
    <row r="312" spans="1:21" x14ac:dyDescent="0.35">
      <c r="A312" s="7" t="s">
        <v>466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 t="shared" si="14"/>
        <v>kPAR</v>
      </c>
      <c r="P312" s="13" t="str">
        <f t="shared" si="12"/>
        <v>True Pattern</v>
      </c>
      <c r="Q312" s="13" t="str">
        <f t="shared" si="13"/>
        <v>Buggy</v>
      </c>
      <c r="R312" s="13"/>
      <c r="S312" s="13"/>
      <c r="T312" s="13"/>
      <c r="U312" s="13"/>
    </row>
    <row r="313" spans="1:21" x14ac:dyDescent="0.35">
      <c r="A313" s="5" t="s">
        <v>247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 t="shared" si="14"/>
        <v>kPAR</v>
      </c>
      <c r="P313" s="13" t="str">
        <f t="shared" si="12"/>
        <v>True Pattern</v>
      </c>
      <c r="Q313" s="13" t="str">
        <f t="shared" si="13"/>
        <v>Buggy</v>
      </c>
      <c r="R313" s="13"/>
      <c r="S313" s="13"/>
      <c r="T313" s="13"/>
      <c r="U313" s="13"/>
    </row>
    <row r="314" spans="1:21" x14ac:dyDescent="0.35">
      <c r="A314" s="5" t="s">
        <v>157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 t="shared" si="14"/>
        <v>kPAR</v>
      </c>
      <c r="P314" s="13" t="str">
        <f t="shared" si="12"/>
        <v>True Pattern</v>
      </c>
      <c r="Q314" s="13" t="str">
        <f t="shared" si="13"/>
        <v>Buggy</v>
      </c>
      <c r="R314" s="13"/>
      <c r="S314" s="13"/>
      <c r="T314" s="13"/>
      <c r="U314" s="13"/>
    </row>
    <row r="315" spans="1:21" x14ac:dyDescent="0.35">
      <c r="A315" s="5" t="s">
        <v>1183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 t="shared" si="14"/>
        <v>kPAR</v>
      </c>
      <c r="P315" s="13" t="str">
        <f t="shared" si="12"/>
        <v>True Pattern</v>
      </c>
      <c r="Q315" s="13" t="str">
        <f t="shared" si="13"/>
        <v>Buggy</v>
      </c>
      <c r="R315" s="13"/>
      <c r="S315" s="13"/>
      <c r="T315" s="13"/>
      <c r="U315" s="13"/>
    </row>
    <row r="316" spans="1:21" x14ac:dyDescent="0.35">
      <c r="A316" s="7" t="s">
        <v>415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 t="shared" si="14"/>
        <v>kPAR</v>
      </c>
      <c r="P316" s="13" t="str">
        <f t="shared" si="12"/>
        <v>True Pattern</v>
      </c>
      <c r="Q316" s="13" t="str">
        <f t="shared" si="13"/>
        <v>Buggy</v>
      </c>
      <c r="R316" s="13"/>
      <c r="S316" s="13"/>
      <c r="T316" s="13"/>
      <c r="U316" s="13"/>
    </row>
    <row r="317" spans="1:21" x14ac:dyDescent="0.35">
      <c r="A317" s="7" t="s">
        <v>791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 t="shared" si="14"/>
        <v>kPAR</v>
      </c>
      <c r="P317" s="13" t="str">
        <f t="shared" si="12"/>
        <v>True Pattern</v>
      </c>
      <c r="Q317" s="13" t="str">
        <f t="shared" si="13"/>
        <v>Buggy</v>
      </c>
      <c r="R317" s="13"/>
      <c r="S317" s="13"/>
      <c r="T317" s="13"/>
      <c r="U317" s="13"/>
    </row>
    <row r="318" spans="1:21" x14ac:dyDescent="0.35">
      <c r="A318" s="7" t="s">
        <v>1166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 t="shared" si="14"/>
        <v>kPAR</v>
      </c>
      <c r="P318" s="13" t="str">
        <f t="shared" si="12"/>
        <v>True Pattern</v>
      </c>
      <c r="Q318" s="13" t="str">
        <f t="shared" si="13"/>
        <v>Buggy</v>
      </c>
      <c r="R318" s="13"/>
      <c r="S318" s="13"/>
      <c r="T318" s="13"/>
      <c r="U318" s="13"/>
    </row>
    <row r="319" spans="1:21" x14ac:dyDescent="0.35">
      <c r="A319" s="7" t="s">
        <v>1218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 t="shared" si="14"/>
        <v>kPAR</v>
      </c>
      <c r="P319" s="13" t="str">
        <f t="shared" si="12"/>
        <v>True Pattern</v>
      </c>
      <c r="Q319" s="13" t="str">
        <f t="shared" si="13"/>
        <v>Buggy</v>
      </c>
      <c r="R319" s="13"/>
      <c r="S319" s="13"/>
      <c r="T319" s="13"/>
      <c r="U319" s="13"/>
    </row>
    <row r="320" spans="1:21" x14ac:dyDescent="0.35">
      <c r="A320" s="5" t="s">
        <v>60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 t="shared" si="14"/>
        <v>kPAR</v>
      </c>
      <c r="P320" s="13" t="str">
        <f t="shared" si="12"/>
        <v>True Pattern</v>
      </c>
      <c r="Q320" s="13" t="str">
        <f t="shared" si="13"/>
        <v>Buggy</v>
      </c>
      <c r="R320" s="13"/>
      <c r="S320" s="13"/>
      <c r="T320" s="13"/>
      <c r="U320" s="13"/>
    </row>
    <row r="321" spans="1:21" x14ac:dyDescent="0.35">
      <c r="A321" s="5" t="s">
        <v>1022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 t="shared" si="14"/>
        <v>kPAR</v>
      </c>
      <c r="P321" s="13" t="str">
        <f t="shared" si="12"/>
        <v>True Pattern</v>
      </c>
      <c r="Q321" s="13" t="str">
        <f t="shared" si="13"/>
        <v>Buggy</v>
      </c>
      <c r="R321" s="13"/>
      <c r="S321" s="13"/>
      <c r="T321" s="13"/>
      <c r="U321" s="13"/>
    </row>
    <row r="322" spans="1:21" x14ac:dyDescent="0.35">
      <c r="A322" s="7" t="s">
        <v>821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 t="shared" si="14"/>
        <v>kPAR</v>
      </c>
      <c r="P322" s="13" t="str">
        <f t="shared" si="12"/>
        <v>True Pattern</v>
      </c>
      <c r="Q322" s="13" t="str">
        <f t="shared" si="13"/>
        <v>Buggy</v>
      </c>
      <c r="R322" s="13"/>
      <c r="S322" s="13"/>
      <c r="T322" s="13"/>
      <c r="U322" s="13"/>
    </row>
    <row r="323" spans="1:21" x14ac:dyDescent="0.35">
      <c r="A323" s="7" t="s">
        <v>1248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>
        <v>4272</v>
      </c>
      <c r="N323" s="8">
        <v>237.34</v>
      </c>
      <c r="O323" s="13" t="str">
        <f t="shared" si="14"/>
        <v>kPAR</v>
      </c>
      <c r="P323" s="13" t="str">
        <f t="shared" si="12"/>
        <v>True Pattern</v>
      </c>
      <c r="Q323" s="13" t="str">
        <f t="shared" si="13"/>
        <v>Buggy</v>
      </c>
      <c r="R323" s="13"/>
      <c r="S323" s="13"/>
      <c r="T323" s="13"/>
      <c r="U323" s="13"/>
    </row>
    <row r="324" spans="1:21" x14ac:dyDescent="0.35">
      <c r="A324" s="7" t="s">
        <v>772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 t="shared" si="14"/>
        <v>kPAR</v>
      </c>
      <c r="P324" s="13" t="str">
        <f t="shared" si="12"/>
        <v>True Pattern</v>
      </c>
      <c r="Q324" s="13" t="str">
        <f t="shared" si="13"/>
        <v>Buggy</v>
      </c>
      <c r="R324" s="13"/>
      <c r="S324" s="13"/>
      <c r="T324" s="13"/>
      <c r="U324" s="13"/>
    </row>
    <row r="325" spans="1:21" x14ac:dyDescent="0.35">
      <c r="A325" s="7" t="s">
        <v>442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 t="shared" si="14"/>
        <v>kPAR</v>
      </c>
      <c r="P325" s="13" t="str">
        <f t="shared" si="12"/>
        <v>True Pattern</v>
      </c>
      <c r="Q325" s="13" t="str">
        <f t="shared" si="13"/>
        <v>Buggy</v>
      </c>
      <c r="R325" s="13"/>
      <c r="S325" s="13"/>
      <c r="T325" s="13"/>
      <c r="U325" s="13"/>
    </row>
    <row r="326" spans="1:21" x14ac:dyDescent="0.35">
      <c r="A326" s="5" t="s">
        <v>1011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 t="shared" si="14"/>
        <v>kPAR</v>
      </c>
      <c r="P326" s="13" t="str">
        <f t="shared" si="12"/>
        <v>True Pattern</v>
      </c>
      <c r="Q326" s="13" t="str">
        <f t="shared" si="13"/>
        <v>Buggy</v>
      </c>
      <c r="R326" s="13"/>
      <c r="S326" s="13"/>
      <c r="T326" s="13"/>
      <c r="U326" s="13"/>
    </row>
    <row r="327" spans="1:21" x14ac:dyDescent="0.35">
      <c r="A327" s="7" t="s">
        <v>93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 t="shared" si="14"/>
        <v>kPAR</v>
      </c>
      <c r="P327" s="13" t="str">
        <f t="shared" si="12"/>
        <v>True Pattern</v>
      </c>
      <c r="Q327" s="13" t="str">
        <f t="shared" si="13"/>
        <v>Buggy</v>
      </c>
      <c r="R327" s="13"/>
      <c r="S327" s="13"/>
      <c r="T327" s="13"/>
      <c r="U327" s="13"/>
    </row>
    <row r="328" spans="1:21" x14ac:dyDescent="0.35">
      <c r="A328" s="7" t="s">
        <v>454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 t="shared" si="14"/>
        <v>kPAR</v>
      </c>
      <c r="P328" s="13" t="str">
        <f t="shared" si="12"/>
        <v>True Pattern</v>
      </c>
      <c r="Q328" s="13" t="str">
        <f t="shared" si="13"/>
        <v>Buggy</v>
      </c>
      <c r="R328" s="13"/>
      <c r="S328" s="13"/>
      <c r="T328" s="13"/>
      <c r="U328" s="13"/>
    </row>
    <row r="329" spans="1:21" x14ac:dyDescent="0.35">
      <c r="A329" s="7" t="s">
        <v>1140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 t="shared" si="14"/>
        <v>kPAR</v>
      </c>
      <c r="P329" s="13" t="str">
        <f t="shared" si="12"/>
        <v>True Pattern</v>
      </c>
      <c r="Q329" s="13" t="str">
        <f t="shared" si="13"/>
        <v>Buggy</v>
      </c>
      <c r="R329" s="13"/>
      <c r="S329" s="13"/>
      <c r="T329" s="13"/>
      <c r="U329" s="13"/>
    </row>
    <row r="330" spans="1:21" x14ac:dyDescent="0.35">
      <c r="A330" s="5" t="s">
        <v>609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 t="shared" si="14"/>
        <v>kPAR</v>
      </c>
      <c r="P330" s="13" t="str">
        <f t="shared" ref="P330:P393" si="15">IF($O330="ACS", "True Search", IF($O330="Arja", "Evolutionary Search", IF($O330="AVATAR", "True Pattern", IF($O330="CapGen", "Search Like Pattern", IF($O330="Cardumen", "True Semantic", IF($O330="DynaMoth", "True Semantic", IF($O330="FixMiner", "True Pattern", IF($O330="GenProg-A", "Evolutionary Search", IF($O330="Hercules", "Learning Pattern", IF($O330="Jaid", "True Semantic",
IF($O330="Kali-A", "True Search", IF($O330="kPAR", "True Pattern", IF($O330="Nopol", "True Semantic", IF($O330="RSRepair-A", "Evolutionary Search", IF($O330="SequenceR", "Deep Learning", IF($O330="SimFix", "Search Like Pattern", IF($O330="SketchFix", "True Pattern", IF($O330="SOFix", "True Pattern", IF($O330="ssFix", "Search Like Pattern", IF($O330="TBar", "True Pattern", ""))))))))))))))))))))</f>
        <v>True Pattern</v>
      </c>
      <c r="Q330" s="13" t="str">
        <f t="shared" si="13"/>
        <v>Buggy</v>
      </c>
      <c r="R330" s="13"/>
      <c r="S330" s="13"/>
      <c r="T330" s="13"/>
      <c r="U330" s="13"/>
    </row>
    <row r="331" spans="1:21" x14ac:dyDescent="0.35">
      <c r="A331" s="5" t="s">
        <v>233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 t="shared" si="14"/>
        <v>kPAR</v>
      </c>
      <c r="P331" s="13" t="str">
        <f t="shared" si="15"/>
        <v>True Pattern</v>
      </c>
      <c r="Q331" s="13" t="str">
        <f t="shared" si="13"/>
        <v>Buggy</v>
      </c>
      <c r="R331" s="13"/>
      <c r="S331" s="13"/>
      <c r="T331" s="13"/>
      <c r="U331" s="13"/>
    </row>
    <row r="332" spans="1:21" x14ac:dyDescent="0.35">
      <c r="A332" s="5" t="s">
        <v>117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 t="shared" si="14"/>
        <v>kPAR</v>
      </c>
      <c r="P332" s="13" t="str">
        <f t="shared" si="15"/>
        <v>True Pattern</v>
      </c>
      <c r="Q332" s="13" t="str">
        <f t="shared" si="13"/>
        <v>Buggy</v>
      </c>
      <c r="R332" s="13"/>
      <c r="S332" s="13"/>
      <c r="T332" s="13"/>
      <c r="U332" s="13"/>
    </row>
    <row r="333" spans="1:21" x14ac:dyDescent="0.35">
      <c r="A333" s="7" t="s">
        <v>1090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 t="shared" si="14"/>
        <v>kPAR</v>
      </c>
      <c r="P333" s="13" t="str">
        <f t="shared" si="15"/>
        <v>True Pattern</v>
      </c>
      <c r="Q333" s="13" t="str">
        <f t="shared" si="13"/>
        <v>Buggy</v>
      </c>
      <c r="R333" s="13"/>
      <c r="S333" s="13"/>
      <c r="T333" s="13"/>
      <c r="U333" s="13"/>
    </row>
    <row r="334" spans="1:21" x14ac:dyDescent="0.35">
      <c r="A334" s="7" t="s">
        <v>434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 t="shared" si="14"/>
        <v>kPAR</v>
      </c>
      <c r="P334" s="13" t="str">
        <f t="shared" si="15"/>
        <v>True Pattern</v>
      </c>
      <c r="Q334" s="13" t="str">
        <f t="shared" si="13"/>
        <v>Buggy</v>
      </c>
      <c r="R334" s="13"/>
      <c r="S334" s="13"/>
      <c r="T334" s="13"/>
      <c r="U334" s="13"/>
    </row>
    <row r="335" spans="1:21" x14ac:dyDescent="0.35">
      <c r="A335" s="5" t="s">
        <v>1283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 t="shared" si="14"/>
        <v>kPAR</v>
      </c>
      <c r="P335" s="13" t="str">
        <f t="shared" si="15"/>
        <v>True Pattern</v>
      </c>
      <c r="Q335" s="13" t="str">
        <f t="shared" si="13"/>
        <v>Buggy</v>
      </c>
      <c r="R335" s="13"/>
      <c r="S335" s="13"/>
      <c r="T335" s="13"/>
      <c r="U335" s="13"/>
    </row>
    <row r="336" spans="1:21" x14ac:dyDescent="0.35">
      <c r="A336" s="5" t="s">
        <v>1106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 t="shared" si="14"/>
        <v>kPAR</v>
      </c>
      <c r="P336" s="13" t="str">
        <f t="shared" si="15"/>
        <v>True Pattern</v>
      </c>
      <c r="Q336" s="13" t="str">
        <f t="shared" si="13"/>
        <v>Buggy</v>
      </c>
      <c r="R336" s="13"/>
      <c r="S336" s="13"/>
      <c r="T336" s="13"/>
      <c r="U336" s="13"/>
    </row>
    <row r="337" spans="1:21" x14ac:dyDescent="0.35">
      <c r="A337" s="5" t="s">
        <v>309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 t="shared" si="14"/>
        <v>kPAR</v>
      </c>
      <c r="P337" s="13" t="str">
        <f t="shared" si="15"/>
        <v>True Pattern</v>
      </c>
      <c r="Q337" s="13" t="str">
        <f t="shared" si="13"/>
        <v>Buggy</v>
      </c>
      <c r="R337" s="13"/>
      <c r="S337" s="13"/>
      <c r="T337" s="13"/>
      <c r="U337" s="13"/>
    </row>
    <row r="338" spans="1:21" x14ac:dyDescent="0.35">
      <c r="A338" s="5" t="s">
        <v>141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 t="shared" si="14"/>
        <v>kPAR</v>
      </c>
      <c r="P338" s="13" t="str">
        <f t="shared" si="15"/>
        <v>True Pattern</v>
      </c>
      <c r="Q338" s="13" t="str">
        <f t="shared" si="13"/>
        <v>Buggy</v>
      </c>
      <c r="R338" s="13"/>
      <c r="S338" s="13"/>
      <c r="T338" s="13"/>
      <c r="U338" s="13"/>
    </row>
    <row r="339" spans="1:21" x14ac:dyDescent="0.35">
      <c r="A339" s="7" t="s">
        <v>897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 t="shared" si="14"/>
        <v>kPAR</v>
      </c>
      <c r="P339" s="13" t="str">
        <f t="shared" si="15"/>
        <v>True Pattern</v>
      </c>
      <c r="Q339" s="13" t="str">
        <f t="shared" si="13"/>
        <v>Buggy</v>
      </c>
      <c r="R339" s="13"/>
      <c r="S339" s="13"/>
      <c r="T339" s="13"/>
      <c r="U339" s="13"/>
    </row>
    <row r="340" spans="1:21" x14ac:dyDescent="0.35">
      <c r="A340" s="7" t="s">
        <v>718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 t="shared" si="14"/>
        <v>kPAR</v>
      </c>
      <c r="P340" s="13" t="str">
        <f t="shared" si="15"/>
        <v>True Pattern</v>
      </c>
      <c r="Q340" s="13" t="str">
        <f t="shared" si="13"/>
        <v>Buggy</v>
      </c>
      <c r="R340" s="13"/>
      <c r="S340" s="13"/>
      <c r="T340" s="13"/>
      <c r="U340" s="13"/>
    </row>
    <row r="341" spans="1:21" x14ac:dyDescent="0.35">
      <c r="A341" s="5" t="s">
        <v>547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 t="shared" si="14"/>
        <v>kPAR</v>
      </c>
      <c r="P341" s="13" t="str">
        <f t="shared" si="15"/>
        <v>True Pattern</v>
      </c>
      <c r="Q341" s="13" t="str">
        <f t="shared" si="13"/>
        <v>Buggy</v>
      </c>
      <c r="R341" s="13"/>
      <c r="S341" s="13"/>
      <c r="T341" s="13"/>
      <c r="U341" s="13"/>
    </row>
    <row r="342" spans="1:21" x14ac:dyDescent="0.35">
      <c r="A342" s="7" t="s">
        <v>486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 t="shared" si="14"/>
        <v>Nopol</v>
      </c>
      <c r="P342" s="13" t="str">
        <f t="shared" si="15"/>
        <v>True Semantic</v>
      </c>
      <c r="Q342" s="13" t="str">
        <f t="shared" si="13"/>
        <v>Buggy</v>
      </c>
      <c r="R342" s="13"/>
      <c r="S342" s="13"/>
      <c r="T342" s="13"/>
      <c r="U342" s="13"/>
    </row>
    <row r="343" spans="1:21" x14ac:dyDescent="0.35">
      <c r="A343" s="5" t="s">
        <v>1169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 t="shared" si="14"/>
        <v>Nopol</v>
      </c>
      <c r="P343" s="13" t="str">
        <f t="shared" si="15"/>
        <v>True Semantic</v>
      </c>
      <c r="Q343" s="13" t="str">
        <f t="shared" ref="Q343:Q406" si="16">IF(NOT(ISERR(SEARCH("*_Buggy",$A343))), "Buggy", IF(NOT(ISERR(SEARCH("*_Fixed",$A343))), "Fixed", IF(NOT(ISERR(SEARCH("*_Repaired",$A343))), "Repaired", "")))</f>
        <v>Buggy</v>
      </c>
      <c r="R343" s="13"/>
      <c r="S343" s="13"/>
      <c r="T343" s="13"/>
      <c r="U343" s="13"/>
    </row>
    <row r="344" spans="1:21" x14ac:dyDescent="0.35">
      <c r="A344" s="5" t="s">
        <v>877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 t="shared" ref="O344:O407" si="17">LEFT($A344,FIND("_",$A344)-1)</f>
        <v>Nopol</v>
      </c>
      <c r="P344" s="13" t="str">
        <f t="shared" si="15"/>
        <v>True Semantic</v>
      </c>
      <c r="Q344" s="13" t="str">
        <f t="shared" si="16"/>
        <v>Buggy</v>
      </c>
      <c r="R344" s="13"/>
      <c r="S344" s="13"/>
      <c r="T344" s="13"/>
      <c r="U344" s="13"/>
    </row>
    <row r="345" spans="1:21" x14ac:dyDescent="0.35">
      <c r="A345" s="7" t="s">
        <v>1025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 t="shared" si="17"/>
        <v>Nopol</v>
      </c>
      <c r="P345" s="13" t="str">
        <f t="shared" si="15"/>
        <v>True Semantic</v>
      </c>
      <c r="Q345" s="13" t="str">
        <f t="shared" si="16"/>
        <v>Buggy</v>
      </c>
      <c r="R345" s="13"/>
      <c r="S345" s="13"/>
      <c r="T345" s="13"/>
      <c r="U345" s="13"/>
    </row>
    <row r="346" spans="1:21" x14ac:dyDescent="0.35">
      <c r="A346" s="5" t="s">
        <v>898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 t="shared" si="17"/>
        <v>Nopol</v>
      </c>
      <c r="P346" s="13" t="str">
        <f t="shared" si="15"/>
        <v>True Semantic</v>
      </c>
      <c r="Q346" s="13" t="str">
        <f t="shared" si="16"/>
        <v>Buggy</v>
      </c>
      <c r="R346" s="13"/>
      <c r="S346" s="13"/>
      <c r="T346" s="13"/>
      <c r="U346" s="13"/>
    </row>
    <row r="347" spans="1:21" x14ac:dyDescent="0.35">
      <c r="A347" s="5" t="s">
        <v>68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 t="shared" si="17"/>
        <v>Nopol</v>
      </c>
      <c r="P347" s="13" t="str">
        <f t="shared" si="15"/>
        <v>True Semantic</v>
      </c>
      <c r="Q347" s="13" t="str">
        <f t="shared" si="16"/>
        <v>Buggy</v>
      </c>
      <c r="R347" s="13"/>
      <c r="S347" s="13"/>
      <c r="T347" s="13"/>
      <c r="U347" s="13"/>
    </row>
    <row r="348" spans="1:21" x14ac:dyDescent="0.35">
      <c r="A348" s="5" t="s">
        <v>851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 t="shared" si="17"/>
        <v>Nopol</v>
      </c>
      <c r="P348" s="13" t="str">
        <f t="shared" si="15"/>
        <v>True Semantic</v>
      </c>
      <c r="Q348" s="13" t="str">
        <f t="shared" si="16"/>
        <v>Buggy</v>
      </c>
      <c r="R348" s="13"/>
      <c r="S348" s="13"/>
      <c r="T348" s="13"/>
      <c r="U348" s="13"/>
    </row>
    <row r="349" spans="1:21" x14ac:dyDescent="0.35">
      <c r="A349" s="7" t="s">
        <v>1043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 t="shared" si="17"/>
        <v>Nopol</v>
      </c>
      <c r="P349" s="13" t="str">
        <f t="shared" si="15"/>
        <v>True Semantic</v>
      </c>
      <c r="Q349" s="13" t="str">
        <f t="shared" si="16"/>
        <v>Buggy</v>
      </c>
      <c r="R349" s="13"/>
      <c r="S349" s="13"/>
      <c r="T349" s="13"/>
      <c r="U349" s="13"/>
    </row>
    <row r="350" spans="1:21" x14ac:dyDescent="0.35">
      <c r="A350" s="7" t="s">
        <v>1031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 t="shared" si="17"/>
        <v>Nopol</v>
      </c>
      <c r="P350" s="13" t="str">
        <f t="shared" si="15"/>
        <v>True Semantic</v>
      </c>
      <c r="Q350" s="13" t="str">
        <f t="shared" si="16"/>
        <v>Buggy</v>
      </c>
      <c r="R350" s="13"/>
      <c r="S350" s="13"/>
      <c r="T350" s="13"/>
      <c r="U350" s="13"/>
    </row>
    <row r="351" spans="1:21" x14ac:dyDescent="0.35">
      <c r="A351" s="5" t="s">
        <v>1029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 t="shared" si="17"/>
        <v>Nopol</v>
      </c>
      <c r="P351" s="13" t="str">
        <f t="shared" si="15"/>
        <v>True Semantic</v>
      </c>
      <c r="Q351" s="13" t="str">
        <f t="shared" si="16"/>
        <v>Buggy</v>
      </c>
      <c r="R351" s="13"/>
      <c r="S351" s="13"/>
      <c r="T351" s="13"/>
      <c r="U351" s="13"/>
    </row>
    <row r="352" spans="1:21" x14ac:dyDescent="0.35">
      <c r="A352" s="7" t="s">
        <v>629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 t="shared" si="17"/>
        <v>Nopol</v>
      </c>
      <c r="P352" s="13" t="str">
        <f t="shared" si="15"/>
        <v>True Semantic</v>
      </c>
      <c r="Q352" s="13" t="str">
        <f t="shared" si="16"/>
        <v>Buggy</v>
      </c>
      <c r="R352" s="13"/>
      <c r="S352" s="13"/>
      <c r="T352" s="13"/>
      <c r="U352" s="13"/>
    </row>
    <row r="353" spans="1:21" x14ac:dyDescent="0.35">
      <c r="A353" s="5" t="s">
        <v>1277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 t="shared" si="17"/>
        <v>Nopol</v>
      </c>
      <c r="P353" s="13" t="str">
        <f t="shared" si="15"/>
        <v>True Semantic</v>
      </c>
      <c r="Q353" s="13" t="str">
        <f t="shared" si="16"/>
        <v>Buggy</v>
      </c>
      <c r="R353" s="13"/>
      <c r="S353" s="13"/>
      <c r="T353" s="13"/>
      <c r="U353" s="13"/>
    </row>
    <row r="354" spans="1:21" x14ac:dyDescent="0.35">
      <c r="A354" s="7" t="s">
        <v>386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 t="shared" si="17"/>
        <v>Nopol</v>
      </c>
      <c r="P354" s="13" t="str">
        <f t="shared" si="15"/>
        <v>True Semantic</v>
      </c>
      <c r="Q354" s="13" t="str">
        <f t="shared" si="16"/>
        <v>Buggy</v>
      </c>
      <c r="R354" s="13"/>
      <c r="S354" s="13"/>
      <c r="T354" s="13"/>
      <c r="U354" s="13"/>
    </row>
    <row r="355" spans="1:21" x14ac:dyDescent="0.35">
      <c r="A355" s="7" t="s">
        <v>477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 t="shared" si="17"/>
        <v>Nopol</v>
      </c>
      <c r="P355" s="13" t="str">
        <f t="shared" si="15"/>
        <v>True Semantic</v>
      </c>
      <c r="Q355" s="13" t="str">
        <f t="shared" si="16"/>
        <v>Buggy</v>
      </c>
      <c r="R355" s="13"/>
      <c r="S355" s="13"/>
      <c r="T355" s="13"/>
      <c r="U355" s="13"/>
    </row>
    <row r="356" spans="1:21" x14ac:dyDescent="0.35">
      <c r="A356" s="5" t="s">
        <v>707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 t="shared" si="17"/>
        <v>Nopol</v>
      </c>
      <c r="P356" s="13" t="str">
        <f t="shared" si="15"/>
        <v>True Semantic</v>
      </c>
      <c r="Q356" s="13" t="str">
        <f t="shared" si="16"/>
        <v>Buggy</v>
      </c>
      <c r="R356" s="13"/>
      <c r="S356" s="13"/>
      <c r="T356" s="13"/>
      <c r="U356" s="13"/>
    </row>
    <row r="357" spans="1:21" x14ac:dyDescent="0.35">
      <c r="A357" s="7" t="s">
        <v>410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 t="shared" si="17"/>
        <v>Nopol</v>
      </c>
      <c r="P357" s="13" t="str">
        <f t="shared" si="15"/>
        <v>True Semantic</v>
      </c>
      <c r="Q357" s="13" t="str">
        <f t="shared" si="16"/>
        <v>Buggy</v>
      </c>
      <c r="R357" s="13"/>
      <c r="S357" s="13"/>
      <c r="T357" s="13"/>
      <c r="U357" s="13"/>
    </row>
    <row r="358" spans="1:21" x14ac:dyDescent="0.35">
      <c r="A358" s="7" t="s">
        <v>690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 t="shared" si="17"/>
        <v>Nopol</v>
      </c>
      <c r="P358" s="13" t="str">
        <f t="shared" si="15"/>
        <v>True Semantic</v>
      </c>
      <c r="Q358" s="13" t="str">
        <f t="shared" si="16"/>
        <v>Buggy</v>
      </c>
      <c r="R358" s="13"/>
      <c r="S358" s="13"/>
      <c r="T358" s="13"/>
      <c r="U358" s="13"/>
    </row>
    <row r="359" spans="1:21" x14ac:dyDescent="0.35">
      <c r="A359" s="7" t="s">
        <v>260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 t="shared" si="17"/>
        <v>Nopol</v>
      </c>
      <c r="P359" s="13" t="str">
        <f t="shared" si="15"/>
        <v>True Semantic</v>
      </c>
      <c r="Q359" s="13" t="str">
        <f t="shared" si="16"/>
        <v>Buggy</v>
      </c>
      <c r="R359" s="13"/>
      <c r="S359" s="13"/>
      <c r="T359" s="13"/>
      <c r="U359" s="13"/>
    </row>
    <row r="360" spans="1:21" x14ac:dyDescent="0.35">
      <c r="A360" s="7" t="s">
        <v>1144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 t="shared" si="17"/>
        <v>Nopol</v>
      </c>
      <c r="P360" s="13" t="str">
        <f t="shared" si="15"/>
        <v>True Semantic</v>
      </c>
      <c r="Q360" s="13" t="str">
        <f t="shared" si="16"/>
        <v>Buggy</v>
      </c>
      <c r="R360" s="13"/>
      <c r="S360" s="13"/>
      <c r="T360" s="13"/>
      <c r="U360" s="13"/>
    </row>
    <row r="361" spans="1:21" x14ac:dyDescent="0.35">
      <c r="A361" s="7" t="s">
        <v>1107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 t="shared" si="17"/>
        <v>Nopol</v>
      </c>
      <c r="P361" s="13" t="str">
        <f t="shared" si="15"/>
        <v>True Semantic</v>
      </c>
      <c r="Q361" s="13" t="str">
        <f t="shared" si="16"/>
        <v>Buggy</v>
      </c>
      <c r="R361" s="13"/>
      <c r="S361" s="13"/>
      <c r="T361" s="13"/>
      <c r="U361" s="13"/>
    </row>
    <row r="362" spans="1:21" x14ac:dyDescent="0.35">
      <c r="A362" s="7" t="s">
        <v>969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 t="shared" si="17"/>
        <v>Nopol</v>
      </c>
      <c r="P362" s="13" t="str">
        <f t="shared" si="15"/>
        <v>True Semantic</v>
      </c>
      <c r="Q362" s="13" t="str">
        <f t="shared" si="16"/>
        <v>Buggy</v>
      </c>
      <c r="R362" s="13"/>
      <c r="S362" s="13"/>
      <c r="T362" s="13"/>
      <c r="U362" s="13"/>
    </row>
    <row r="363" spans="1:21" x14ac:dyDescent="0.35">
      <c r="A363" s="7" t="s">
        <v>275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 t="shared" si="17"/>
        <v>Nopol</v>
      </c>
      <c r="P363" s="13" t="str">
        <f t="shared" si="15"/>
        <v>True Semantic</v>
      </c>
      <c r="Q363" s="13" t="str">
        <f t="shared" si="16"/>
        <v>Buggy</v>
      </c>
      <c r="R363" s="13"/>
      <c r="S363" s="13"/>
      <c r="T363" s="13"/>
      <c r="U363" s="13"/>
    </row>
    <row r="364" spans="1:21" x14ac:dyDescent="0.35">
      <c r="A364" s="7" t="s">
        <v>951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 t="shared" si="17"/>
        <v>Nopol</v>
      </c>
      <c r="P364" s="13" t="str">
        <f t="shared" si="15"/>
        <v>True Semantic</v>
      </c>
      <c r="Q364" s="13" t="str">
        <f t="shared" si="16"/>
        <v>Buggy</v>
      </c>
      <c r="R364" s="13"/>
      <c r="S364" s="13"/>
      <c r="T364" s="13"/>
      <c r="U364" s="13"/>
    </row>
    <row r="365" spans="1:21" x14ac:dyDescent="0.35">
      <c r="A365" s="5" t="s">
        <v>849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 t="shared" si="17"/>
        <v>Nopol</v>
      </c>
      <c r="P365" s="13" t="str">
        <f t="shared" si="15"/>
        <v>True Semantic</v>
      </c>
      <c r="Q365" s="13" t="str">
        <f t="shared" si="16"/>
        <v>Buggy</v>
      </c>
      <c r="R365" s="13"/>
      <c r="S365" s="13"/>
      <c r="T365" s="13"/>
      <c r="U365" s="13"/>
    </row>
    <row r="366" spans="1:21" x14ac:dyDescent="0.35">
      <c r="A366" s="7" t="s">
        <v>30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 t="shared" si="17"/>
        <v>Nopol</v>
      </c>
      <c r="P366" s="13" t="str">
        <f t="shared" si="15"/>
        <v>True Semantic</v>
      </c>
      <c r="Q366" s="13" t="str">
        <f t="shared" si="16"/>
        <v>Buggy</v>
      </c>
      <c r="R366" s="13"/>
      <c r="S366" s="13"/>
      <c r="T366" s="13"/>
      <c r="U366" s="13"/>
    </row>
    <row r="367" spans="1:21" x14ac:dyDescent="0.35">
      <c r="A367" s="5" t="s">
        <v>102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 t="shared" si="17"/>
        <v>Nopol</v>
      </c>
      <c r="P367" s="13" t="str">
        <f t="shared" si="15"/>
        <v>True Semantic</v>
      </c>
      <c r="Q367" s="13" t="str">
        <f t="shared" si="16"/>
        <v>Buggy</v>
      </c>
      <c r="R367" s="13"/>
      <c r="S367" s="13"/>
      <c r="T367" s="13"/>
      <c r="U367" s="13"/>
    </row>
    <row r="368" spans="1:21" x14ac:dyDescent="0.35">
      <c r="A368" s="5" t="s">
        <v>540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 t="shared" si="17"/>
        <v>Nopol</v>
      </c>
      <c r="P368" s="13" t="str">
        <f t="shared" si="15"/>
        <v>True Semantic</v>
      </c>
      <c r="Q368" s="13" t="str">
        <f t="shared" si="16"/>
        <v>Buggy</v>
      </c>
      <c r="R368" s="13"/>
      <c r="S368" s="13"/>
      <c r="T368" s="13"/>
      <c r="U368" s="13"/>
    </row>
    <row r="369" spans="1:21" x14ac:dyDescent="0.35">
      <c r="A369" s="5" t="s">
        <v>1403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 t="shared" si="17"/>
        <v>RSRepair-A</v>
      </c>
      <c r="P369" s="13" t="str">
        <f t="shared" si="15"/>
        <v>Evolutionary Search</v>
      </c>
      <c r="Q369" s="13" t="str">
        <f t="shared" si="16"/>
        <v>Buggy</v>
      </c>
      <c r="R369" s="13"/>
      <c r="S369" s="13"/>
      <c r="T369" s="13"/>
      <c r="U369" s="13"/>
    </row>
    <row r="370" spans="1:21" x14ac:dyDescent="0.35">
      <c r="A370" s="7" t="s">
        <v>1404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 t="shared" si="17"/>
        <v>RSRepair-A</v>
      </c>
      <c r="P370" s="13" t="str">
        <f t="shared" si="15"/>
        <v>Evolutionary Search</v>
      </c>
      <c r="Q370" s="13" t="str">
        <f t="shared" si="16"/>
        <v>Buggy</v>
      </c>
      <c r="R370" s="13"/>
      <c r="S370" s="13"/>
      <c r="T370" s="13"/>
      <c r="U370" s="13"/>
    </row>
    <row r="371" spans="1:21" x14ac:dyDescent="0.35">
      <c r="A371" s="7" t="s">
        <v>1405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 t="shared" si="17"/>
        <v>RSRepair-A</v>
      </c>
      <c r="P371" s="13" t="str">
        <f t="shared" si="15"/>
        <v>Evolutionary Search</v>
      </c>
      <c r="Q371" s="13" t="str">
        <f t="shared" si="16"/>
        <v>Buggy</v>
      </c>
      <c r="R371" s="13"/>
      <c r="S371" s="13"/>
      <c r="T371" s="13"/>
      <c r="U371" s="13"/>
    </row>
    <row r="372" spans="1:21" x14ac:dyDescent="0.35">
      <c r="A372" s="7" t="s">
        <v>1406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 t="shared" si="17"/>
        <v>RSRepair-A</v>
      </c>
      <c r="P372" s="13" t="str">
        <f t="shared" si="15"/>
        <v>Evolutionary Search</v>
      </c>
      <c r="Q372" s="13" t="str">
        <f t="shared" si="16"/>
        <v>Buggy</v>
      </c>
      <c r="R372" s="13"/>
      <c r="S372" s="13"/>
      <c r="T372" s="13"/>
      <c r="U372" s="13"/>
    </row>
    <row r="373" spans="1:21" x14ac:dyDescent="0.35">
      <c r="A373" s="5" t="s">
        <v>1407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 t="shared" si="17"/>
        <v>RSRepair-A</v>
      </c>
      <c r="P373" s="13" t="str">
        <f t="shared" si="15"/>
        <v>Evolutionary Search</v>
      </c>
      <c r="Q373" s="13" t="str">
        <f t="shared" si="16"/>
        <v>Buggy</v>
      </c>
      <c r="R373" s="13"/>
      <c r="S373" s="13"/>
      <c r="T373" s="13"/>
      <c r="U373" s="13"/>
    </row>
    <row r="374" spans="1:21" x14ac:dyDescent="0.35">
      <c r="A374" s="5" t="s">
        <v>1408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 t="shared" si="17"/>
        <v>RSRepair-A</v>
      </c>
      <c r="P374" s="13" t="str">
        <f t="shared" si="15"/>
        <v>Evolutionary Search</v>
      </c>
      <c r="Q374" s="13" t="str">
        <f t="shared" si="16"/>
        <v>Buggy</v>
      </c>
      <c r="R374" s="13"/>
      <c r="S374" s="13"/>
      <c r="T374" s="13"/>
      <c r="U374" s="13"/>
    </row>
    <row r="375" spans="1:21" x14ac:dyDescent="0.35">
      <c r="A375" s="5" t="s">
        <v>1409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 t="shared" si="17"/>
        <v>RSRepair-A</v>
      </c>
      <c r="P375" s="13" t="str">
        <f t="shared" si="15"/>
        <v>Evolutionary Search</v>
      </c>
      <c r="Q375" s="13" t="str">
        <f t="shared" si="16"/>
        <v>Buggy</v>
      </c>
      <c r="R375" s="13"/>
      <c r="S375" s="13"/>
      <c r="T375" s="13"/>
      <c r="U375" s="13"/>
    </row>
    <row r="376" spans="1:21" x14ac:dyDescent="0.35">
      <c r="A376" s="7" t="s">
        <v>1410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 t="shared" si="17"/>
        <v>RSRepair-A</v>
      </c>
      <c r="P376" s="13" t="str">
        <f t="shared" si="15"/>
        <v>Evolutionary Search</v>
      </c>
      <c r="Q376" s="13" t="str">
        <f t="shared" si="16"/>
        <v>Buggy</v>
      </c>
      <c r="R376" s="13"/>
      <c r="S376" s="13"/>
      <c r="T376" s="13"/>
      <c r="U376" s="13"/>
    </row>
    <row r="377" spans="1:21" x14ac:dyDescent="0.35">
      <c r="A377" s="7" t="s">
        <v>1411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 t="shared" si="17"/>
        <v>RSRepair-A</v>
      </c>
      <c r="P377" s="13" t="str">
        <f t="shared" si="15"/>
        <v>Evolutionary Search</v>
      </c>
      <c r="Q377" s="13" t="str">
        <f t="shared" si="16"/>
        <v>Buggy</v>
      </c>
      <c r="R377" s="13"/>
      <c r="S377" s="13"/>
      <c r="T377" s="13"/>
      <c r="U377" s="13"/>
    </row>
    <row r="378" spans="1:21" x14ac:dyDescent="0.35">
      <c r="A378" s="5" t="s">
        <v>1412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 t="shared" si="17"/>
        <v>RSRepair-A</v>
      </c>
      <c r="P378" s="13" t="str">
        <f t="shared" si="15"/>
        <v>Evolutionary Search</v>
      </c>
      <c r="Q378" s="13" t="str">
        <f t="shared" si="16"/>
        <v>Buggy</v>
      </c>
      <c r="R378" s="13"/>
      <c r="S378" s="13"/>
      <c r="T378" s="13"/>
      <c r="U378" s="13"/>
    </row>
    <row r="379" spans="1:21" x14ac:dyDescent="0.35">
      <c r="A379" s="5" t="s">
        <v>1413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 t="shared" si="17"/>
        <v>RSRepair-A</v>
      </c>
      <c r="P379" s="13" t="str">
        <f t="shared" si="15"/>
        <v>Evolutionary Search</v>
      </c>
      <c r="Q379" s="13" t="str">
        <f t="shared" si="16"/>
        <v>Buggy</v>
      </c>
      <c r="R379" s="13"/>
      <c r="S379" s="13"/>
      <c r="T379" s="13"/>
      <c r="U379" s="13"/>
    </row>
    <row r="380" spans="1:21" x14ac:dyDescent="0.35">
      <c r="A380" s="7" t="s">
        <v>1414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 t="shared" si="17"/>
        <v>RSRepair-A</v>
      </c>
      <c r="P380" s="13" t="str">
        <f t="shared" si="15"/>
        <v>Evolutionary Search</v>
      </c>
      <c r="Q380" s="13" t="str">
        <f t="shared" si="16"/>
        <v>Buggy</v>
      </c>
      <c r="R380" s="13"/>
      <c r="S380" s="13"/>
      <c r="T380" s="13"/>
      <c r="U380" s="13"/>
    </row>
    <row r="381" spans="1:21" x14ac:dyDescent="0.35">
      <c r="A381" s="7" t="s">
        <v>1415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 t="shared" si="17"/>
        <v>RSRepair-A</v>
      </c>
      <c r="P381" s="13" t="str">
        <f t="shared" si="15"/>
        <v>Evolutionary Search</v>
      </c>
      <c r="Q381" s="13" t="str">
        <f t="shared" si="16"/>
        <v>Buggy</v>
      </c>
      <c r="R381" s="13"/>
      <c r="S381" s="13"/>
      <c r="T381" s="13"/>
      <c r="U381" s="13"/>
    </row>
    <row r="382" spans="1:21" x14ac:dyDescent="0.35">
      <c r="A382" s="7" t="s">
        <v>1416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 t="shared" si="17"/>
        <v>RSRepair-A</v>
      </c>
      <c r="P382" s="13" t="str">
        <f t="shared" si="15"/>
        <v>Evolutionary Search</v>
      </c>
      <c r="Q382" s="13" t="str">
        <f t="shared" si="16"/>
        <v>Buggy</v>
      </c>
      <c r="R382" s="13"/>
      <c r="S382" s="13"/>
      <c r="T382" s="13"/>
      <c r="U382" s="13"/>
    </row>
    <row r="383" spans="1:21" x14ac:dyDescent="0.35">
      <c r="A383" s="7" t="s">
        <v>1417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 t="shared" si="17"/>
        <v>RSRepair-A</v>
      </c>
      <c r="P383" s="13" t="str">
        <f t="shared" si="15"/>
        <v>Evolutionary Search</v>
      </c>
      <c r="Q383" s="13" t="str">
        <f t="shared" si="16"/>
        <v>Buggy</v>
      </c>
      <c r="R383" s="13"/>
      <c r="S383" s="13"/>
      <c r="T383" s="13"/>
      <c r="U383" s="13"/>
    </row>
    <row r="384" spans="1:21" x14ac:dyDescent="0.35">
      <c r="A384" s="7" t="s">
        <v>1418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 t="shared" si="17"/>
        <v>RSRepair-A</v>
      </c>
      <c r="P384" s="13" t="str">
        <f t="shared" si="15"/>
        <v>Evolutionary Search</v>
      </c>
      <c r="Q384" s="13" t="str">
        <f t="shared" si="16"/>
        <v>Buggy</v>
      </c>
      <c r="R384" s="13"/>
      <c r="S384" s="13"/>
      <c r="T384" s="13"/>
      <c r="U384" s="13"/>
    </row>
    <row r="385" spans="1:21" x14ac:dyDescent="0.35">
      <c r="A385" s="7" t="s">
        <v>1419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 t="shared" si="17"/>
        <v>RSRepair-A</v>
      </c>
      <c r="P385" s="13" t="str">
        <f t="shared" si="15"/>
        <v>Evolutionary Search</v>
      </c>
      <c r="Q385" s="13" t="str">
        <f t="shared" si="16"/>
        <v>Buggy</v>
      </c>
      <c r="R385" s="13"/>
      <c r="S385" s="13"/>
      <c r="T385" s="13"/>
      <c r="U385" s="13"/>
    </row>
    <row r="386" spans="1:21" x14ac:dyDescent="0.35">
      <c r="A386" s="5" t="s">
        <v>1420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 t="shared" si="17"/>
        <v>RSRepair-A</v>
      </c>
      <c r="P386" s="13" t="str">
        <f t="shared" si="15"/>
        <v>Evolutionary Search</v>
      </c>
      <c r="Q386" s="13" t="str">
        <f t="shared" si="16"/>
        <v>Buggy</v>
      </c>
      <c r="R386" s="13"/>
      <c r="S386" s="13"/>
      <c r="T386" s="13"/>
      <c r="U386" s="13"/>
    </row>
    <row r="387" spans="1:21" x14ac:dyDescent="0.35">
      <c r="A387" s="5" t="s">
        <v>1421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 t="shared" si="17"/>
        <v>RSRepair-A</v>
      </c>
      <c r="P387" s="13" t="str">
        <f t="shared" si="15"/>
        <v>Evolutionary Search</v>
      </c>
      <c r="Q387" s="13" t="str">
        <f t="shared" si="16"/>
        <v>Buggy</v>
      </c>
      <c r="R387" s="13"/>
      <c r="S387" s="13"/>
      <c r="T387" s="13"/>
      <c r="U387" s="13"/>
    </row>
    <row r="388" spans="1:21" x14ac:dyDescent="0.35">
      <c r="A388" s="5" t="s">
        <v>1422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 t="shared" si="17"/>
        <v>RSRepair-A</v>
      </c>
      <c r="P388" s="13" t="str">
        <f t="shared" si="15"/>
        <v>Evolutionary Search</v>
      </c>
      <c r="Q388" s="13" t="str">
        <f t="shared" si="16"/>
        <v>Buggy</v>
      </c>
      <c r="R388" s="13"/>
      <c r="S388" s="13"/>
      <c r="T388" s="13"/>
      <c r="U388" s="13"/>
    </row>
    <row r="389" spans="1:21" x14ac:dyDescent="0.35">
      <c r="A389" s="7" t="s">
        <v>1423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 t="shared" si="17"/>
        <v>RSRepair-A</v>
      </c>
      <c r="P389" s="13" t="str">
        <f t="shared" si="15"/>
        <v>Evolutionary Search</v>
      </c>
      <c r="Q389" s="13" t="str">
        <f t="shared" si="16"/>
        <v>Buggy</v>
      </c>
      <c r="R389" s="13"/>
      <c r="S389" s="13"/>
      <c r="T389" s="13"/>
      <c r="U389" s="13"/>
    </row>
    <row r="390" spans="1:21" x14ac:dyDescent="0.35">
      <c r="A390" s="7" t="s">
        <v>1424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 t="shared" si="17"/>
        <v>RSRepair-A</v>
      </c>
      <c r="P390" s="13" t="str">
        <f t="shared" si="15"/>
        <v>Evolutionary Search</v>
      </c>
      <c r="Q390" s="13" t="str">
        <f t="shared" si="16"/>
        <v>Buggy</v>
      </c>
      <c r="R390" s="13"/>
      <c r="S390" s="13"/>
      <c r="T390" s="13"/>
      <c r="U390" s="13"/>
    </row>
    <row r="391" spans="1:21" x14ac:dyDescent="0.35">
      <c r="A391" s="5" t="s">
        <v>1425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 t="shared" si="17"/>
        <v>RSRepair-A</v>
      </c>
      <c r="P391" s="13" t="str">
        <f t="shared" si="15"/>
        <v>Evolutionary Search</v>
      </c>
      <c r="Q391" s="13" t="str">
        <f t="shared" si="16"/>
        <v>Buggy</v>
      </c>
      <c r="R391" s="13"/>
      <c r="S391" s="13"/>
      <c r="T391" s="13"/>
      <c r="U391" s="13"/>
    </row>
    <row r="392" spans="1:21" x14ac:dyDescent="0.35">
      <c r="A392" s="7" t="s">
        <v>1426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 t="shared" si="17"/>
        <v>RSRepair-A</v>
      </c>
      <c r="P392" s="13" t="str">
        <f t="shared" si="15"/>
        <v>Evolutionary Search</v>
      </c>
      <c r="Q392" s="13" t="str">
        <f t="shared" si="16"/>
        <v>Buggy</v>
      </c>
      <c r="R392" s="13"/>
      <c r="S392" s="13"/>
      <c r="T392" s="13"/>
      <c r="U392" s="13"/>
    </row>
    <row r="393" spans="1:21" x14ac:dyDescent="0.35">
      <c r="A393" s="5" t="s">
        <v>1427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 t="shared" si="17"/>
        <v>RSRepair-A</v>
      </c>
      <c r="P393" s="13" t="str">
        <f t="shared" si="15"/>
        <v>Evolutionary Search</v>
      </c>
      <c r="Q393" s="13" t="str">
        <f t="shared" si="16"/>
        <v>Buggy</v>
      </c>
      <c r="R393" s="13"/>
      <c r="S393" s="13"/>
      <c r="T393" s="13"/>
      <c r="U393" s="13"/>
    </row>
    <row r="394" spans="1:21" x14ac:dyDescent="0.35">
      <c r="A394" s="5" t="s">
        <v>1428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 t="shared" si="17"/>
        <v>RSRepair-A</v>
      </c>
      <c r="P394" s="13" t="str">
        <f t="shared" ref="P394:P457" si="18">IF($O394="ACS", "True Search", IF($O394="Arja", "Evolutionary Search", IF($O394="AVATAR", "True Pattern", IF($O394="CapGen", "Search Like Pattern", IF($O394="Cardumen", "True Semantic", IF($O394="DynaMoth", "True Semantic", IF($O394="FixMiner", "True Pattern", IF($O394="GenProg-A", "Evolutionary Search", IF($O394="Hercules", "Learning Pattern", IF($O394="Jaid", "True Semantic",
IF($O394="Kali-A", "True Search", IF($O394="kPAR", "True Pattern", IF($O394="Nopol", "True Semantic", IF($O394="RSRepair-A", "Evolutionary Search", IF($O394="SequenceR", "Deep Learning", IF($O394="SimFix", "Search Like Pattern", IF($O394="SketchFix", "True Pattern", IF($O394="SOFix", "True Pattern", IF($O394="ssFix", "Search Like Pattern", IF($O394="TBar", "True Pattern", ""))))))))))))))))))))</f>
        <v>Evolutionary Search</v>
      </c>
      <c r="Q394" s="13" t="str">
        <f t="shared" si="16"/>
        <v>Buggy</v>
      </c>
      <c r="R394" s="13"/>
      <c r="S394" s="13"/>
      <c r="T394" s="13"/>
      <c r="U394" s="13"/>
    </row>
    <row r="395" spans="1:21" x14ac:dyDescent="0.35">
      <c r="A395" s="7" t="s">
        <v>1429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 t="shared" si="17"/>
        <v>RSRepair-A</v>
      </c>
      <c r="P395" s="13" t="str">
        <f t="shared" si="18"/>
        <v>Evolutionary Search</v>
      </c>
      <c r="Q395" s="13" t="str">
        <f t="shared" si="16"/>
        <v>Buggy</v>
      </c>
      <c r="R395" s="13"/>
      <c r="S395" s="13"/>
      <c r="T395" s="13"/>
      <c r="U395" s="13"/>
    </row>
    <row r="396" spans="1:21" x14ac:dyDescent="0.35">
      <c r="A396" s="5" t="s">
        <v>1430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 t="shared" si="17"/>
        <v>RSRepair-A</v>
      </c>
      <c r="P396" s="13" t="str">
        <f t="shared" si="18"/>
        <v>Evolutionary Search</v>
      </c>
      <c r="Q396" s="13" t="str">
        <f t="shared" si="16"/>
        <v>Buggy</v>
      </c>
      <c r="R396" s="13"/>
      <c r="S396" s="13"/>
      <c r="T396" s="13"/>
      <c r="U396" s="13"/>
    </row>
    <row r="397" spans="1:21" x14ac:dyDescent="0.35">
      <c r="A397" s="5" t="s">
        <v>1431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 t="shared" si="17"/>
        <v>RSRepair-A</v>
      </c>
      <c r="P397" s="13" t="str">
        <f t="shared" si="18"/>
        <v>Evolutionary Search</v>
      </c>
      <c r="Q397" s="13" t="str">
        <f t="shared" si="16"/>
        <v>Buggy</v>
      </c>
      <c r="R397" s="13"/>
      <c r="S397" s="13"/>
      <c r="T397" s="13"/>
      <c r="U397" s="13"/>
    </row>
    <row r="398" spans="1:21" x14ac:dyDescent="0.35">
      <c r="A398" s="5" t="s">
        <v>1432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 t="shared" si="17"/>
        <v>RSRepair-A</v>
      </c>
      <c r="P398" s="13" t="str">
        <f t="shared" si="18"/>
        <v>Evolutionary Search</v>
      </c>
      <c r="Q398" s="13" t="str">
        <f t="shared" si="16"/>
        <v>Buggy</v>
      </c>
      <c r="R398" s="13"/>
      <c r="S398" s="13"/>
      <c r="T398" s="13"/>
      <c r="U398" s="13"/>
    </row>
    <row r="399" spans="1:21" x14ac:dyDescent="0.35">
      <c r="A399" s="5" t="s">
        <v>1433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 t="shared" si="17"/>
        <v>RSRepair-A</v>
      </c>
      <c r="P399" s="13" t="str">
        <f t="shared" si="18"/>
        <v>Evolutionary Search</v>
      </c>
      <c r="Q399" s="13" t="str">
        <f t="shared" si="16"/>
        <v>Buggy</v>
      </c>
      <c r="R399" s="13"/>
      <c r="S399" s="13"/>
      <c r="T399" s="13"/>
      <c r="U399" s="13"/>
    </row>
    <row r="400" spans="1:21" x14ac:dyDescent="0.35">
      <c r="A400" s="7" t="s">
        <v>1434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 t="shared" si="17"/>
        <v>RSRepair-A</v>
      </c>
      <c r="P400" s="13" t="str">
        <f t="shared" si="18"/>
        <v>Evolutionary Search</v>
      </c>
      <c r="Q400" s="13" t="str">
        <f t="shared" si="16"/>
        <v>Buggy</v>
      </c>
      <c r="R400" s="13"/>
      <c r="S400" s="13"/>
      <c r="T400" s="13"/>
      <c r="U400" s="13"/>
    </row>
    <row r="401" spans="1:21" x14ac:dyDescent="0.35">
      <c r="A401" s="5" t="s">
        <v>1435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 t="shared" si="17"/>
        <v>RSRepair-A</v>
      </c>
      <c r="P401" s="13" t="str">
        <f t="shared" si="18"/>
        <v>Evolutionary Search</v>
      </c>
      <c r="Q401" s="13" t="str">
        <f t="shared" si="16"/>
        <v>Buggy</v>
      </c>
      <c r="R401" s="13"/>
      <c r="S401" s="13"/>
      <c r="T401" s="13"/>
      <c r="U401" s="13"/>
    </row>
    <row r="402" spans="1:21" x14ac:dyDescent="0.35">
      <c r="A402" s="5" t="s">
        <v>1436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 t="shared" si="17"/>
        <v>RSRepair-A</v>
      </c>
      <c r="P402" s="13" t="str">
        <f t="shared" si="18"/>
        <v>Evolutionary Search</v>
      </c>
      <c r="Q402" s="13" t="str">
        <f t="shared" si="16"/>
        <v>Buggy</v>
      </c>
      <c r="R402" s="13"/>
      <c r="S402" s="13"/>
      <c r="T402" s="13"/>
      <c r="U402" s="13"/>
    </row>
    <row r="403" spans="1:21" x14ac:dyDescent="0.35">
      <c r="A403" s="5" t="s">
        <v>1437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 t="shared" si="17"/>
        <v>RSRepair-A</v>
      </c>
      <c r="P403" s="13" t="str">
        <f t="shared" si="18"/>
        <v>Evolutionary Search</v>
      </c>
      <c r="Q403" s="13" t="str">
        <f t="shared" si="16"/>
        <v>Buggy</v>
      </c>
      <c r="R403" s="13"/>
      <c r="S403" s="13"/>
      <c r="T403" s="13"/>
      <c r="U403" s="13"/>
    </row>
    <row r="404" spans="1:21" x14ac:dyDescent="0.35">
      <c r="A404" s="5" t="s">
        <v>1438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 t="shared" si="17"/>
        <v>RSRepair-A</v>
      </c>
      <c r="P404" s="13" t="str">
        <f t="shared" si="18"/>
        <v>Evolutionary Search</v>
      </c>
      <c r="Q404" s="13" t="str">
        <f t="shared" si="16"/>
        <v>Buggy</v>
      </c>
      <c r="R404" s="13"/>
      <c r="S404" s="13"/>
      <c r="T404" s="13"/>
      <c r="U404" s="13"/>
    </row>
    <row r="405" spans="1:21" x14ac:dyDescent="0.35">
      <c r="A405" s="5" t="s">
        <v>1439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 t="shared" si="17"/>
        <v>RSRepair-A</v>
      </c>
      <c r="P405" s="13" t="str">
        <f t="shared" si="18"/>
        <v>Evolutionary Search</v>
      </c>
      <c r="Q405" s="13" t="str">
        <f t="shared" si="16"/>
        <v>Buggy</v>
      </c>
      <c r="R405" s="13"/>
      <c r="S405" s="13"/>
      <c r="T405" s="13"/>
      <c r="U405" s="13"/>
    </row>
    <row r="406" spans="1:21" x14ac:dyDescent="0.35">
      <c r="A406" s="7" t="s">
        <v>1440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 t="shared" si="17"/>
        <v>RSRepair-A</v>
      </c>
      <c r="P406" s="13" t="str">
        <f t="shared" si="18"/>
        <v>Evolutionary Search</v>
      </c>
      <c r="Q406" s="13" t="str">
        <f t="shared" si="16"/>
        <v>Buggy</v>
      </c>
      <c r="R406" s="13"/>
      <c r="S406" s="13"/>
      <c r="T406" s="13"/>
      <c r="U406" s="13"/>
    </row>
    <row r="407" spans="1:21" x14ac:dyDescent="0.35">
      <c r="A407" s="5" t="s">
        <v>1441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 t="shared" si="17"/>
        <v>RSRepair-A</v>
      </c>
      <c r="P407" s="13" t="str">
        <f t="shared" si="18"/>
        <v>Evolutionary Search</v>
      </c>
      <c r="Q407" s="13" t="str">
        <f t="shared" ref="Q407:Q470" si="19">IF(NOT(ISERR(SEARCH("*_Buggy",$A407))), "Buggy", IF(NOT(ISERR(SEARCH("*_Fixed",$A407))), "Fixed", IF(NOT(ISERR(SEARCH("*_Repaired",$A407))), "Repaired", "")))</f>
        <v>Buggy</v>
      </c>
      <c r="R407" s="13"/>
      <c r="S407" s="13"/>
      <c r="T407" s="13"/>
      <c r="U407" s="13"/>
    </row>
    <row r="408" spans="1:21" x14ac:dyDescent="0.35">
      <c r="A408" s="5" t="s">
        <v>1442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 t="shared" ref="O408:O471" si="20">LEFT($A408,FIND("_",$A408)-1)</f>
        <v>RSRepair-A</v>
      </c>
      <c r="P408" s="13" t="str">
        <f t="shared" si="18"/>
        <v>Evolutionary Search</v>
      </c>
      <c r="Q408" s="13" t="str">
        <f t="shared" si="19"/>
        <v>Buggy</v>
      </c>
      <c r="R408" s="13"/>
      <c r="S408" s="13"/>
      <c r="T408" s="13"/>
      <c r="U408" s="13"/>
    </row>
    <row r="409" spans="1:21" x14ac:dyDescent="0.35">
      <c r="A409" s="5" t="s">
        <v>1443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 t="shared" si="20"/>
        <v>RSRepair-A</v>
      </c>
      <c r="P409" s="13" t="str">
        <f t="shared" si="18"/>
        <v>Evolutionary Search</v>
      </c>
      <c r="Q409" s="13" t="str">
        <f t="shared" si="19"/>
        <v>Buggy</v>
      </c>
      <c r="R409" s="13"/>
      <c r="S409" s="13"/>
      <c r="T409" s="13"/>
      <c r="U409" s="13"/>
    </row>
    <row r="410" spans="1:21" x14ac:dyDescent="0.35">
      <c r="A410" s="5" t="s">
        <v>143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 t="shared" si="20"/>
        <v>SimFix</v>
      </c>
      <c r="P410" s="13" t="str">
        <f t="shared" si="18"/>
        <v>Search Like Pattern</v>
      </c>
      <c r="Q410" s="13" t="str">
        <f t="shared" si="19"/>
        <v>Buggy</v>
      </c>
      <c r="R410" s="13"/>
      <c r="S410" s="13"/>
      <c r="T410" s="13"/>
      <c r="U410" s="13"/>
    </row>
    <row r="411" spans="1:21" x14ac:dyDescent="0.35">
      <c r="A411" s="5" t="s">
        <v>1044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 t="shared" si="20"/>
        <v>SimFix</v>
      </c>
      <c r="P411" s="13" t="str">
        <f t="shared" si="18"/>
        <v>Search Like Pattern</v>
      </c>
      <c r="Q411" s="13" t="str">
        <f t="shared" si="19"/>
        <v>Buggy</v>
      </c>
      <c r="R411" s="13"/>
      <c r="S411" s="13"/>
      <c r="T411" s="13"/>
      <c r="U411" s="13"/>
    </row>
    <row r="412" spans="1:21" x14ac:dyDescent="0.35">
      <c r="A412" s="5" t="s">
        <v>1153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 t="shared" si="20"/>
        <v>SimFix</v>
      </c>
      <c r="P412" s="13" t="str">
        <f t="shared" si="18"/>
        <v>Search Like Pattern</v>
      </c>
      <c r="Q412" s="13" t="str">
        <f t="shared" si="19"/>
        <v>Buggy</v>
      </c>
      <c r="R412" s="13"/>
      <c r="S412" s="13"/>
      <c r="T412" s="13"/>
      <c r="U412" s="13"/>
    </row>
    <row r="413" spans="1:21" x14ac:dyDescent="0.35">
      <c r="A413" s="5" t="s">
        <v>1061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 t="shared" si="20"/>
        <v>SimFix</v>
      </c>
      <c r="P413" s="13" t="str">
        <f t="shared" si="18"/>
        <v>Search Like Pattern</v>
      </c>
      <c r="Q413" s="13" t="str">
        <f t="shared" si="19"/>
        <v>Buggy</v>
      </c>
      <c r="R413" s="13"/>
      <c r="S413" s="13"/>
      <c r="T413" s="13"/>
      <c r="U413" s="13"/>
    </row>
    <row r="414" spans="1:21" x14ac:dyDescent="0.35">
      <c r="A414" s="5" t="s">
        <v>99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 t="shared" si="20"/>
        <v>SimFix</v>
      </c>
      <c r="P414" s="13" t="str">
        <f t="shared" si="18"/>
        <v>Search Like Pattern</v>
      </c>
      <c r="Q414" s="13" t="str">
        <f t="shared" si="19"/>
        <v>Buggy</v>
      </c>
      <c r="R414" s="13"/>
      <c r="S414" s="13"/>
      <c r="T414" s="13"/>
      <c r="U414" s="13"/>
    </row>
    <row r="415" spans="1:21" x14ac:dyDescent="0.35">
      <c r="A415" s="7" t="s">
        <v>940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 t="shared" si="20"/>
        <v>SimFix</v>
      </c>
      <c r="P415" s="13" t="str">
        <f t="shared" si="18"/>
        <v>Search Like Pattern</v>
      </c>
      <c r="Q415" s="13" t="str">
        <f t="shared" si="19"/>
        <v>Buggy</v>
      </c>
      <c r="R415" s="13"/>
      <c r="S415" s="13"/>
      <c r="T415" s="13"/>
      <c r="U415" s="13"/>
    </row>
    <row r="416" spans="1:21" x14ac:dyDescent="0.35">
      <c r="A416" s="5" t="s">
        <v>277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 t="shared" si="20"/>
        <v>SimFix</v>
      </c>
      <c r="P416" s="13" t="str">
        <f t="shared" si="18"/>
        <v>Search Like Pattern</v>
      </c>
      <c r="Q416" s="13" t="str">
        <f t="shared" si="19"/>
        <v>Buggy</v>
      </c>
      <c r="R416" s="13"/>
      <c r="S416" s="13"/>
      <c r="T416" s="13"/>
      <c r="U416" s="13"/>
    </row>
    <row r="417" spans="1:21" x14ac:dyDescent="0.35">
      <c r="A417" s="7" t="s">
        <v>237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 t="shared" si="20"/>
        <v>SimFix</v>
      </c>
      <c r="P417" s="13" t="str">
        <f t="shared" si="18"/>
        <v>Search Like Pattern</v>
      </c>
      <c r="Q417" s="13" t="str">
        <f t="shared" si="19"/>
        <v>Buggy</v>
      </c>
      <c r="R417" s="13"/>
      <c r="S417" s="13"/>
      <c r="T417" s="13"/>
      <c r="U417" s="13"/>
    </row>
    <row r="418" spans="1:21" x14ac:dyDescent="0.35">
      <c r="A418" s="7" t="s">
        <v>1096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 t="shared" si="20"/>
        <v>SimFix</v>
      </c>
      <c r="P418" s="13" t="str">
        <f t="shared" si="18"/>
        <v>Search Like Pattern</v>
      </c>
      <c r="Q418" s="13" t="str">
        <f t="shared" si="19"/>
        <v>Buggy</v>
      </c>
      <c r="R418" s="13"/>
      <c r="S418" s="13"/>
      <c r="T418" s="13"/>
      <c r="U418" s="13"/>
    </row>
    <row r="419" spans="1:21" x14ac:dyDescent="0.35">
      <c r="A419" s="5" t="s">
        <v>605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 t="shared" si="20"/>
        <v>SimFix</v>
      </c>
      <c r="P419" s="13" t="str">
        <f t="shared" si="18"/>
        <v>Search Like Pattern</v>
      </c>
      <c r="Q419" s="13" t="str">
        <f t="shared" si="19"/>
        <v>Buggy</v>
      </c>
      <c r="R419" s="13"/>
      <c r="S419" s="13"/>
      <c r="T419" s="13"/>
      <c r="U419" s="13"/>
    </row>
    <row r="420" spans="1:21" x14ac:dyDescent="0.35">
      <c r="A420" s="7" t="s">
        <v>784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 t="shared" si="20"/>
        <v>SimFix</v>
      </c>
      <c r="P420" s="13" t="str">
        <f t="shared" si="18"/>
        <v>Search Like Pattern</v>
      </c>
      <c r="Q420" s="13" t="str">
        <f t="shared" si="19"/>
        <v>Buggy</v>
      </c>
      <c r="R420" s="13"/>
      <c r="S420" s="13"/>
      <c r="T420" s="13"/>
      <c r="U420" s="13"/>
    </row>
    <row r="421" spans="1:21" x14ac:dyDescent="0.35">
      <c r="A421" s="5" t="s">
        <v>575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 t="shared" si="20"/>
        <v>SimFix</v>
      </c>
      <c r="P421" s="13" t="str">
        <f t="shared" si="18"/>
        <v>Search Like Pattern</v>
      </c>
      <c r="Q421" s="13" t="str">
        <f t="shared" si="19"/>
        <v>Buggy</v>
      </c>
      <c r="R421" s="13"/>
      <c r="S421" s="13"/>
      <c r="T421" s="13"/>
      <c r="U421" s="13"/>
    </row>
    <row r="422" spans="1:21" x14ac:dyDescent="0.35">
      <c r="A422" s="7" t="s">
        <v>59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 t="shared" si="20"/>
        <v>SimFix</v>
      </c>
      <c r="P422" s="13" t="str">
        <f t="shared" si="18"/>
        <v>Search Like Pattern</v>
      </c>
      <c r="Q422" s="13" t="str">
        <f t="shared" si="19"/>
        <v>Buggy</v>
      </c>
      <c r="R422" s="13"/>
      <c r="S422" s="13"/>
      <c r="T422" s="13"/>
      <c r="U422" s="13"/>
    </row>
    <row r="423" spans="1:21" x14ac:dyDescent="0.35">
      <c r="A423" s="7" t="s">
        <v>830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 t="shared" si="20"/>
        <v>SimFix</v>
      </c>
      <c r="P423" s="13" t="str">
        <f t="shared" si="18"/>
        <v>Search Like Pattern</v>
      </c>
      <c r="Q423" s="13" t="str">
        <f t="shared" si="19"/>
        <v>Buggy</v>
      </c>
      <c r="R423" s="13"/>
      <c r="S423" s="13"/>
      <c r="T423" s="13"/>
      <c r="U423" s="13"/>
    </row>
    <row r="424" spans="1:21" x14ac:dyDescent="0.35">
      <c r="A424" s="5" t="s">
        <v>1147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 t="shared" si="20"/>
        <v>SimFix</v>
      </c>
      <c r="P424" s="13" t="str">
        <f t="shared" si="18"/>
        <v>Search Like Pattern</v>
      </c>
      <c r="Q424" s="13" t="str">
        <f t="shared" si="19"/>
        <v>Buggy</v>
      </c>
      <c r="R424" s="13"/>
      <c r="S424" s="13"/>
      <c r="T424" s="13"/>
      <c r="U424" s="13"/>
    </row>
    <row r="425" spans="1:21" x14ac:dyDescent="0.35">
      <c r="A425" s="5" t="s">
        <v>974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 t="shared" si="20"/>
        <v>SimFix</v>
      </c>
      <c r="P425" s="13" t="str">
        <f t="shared" si="18"/>
        <v>Search Like Pattern</v>
      </c>
      <c r="Q425" s="13" t="str">
        <f t="shared" si="19"/>
        <v>Buggy</v>
      </c>
      <c r="R425" s="13"/>
      <c r="S425" s="13"/>
      <c r="T425" s="13"/>
      <c r="U425" s="13"/>
    </row>
    <row r="426" spans="1:21" x14ac:dyDescent="0.35">
      <c r="A426" s="7" t="s">
        <v>825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 t="shared" si="20"/>
        <v>SimFix</v>
      </c>
      <c r="P426" s="13" t="str">
        <f t="shared" si="18"/>
        <v>Search Like Pattern</v>
      </c>
      <c r="Q426" s="13" t="str">
        <f t="shared" si="19"/>
        <v>Buggy</v>
      </c>
      <c r="R426" s="13"/>
      <c r="S426" s="13"/>
      <c r="T426" s="13"/>
      <c r="U426" s="13"/>
    </row>
    <row r="427" spans="1:21" x14ac:dyDescent="0.35">
      <c r="A427" s="5" t="s">
        <v>392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 t="shared" si="20"/>
        <v>SimFix</v>
      </c>
      <c r="P427" s="13" t="str">
        <f t="shared" si="18"/>
        <v>Search Like Pattern</v>
      </c>
      <c r="Q427" s="13" t="str">
        <f t="shared" si="19"/>
        <v>Buggy</v>
      </c>
      <c r="R427" s="13"/>
      <c r="S427" s="13"/>
      <c r="T427" s="13"/>
      <c r="U427" s="13"/>
    </row>
    <row r="428" spans="1:21" x14ac:dyDescent="0.35">
      <c r="A428" s="7" t="s">
        <v>81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 t="shared" si="20"/>
        <v>SimFix</v>
      </c>
      <c r="P428" s="13" t="str">
        <f t="shared" si="18"/>
        <v>Search Like Pattern</v>
      </c>
      <c r="Q428" s="13" t="str">
        <f t="shared" si="19"/>
        <v>Buggy</v>
      </c>
      <c r="R428" s="13"/>
      <c r="S428" s="13"/>
      <c r="T428" s="13"/>
      <c r="U428" s="13"/>
    </row>
    <row r="429" spans="1:21" x14ac:dyDescent="0.35">
      <c r="A429" s="7" t="s">
        <v>1274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 t="shared" si="20"/>
        <v>SimFix</v>
      </c>
      <c r="P429" s="13" t="str">
        <f t="shared" si="18"/>
        <v>Search Like Pattern</v>
      </c>
      <c r="Q429" s="13" t="str">
        <f t="shared" si="19"/>
        <v>Buggy</v>
      </c>
      <c r="R429" s="13"/>
      <c r="S429" s="13"/>
      <c r="T429" s="13"/>
      <c r="U429" s="13"/>
    </row>
    <row r="430" spans="1:21" x14ac:dyDescent="0.35">
      <c r="A430" s="5" t="s">
        <v>429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 t="shared" si="20"/>
        <v>SimFix</v>
      </c>
      <c r="P430" s="13" t="str">
        <f t="shared" si="18"/>
        <v>Search Like Pattern</v>
      </c>
      <c r="Q430" s="13" t="str">
        <f t="shared" si="19"/>
        <v>Buggy</v>
      </c>
      <c r="R430" s="13"/>
      <c r="S430" s="13"/>
      <c r="T430" s="13"/>
      <c r="U430" s="13"/>
    </row>
    <row r="431" spans="1:21" x14ac:dyDescent="0.35">
      <c r="A431" s="7" t="s">
        <v>296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 t="shared" si="20"/>
        <v>SimFix</v>
      </c>
      <c r="P431" s="13" t="str">
        <f t="shared" si="18"/>
        <v>Search Like Pattern</v>
      </c>
      <c r="Q431" s="13" t="str">
        <f t="shared" si="19"/>
        <v>Buggy</v>
      </c>
      <c r="R431" s="13"/>
      <c r="S431" s="13"/>
      <c r="T431" s="13"/>
      <c r="U431" s="13"/>
    </row>
    <row r="432" spans="1:21" x14ac:dyDescent="0.35">
      <c r="A432" s="5" t="s">
        <v>978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 t="shared" si="20"/>
        <v>SimFix</v>
      </c>
      <c r="P432" s="13" t="str">
        <f t="shared" si="18"/>
        <v>Search Like Pattern</v>
      </c>
      <c r="Q432" s="13" t="str">
        <f t="shared" si="19"/>
        <v>Buggy</v>
      </c>
      <c r="R432" s="13"/>
      <c r="S432" s="13"/>
      <c r="T432" s="13"/>
      <c r="U432" s="13"/>
    </row>
    <row r="433" spans="1:21" x14ac:dyDescent="0.35">
      <c r="A433" s="5" t="s">
        <v>189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 t="shared" si="20"/>
        <v>SimFix</v>
      </c>
      <c r="P433" s="13" t="str">
        <f t="shared" si="18"/>
        <v>Search Like Pattern</v>
      </c>
      <c r="Q433" s="13" t="str">
        <f t="shared" si="19"/>
        <v>Buggy</v>
      </c>
      <c r="R433" s="13"/>
      <c r="S433" s="13"/>
      <c r="T433" s="13"/>
      <c r="U433" s="13"/>
    </row>
    <row r="434" spans="1:21" x14ac:dyDescent="0.35">
      <c r="A434" s="5" t="s">
        <v>916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 t="shared" si="20"/>
        <v>SimFix</v>
      </c>
      <c r="P434" s="13" t="str">
        <f t="shared" si="18"/>
        <v>Search Like Pattern</v>
      </c>
      <c r="Q434" s="13" t="str">
        <f t="shared" si="19"/>
        <v>Buggy</v>
      </c>
      <c r="R434" s="13"/>
      <c r="S434" s="13"/>
      <c r="T434" s="13"/>
      <c r="U434" s="13"/>
    </row>
    <row r="435" spans="1:21" x14ac:dyDescent="0.35">
      <c r="A435" s="7" t="s">
        <v>1162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 t="shared" si="20"/>
        <v>SimFix</v>
      </c>
      <c r="P435" s="13" t="str">
        <f t="shared" si="18"/>
        <v>Search Like Pattern</v>
      </c>
      <c r="Q435" s="13" t="str">
        <f t="shared" si="19"/>
        <v>Buggy</v>
      </c>
      <c r="R435" s="13"/>
      <c r="S435" s="13"/>
      <c r="T435" s="13"/>
      <c r="U435" s="13"/>
    </row>
    <row r="436" spans="1:21" x14ac:dyDescent="0.35">
      <c r="A436" s="7" t="s">
        <v>1010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 t="shared" si="20"/>
        <v>SimFix</v>
      </c>
      <c r="P436" s="13" t="str">
        <f t="shared" si="18"/>
        <v>Search Like Pattern</v>
      </c>
      <c r="Q436" s="13" t="str">
        <f t="shared" si="19"/>
        <v>Buggy</v>
      </c>
      <c r="R436" s="13"/>
      <c r="S436" s="13"/>
      <c r="T436" s="13"/>
      <c r="U436" s="13"/>
    </row>
    <row r="437" spans="1:21" x14ac:dyDescent="0.35">
      <c r="A437" s="5" t="s">
        <v>328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 t="shared" si="20"/>
        <v>SimFix</v>
      </c>
      <c r="P437" s="13" t="str">
        <f t="shared" si="18"/>
        <v>Search Like Pattern</v>
      </c>
      <c r="Q437" s="13" t="str">
        <f t="shared" si="19"/>
        <v>Buggy</v>
      </c>
      <c r="R437" s="13"/>
      <c r="S437" s="13"/>
      <c r="T437" s="13"/>
      <c r="U437" s="13"/>
    </row>
    <row r="438" spans="1:21" x14ac:dyDescent="0.35">
      <c r="A438" s="7" t="s">
        <v>1121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 t="shared" si="20"/>
        <v>SimFix</v>
      </c>
      <c r="P438" s="13" t="str">
        <f t="shared" si="18"/>
        <v>Search Like Pattern</v>
      </c>
      <c r="Q438" s="13" t="str">
        <f t="shared" si="19"/>
        <v>Buggy</v>
      </c>
      <c r="R438" s="13"/>
      <c r="S438" s="13"/>
      <c r="T438" s="13"/>
      <c r="U438" s="13"/>
    </row>
    <row r="439" spans="1:21" x14ac:dyDescent="0.35">
      <c r="A439" s="7" t="s">
        <v>552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 t="shared" si="20"/>
        <v>SimFix</v>
      </c>
      <c r="P439" s="13" t="str">
        <f t="shared" si="18"/>
        <v>Search Like Pattern</v>
      </c>
      <c r="Q439" s="13" t="str">
        <f t="shared" si="19"/>
        <v>Buggy</v>
      </c>
      <c r="R439" s="13"/>
      <c r="S439" s="13"/>
      <c r="T439" s="13"/>
      <c r="U439" s="13"/>
    </row>
    <row r="440" spans="1:21" x14ac:dyDescent="0.35">
      <c r="A440" s="5" t="s">
        <v>108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 t="shared" si="20"/>
        <v>SimFix</v>
      </c>
      <c r="P440" s="13" t="str">
        <f t="shared" si="18"/>
        <v>Search Like Pattern</v>
      </c>
      <c r="Q440" s="13" t="str">
        <f t="shared" si="19"/>
        <v>Buggy</v>
      </c>
      <c r="R440" s="13"/>
      <c r="S440" s="13"/>
      <c r="T440" s="13"/>
      <c r="U440" s="13"/>
    </row>
    <row r="441" spans="1:21" x14ac:dyDescent="0.35">
      <c r="A441" s="7" t="s">
        <v>792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 t="shared" si="20"/>
        <v>SimFix</v>
      </c>
      <c r="P441" s="13" t="str">
        <f t="shared" si="18"/>
        <v>Search Like Pattern</v>
      </c>
      <c r="Q441" s="13" t="str">
        <f t="shared" si="19"/>
        <v>Buggy</v>
      </c>
      <c r="R441" s="13"/>
      <c r="S441" s="13"/>
      <c r="T441" s="13"/>
      <c r="U441" s="13"/>
    </row>
    <row r="442" spans="1:21" x14ac:dyDescent="0.35">
      <c r="A442" s="5" t="s">
        <v>601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 t="shared" si="20"/>
        <v>SimFix</v>
      </c>
      <c r="P442" s="13" t="str">
        <f t="shared" si="18"/>
        <v>Search Like Pattern</v>
      </c>
      <c r="Q442" s="13" t="str">
        <f t="shared" si="19"/>
        <v>Buggy</v>
      </c>
      <c r="R442" s="13"/>
      <c r="S442" s="13"/>
      <c r="T442" s="13"/>
      <c r="U442" s="13"/>
    </row>
    <row r="443" spans="1:21" x14ac:dyDescent="0.35">
      <c r="A443" s="7" t="s">
        <v>1256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 t="shared" si="20"/>
        <v>SimFix</v>
      </c>
      <c r="P443" s="13" t="str">
        <f t="shared" si="18"/>
        <v>Search Like Pattern</v>
      </c>
      <c r="Q443" s="13" t="str">
        <f t="shared" si="19"/>
        <v>Buggy</v>
      </c>
      <c r="R443" s="13"/>
      <c r="S443" s="13"/>
      <c r="T443" s="13"/>
      <c r="U443" s="13"/>
    </row>
    <row r="444" spans="1:21" x14ac:dyDescent="0.35">
      <c r="A444" s="5" t="s">
        <v>968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 t="shared" si="20"/>
        <v>SimFix</v>
      </c>
      <c r="P444" s="13" t="str">
        <f t="shared" si="18"/>
        <v>Search Like Pattern</v>
      </c>
      <c r="Q444" s="13" t="str">
        <f t="shared" si="19"/>
        <v>Buggy</v>
      </c>
      <c r="R444" s="13"/>
      <c r="S444" s="13"/>
      <c r="T444" s="13"/>
      <c r="U444" s="13"/>
    </row>
    <row r="445" spans="1:21" x14ac:dyDescent="0.35">
      <c r="A445" s="5" t="s">
        <v>1266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 t="shared" si="20"/>
        <v>SimFix</v>
      </c>
      <c r="P445" s="13" t="str">
        <f t="shared" si="18"/>
        <v>Search Like Pattern</v>
      </c>
      <c r="Q445" s="13" t="str">
        <f t="shared" si="19"/>
        <v>Buggy</v>
      </c>
      <c r="R445" s="13"/>
      <c r="S445" s="13"/>
      <c r="T445" s="13"/>
      <c r="U445" s="13"/>
    </row>
    <row r="446" spans="1:21" x14ac:dyDescent="0.35">
      <c r="A446" s="5" t="s">
        <v>122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 t="shared" si="20"/>
        <v>SimFix</v>
      </c>
      <c r="P446" s="13" t="str">
        <f t="shared" si="18"/>
        <v>Search Like Pattern</v>
      </c>
      <c r="Q446" s="13" t="str">
        <f t="shared" si="19"/>
        <v>Buggy</v>
      </c>
      <c r="R446" s="13"/>
      <c r="S446" s="13"/>
      <c r="T446" s="13"/>
      <c r="U446" s="13"/>
    </row>
    <row r="447" spans="1:21" x14ac:dyDescent="0.35">
      <c r="A447" s="5" t="s">
        <v>323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 t="shared" si="20"/>
        <v>SimFix</v>
      </c>
      <c r="P447" s="13" t="str">
        <f t="shared" si="18"/>
        <v>Search Like Pattern</v>
      </c>
      <c r="Q447" s="13" t="str">
        <f t="shared" si="19"/>
        <v>Buggy</v>
      </c>
      <c r="R447" s="13"/>
      <c r="S447" s="13"/>
      <c r="T447" s="13"/>
      <c r="U447" s="13"/>
    </row>
    <row r="448" spans="1:21" x14ac:dyDescent="0.35">
      <c r="A448" s="5" t="s">
        <v>129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 t="shared" si="20"/>
        <v>SimFix</v>
      </c>
      <c r="P448" s="13" t="str">
        <f t="shared" si="18"/>
        <v>Search Like Pattern</v>
      </c>
      <c r="Q448" s="13" t="str">
        <f t="shared" si="19"/>
        <v>Buggy</v>
      </c>
      <c r="R448" s="13"/>
      <c r="S448" s="13"/>
      <c r="T448" s="13"/>
      <c r="U448" s="13"/>
    </row>
    <row r="449" spans="1:21" x14ac:dyDescent="0.35">
      <c r="A449" s="5" t="s">
        <v>62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 t="shared" si="20"/>
        <v>SimFix</v>
      </c>
      <c r="P449" s="13" t="str">
        <f t="shared" si="18"/>
        <v>Search Like Pattern</v>
      </c>
      <c r="Q449" s="13" t="str">
        <f t="shared" si="19"/>
        <v>Buggy</v>
      </c>
      <c r="R449" s="13"/>
      <c r="S449" s="13"/>
      <c r="T449" s="13"/>
      <c r="U449" s="13"/>
    </row>
    <row r="450" spans="1:21" x14ac:dyDescent="0.35">
      <c r="A450" s="7" t="s">
        <v>1008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 t="shared" si="20"/>
        <v>SimFix</v>
      </c>
      <c r="P450" s="13" t="str">
        <f t="shared" si="18"/>
        <v>Search Like Pattern</v>
      </c>
      <c r="Q450" s="13" t="str">
        <f t="shared" si="19"/>
        <v>Buggy</v>
      </c>
      <c r="R450" s="13"/>
      <c r="S450" s="13"/>
      <c r="T450" s="13"/>
      <c r="U450" s="13"/>
    </row>
    <row r="451" spans="1:21" x14ac:dyDescent="0.35">
      <c r="A451" s="7" t="s">
        <v>411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 t="shared" si="20"/>
        <v>SimFix</v>
      </c>
      <c r="P451" s="13" t="str">
        <f t="shared" si="18"/>
        <v>Search Like Pattern</v>
      </c>
      <c r="Q451" s="13" t="str">
        <f t="shared" si="19"/>
        <v>Buggy</v>
      </c>
      <c r="R451" s="13"/>
      <c r="S451" s="13"/>
      <c r="T451" s="13"/>
      <c r="U451" s="13"/>
    </row>
    <row r="452" spans="1:21" x14ac:dyDescent="0.35">
      <c r="A452" s="7" t="s">
        <v>208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 t="shared" si="20"/>
        <v>SimFix</v>
      </c>
      <c r="P452" s="13" t="str">
        <f t="shared" si="18"/>
        <v>Search Like Pattern</v>
      </c>
      <c r="Q452" s="13" t="str">
        <f t="shared" si="19"/>
        <v>Buggy</v>
      </c>
      <c r="R452" s="13"/>
      <c r="S452" s="13"/>
      <c r="T452" s="13"/>
      <c r="U452" s="13"/>
    </row>
    <row r="453" spans="1:21" x14ac:dyDescent="0.35">
      <c r="A453" s="5" t="s">
        <v>1191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 t="shared" si="20"/>
        <v>SimFix</v>
      </c>
      <c r="P453" s="13" t="str">
        <f t="shared" si="18"/>
        <v>Search Like Pattern</v>
      </c>
      <c r="Q453" s="13" t="str">
        <f t="shared" si="19"/>
        <v>Buggy</v>
      </c>
      <c r="R453" s="13"/>
      <c r="S453" s="13"/>
      <c r="T453" s="13"/>
      <c r="U453" s="13"/>
    </row>
    <row r="454" spans="1:21" x14ac:dyDescent="0.35">
      <c r="A454" s="7" t="s">
        <v>79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 t="shared" si="20"/>
        <v>SimFix</v>
      </c>
      <c r="P454" s="13" t="str">
        <f t="shared" si="18"/>
        <v>Search Like Pattern</v>
      </c>
      <c r="Q454" s="13" t="str">
        <f t="shared" si="19"/>
        <v>Buggy</v>
      </c>
      <c r="R454" s="13"/>
      <c r="S454" s="13"/>
      <c r="T454" s="13"/>
      <c r="U454" s="13"/>
    </row>
    <row r="455" spans="1:21" x14ac:dyDescent="0.35">
      <c r="A455" s="5" t="s">
        <v>1180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 t="shared" si="20"/>
        <v>SimFix</v>
      </c>
      <c r="P455" s="13" t="str">
        <f t="shared" si="18"/>
        <v>Search Like Pattern</v>
      </c>
      <c r="Q455" s="13" t="str">
        <f t="shared" si="19"/>
        <v>Buggy</v>
      </c>
      <c r="R455" s="13"/>
      <c r="S455" s="13"/>
      <c r="T455" s="13"/>
      <c r="U455" s="13"/>
    </row>
    <row r="456" spans="1:21" x14ac:dyDescent="0.35">
      <c r="A456" s="5" t="s">
        <v>904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 t="shared" si="20"/>
        <v>SimFix</v>
      </c>
      <c r="P456" s="13" t="str">
        <f t="shared" si="18"/>
        <v>Search Like Pattern</v>
      </c>
      <c r="Q456" s="13" t="str">
        <f t="shared" si="19"/>
        <v>Buggy</v>
      </c>
      <c r="R456" s="13"/>
      <c r="S456" s="13"/>
      <c r="T456" s="13"/>
      <c r="U456" s="13"/>
    </row>
    <row r="457" spans="1:21" x14ac:dyDescent="0.35">
      <c r="A457" s="7" t="s">
        <v>666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 t="shared" si="20"/>
        <v>SimFix</v>
      </c>
      <c r="P457" s="13" t="str">
        <f t="shared" si="18"/>
        <v>Search Like Pattern</v>
      </c>
      <c r="Q457" s="13" t="str">
        <f t="shared" si="19"/>
        <v>Buggy</v>
      </c>
      <c r="R457" s="13"/>
      <c r="S457" s="13"/>
      <c r="T457" s="13"/>
      <c r="U457" s="13"/>
    </row>
    <row r="458" spans="1:21" x14ac:dyDescent="0.35">
      <c r="A458" s="7" t="s">
        <v>230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 t="shared" si="20"/>
        <v>SimFix</v>
      </c>
      <c r="P458" s="13" t="str">
        <f t="shared" ref="P458:P521" si="21">IF($O458="ACS", "True Search", IF($O458="Arja", "Evolutionary Search", IF($O458="AVATAR", "True Pattern", IF($O458="CapGen", "Search Like Pattern", IF($O458="Cardumen", "True Semantic", IF($O458="DynaMoth", "True Semantic", IF($O458="FixMiner", "True Pattern", IF($O458="GenProg-A", "Evolutionary Search", IF($O458="Hercules", "Learning Pattern", IF($O458="Jaid", "True Semantic",
IF($O458="Kali-A", "True Search", IF($O458="kPAR", "True Pattern", IF($O458="Nopol", "True Semantic", IF($O458="RSRepair-A", "Evolutionary Search", IF($O458="SequenceR", "Deep Learning", IF($O458="SimFix", "Search Like Pattern", IF($O458="SketchFix", "True Pattern", IF($O458="SOFix", "True Pattern", IF($O458="ssFix", "Search Like Pattern", IF($O458="TBar", "True Pattern", ""))))))))))))))))))))</f>
        <v>Search Like Pattern</v>
      </c>
      <c r="Q458" s="13" t="str">
        <f t="shared" si="19"/>
        <v>Buggy</v>
      </c>
      <c r="R458" s="13"/>
      <c r="S458" s="13"/>
      <c r="T458" s="13"/>
      <c r="U458" s="13"/>
    </row>
    <row r="459" spans="1:21" x14ac:dyDescent="0.35">
      <c r="A459" s="5" t="s">
        <v>995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 t="shared" si="20"/>
        <v>SimFix</v>
      </c>
      <c r="P459" s="13" t="str">
        <f t="shared" si="21"/>
        <v>Search Like Pattern</v>
      </c>
      <c r="Q459" s="13" t="str">
        <f t="shared" si="19"/>
        <v>Buggy</v>
      </c>
      <c r="R459" s="13"/>
      <c r="S459" s="13"/>
      <c r="T459" s="13"/>
      <c r="U459" s="13"/>
    </row>
    <row r="460" spans="1:21" x14ac:dyDescent="0.35">
      <c r="A460" s="5" t="s">
        <v>78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 t="shared" si="20"/>
        <v>SimFix</v>
      </c>
      <c r="P460" s="13" t="str">
        <f t="shared" si="21"/>
        <v>Search Like Pattern</v>
      </c>
      <c r="Q460" s="13" t="str">
        <f t="shared" si="19"/>
        <v>Buggy</v>
      </c>
      <c r="R460" s="13"/>
      <c r="S460" s="13"/>
      <c r="T460" s="13"/>
      <c r="U460" s="13"/>
    </row>
    <row r="461" spans="1:21" x14ac:dyDescent="0.35">
      <c r="A461" s="7" t="s">
        <v>503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 t="shared" si="20"/>
        <v>SimFix</v>
      </c>
      <c r="P461" s="13" t="str">
        <f t="shared" si="21"/>
        <v>Search Like Pattern</v>
      </c>
      <c r="Q461" s="13" t="str">
        <f t="shared" si="19"/>
        <v>Buggy</v>
      </c>
      <c r="R461" s="13"/>
      <c r="S461" s="13"/>
      <c r="T461" s="13"/>
      <c r="U461" s="13"/>
    </row>
    <row r="462" spans="1:21" x14ac:dyDescent="0.35">
      <c r="A462" s="7" t="s">
        <v>794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 t="shared" si="20"/>
        <v>SimFix</v>
      </c>
      <c r="P462" s="13" t="str">
        <f t="shared" si="21"/>
        <v>Search Like Pattern</v>
      </c>
      <c r="Q462" s="13" t="str">
        <f t="shared" si="19"/>
        <v>Buggy</v>
      </c>
      <c r="R462" s="13"/>
      <c r="S462" s="13"/>
      <c r="T462" s="13"/>
      <c r="U462" s="13"/>
    </row>
    <row r="463" spans="1:21" x14ac:dyDescent="0.35">
      <c r="A463" s="7" t="s">
        <v>917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 t="shared" si="20"/>
        <v>SimFix</v>
      </c>
      <c r="P463" s="13" t="str">
        <f t="shared" si="21"/>
        <v>Search Like Pattern</v>
      </c>
      <c r="Q463" s="13" t="str">
        <f t="shared" si="19"/>
        <v>Buggy</v>
      </c>
      <c r="R463" s="13"/>
      <c r="S463" s="13"/>
      <c r="T463" s="13"/>
      <c r="U463" s="13"/>
    </row>
    <row r="464" spans="1:21" x14ac:dyDescent="0.35">
      <c r="A464" s="7" t="s">
        <v>563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 t="shared" si="20"/>
        <v>TBar</v>
      </c>
      <c r="P464" s="13" t="str">
        <f t="shared" si="21"/>
        <v>True Pattern</v>
      </c>
      <c r="Q464" s="13" t="str">
        <f t="shared" si="19"/>
        <v>Buggy</v>
      </c>
      <c r="R464" s="13"/>
      <c r="S464" s="13"/>
      <c r="T464" s="13"/>
      <c r="U464" s="13"/>
    </row>
    <row r="465" spans="1:21" x14ac:dyDescent="0.35">
      <c r="A465" s="5" t="s">
        <v>209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 t="shared" si="20"/>
        <v>TBar</v>
      </c>
      <c r="P465" s="13" t="str">
        <f t="shared" si="21"/>
        <v>True Pattern</v>
      </c>
      <c r="Q465" s="13" t="str">
        <f t="shared" si="19"/>
        <v>Buggy</v>
      </c>
      <c r="R465" s="13"/>
      <c r="S465" s="13"/>
      <c r="T465" s="13"/>
      <c r="U465" s="13"/>
    </row>
    <row r="466" spans="1:21" x14ac:dyDescent="0.35">
      <c r="A466" s="7" t="s">
        <v>264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 t="shared" si="20"/>
        <v>TBar</v>
      </c>
      <c r="P466" s="13" t="str">
        <f t="shared" si="21"/>
        <v>True Pattern</v>
      </c>
      <c r="Q466" s="13" t="str">
        <f t="shared" si="19"/>
        <v>Buggy</v>
      </c>
      <c r="R466" s="13"/>
      <c r="S466" s="13"/>
      <c r="T466" s="13"/>
      <c r="U466" s="13"/>
    </row>
    <row r="467" spans="1:21" x14ac:dyDescent="0.35">
      <c r="A467" s="5" t="s">
        <v>972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 t="shared" si="20"/>
        <v>TBar</v>
      </c>
      <c r="P467" s="13" t="str">
        <f t="shared" si="21"/>
        <v>True Pattern</v>
      </c>
      <c r="Q467" s="13" t="str">
        <f t="shared" si="19"/>
        <v>Buggy</v>
      </c>
      <c r="R467" s="13"/>
      <c r="S467" s="13"/>
      <c r="T467" s="13"/>
      <c r="U467" s="13"/>
    </row>
    <row r="468" spans="1:21" x14ac:dyDescent="0.35">
      <c r="A468" s="7" t="s">
        <v>911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 t="shared" si="20"/>
        <v>TBar</v>
      </c>
      <c r="P468" s="13" t="str">
        <f t="shared" si="21"/>
        <v>True Pattern</v>
      </c>
      <c r="Q468" s="13" t="str">
        <f t="shared" si="19"/>
        <v>Buggy</v>
      </c>
      <c r="R468" s="13"/>
      <c r="S468" s="13"/>
      <c r="T468" s="13"/>
      <c r="U468" s="13"/>
    </row>
    <row r="469" spans="1:21" x14ac:dyDescent="0.35">
      <c r="A469" s="5" t="s">
        <v>554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 t="shared" si="20"/>
        <v>TBar</v>
      </c>
      <c r="P469" s="13" t="str">
        <f t="shared" si="21"/>
        <v>True Pattern</v>
      </c>
      <c r="Q469" s="13" t="str">
        <f t="shared" si="19"/>
        <v>Buggy</v>
      </c>
      <c r="R469" s="13"/>
      <c r="S469" s="13"/>
      <c r="T469" s="13"/>
      <c r="U469" s="13"/>
    </row>
    <row r="470" spans="1:21" x14ac:dyDescent="0.35">
      <c r="A470" s="7" t="s">
        <v>529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 t="shared" si="20"/>
        <v>TBar</v>
      </c>
      <c r="P470" s="13" t="str">
        <f t="shared" si="21"/>
        <v>True Pattern</v>
      </c>
      <c r="Q470" s="13" t="str">
        <f t="shared" si="19"/>
        <v>Buggy</v>
      </c>
      <c r="R470" s="13"/>
      <c r="S470" s="13"/>
      <c r="T470" s="13"/>
      <c r="U470" s="13"/>
    </row>
    <row r="471" spans="1:21" x14ac:dyDescent="0.35">
      <c r="A471" s="7" t="s">
        <v>511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 t="shared" si="20"/>
        <v>TBar</v>
      </c>
      <c r="P471" s="13" t="str">
        <f t="shared" si="21"/>
        <v>True Pattern</v>
      </c>
      <c r="Q471" s="13" t="str">
        <f t="shared" ref="Q471:Q534" si="22">IF(NOT(ISERR(SEARCH("*_Buggy",$A471))), "Buggy", IF(NOT(ISERR(SEARCH("*_Fixed",$A471))), "Fixed", IF(NOT(ISERR(SEARCH("*_Repaired",$A471))), "Repaired", "")))</f>
        <v>Buggy</v>
      </c>
      <c r="R471" s="13"/>
      <c r="S471" s="13"/>
      <c r="T471" s="13"/>
      <c r="U471" s="13"/>
    </row>
    <row r="472" spans="1:21" x14ac:dyDescent="0.35">
      <c r="A472" s="5" t="s">
        <v>703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 t="shared" ref="O472:O535" si="23">LEFT($A472,FIND("_",$A472)-1)</f>
        <v>TBar</v>
      </c>
      <c r="P472" s="13" t="str">
        <f t="shared" si="21"/>
        <v>True Pattern</v>
      </c>
      <c r="Q472" s="13" t="str">
        <f t="shared" si="22"/>
        <v>Buggy</v>
      </c>
      <c r="R472" s="13"/>
      <c r="S472" s="13"/>
      <c r="T472" s="13"/>
      <c r="U472" s="13"/>
    </row>
    <row r="473" spans="1:21" x14ac:dyDescent="0.35">
      <c r="A473" s="7" t="s">
        <v>1050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 t="shared" si="23"/>
        <v>TBar</v>
      </c>
      <c r="P473" s="13" t="str">
        <f t="shared" si="21"/>
        <v>True Pattern</v>
      </c>
      <c r="Q473" s="13" t="str">
        <f t="shared" si="22"/>
        <v>Buggy</v>
      </c>
      <c r="R473" s="13"/>
      <c r="S473" s="13"/>
      <c r="T473" s="13"/>
      <c r="U473" s="13"/>
    </row>
    <row r="474" spans="1:21" x14ac:dyDescent="0.35">
      <c r="A474" s="7" t="s">
        <v>1138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 t="shared" si="23"/>
        <v>TBar</v>
      </c>
      <c r="P474" s="13" t="str">
        <f t="shared" si="21"/>
        <v>True Pattern</v>
      </c>
      <c r="Q474" s="13" t="str">
        <f t="shared" si="22"/>
        <v>Buggy</v>
      </c>
      <c r="R474" s="13"/>
      <c r="S474" s="13"/>
      <c r="T474" s="13"/>
      <c r="U474" s="13"/>
    </row>
    <row r="475" spans="1:21" x14ac:dyDescent="0.35">
      <c r="A475" s="5" t="s">
        <v>1189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 t="shared" si="23"/>
        <v>TBar</v>
      </c>
      <c r="P475" s="13" t="str">
        <f t="shared" si="21"/>
        <v>True Pattern</v>
      </c>
      <c r="Q475" s="13" t="str">
        <f t="shared" si="22"/>
        <v>Buggy</v>
      </c>
      <c r="R475" s="13"/>
      <c r="S475" s="13"/>
      <c r="T475" s="13"/>
      <c r="U475" s="13"/>
    </row>
    <row r="476" spans="1:21" x14ac:dyDescent="0.35">
      <c r="A476" s="5" t="s">
        <v>771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 t="shared" si="23"/>
        <v>TBar</v>
      </c>
      <c r="P476" s="13" t="str">
        <f t="shared" si="21"/>
        <v>True Pattern</v>
      </c>
      <c r="Q476" s="13" t="str">
        <f t="shared" si="22"/>
        <v>Buggy</v>
      </c>
      <c r="R476" s="13"/>
      <c r="S476" s="13"/>
      <c r="T476" s="13"/>
      <c r="U476" s="13"/>
    </row>
    <row r="477" spans="1:21" x14ac:dyDescent="0.35">
      <c r="A477" s="5" t="s">
        <v>691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 t="shared" si="23"/>
        <v>TBar</v>
      </c>
      <c r="P477" s="13" t="str">
        <f t="shared" si="21"/>
        <v>True Pattern</v>
      </c>
      <c r="Q477" s="13" t="str">
        <f t="shared" si="22"/>
        <v>Buggy</v>
      </c>
      <c r="R477" s="13"/>
      <c r="S477" s="13"/>
      <c r="T477" s="13"/>
      <c r="U477" s="13"/>
    </row>
    <row r="478" spans="1:21" x14ac:dyDescent="0.35">
      <c r="A478" s="5" t="s">
        <v>1249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 t="shared" si="23"/>
        <v>TBar</v>
      </c>
      <c r="P478" s="13" t="str">
        <f t="shared" si="21"/>
        <v>True Pattern</v>
      </c>
      <c r="Q478" s="13" t="str">
        <f t="shared" si="22"/>
        <v>Buggy</v>
      </c>
      <c r="R478" s="13"/>
      <c r="S478" s="13"/>
      <c r="T478" s="13"/>
      <c r="U478" s="13"/>
    </row>
    <row r="479" spans="1:21" x14ac:dyDescent="0.35">
      <c r="A479" s="5" t="s">
        <v>281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 t="shared" si="23"/>
        <v>TBar</v>
      </c>
      <c r="P479" s="13" t="str">
        <f t="shared" si="21"/>
        <v>True Pattern</v>
      </c>
      <c r="Q479" s="13" t="str">
        <f t="shared" si="22"/>
        <v>Buggy</v>
      </c>
      <c r="R479" s="13"/>
      <c r="S479" s="13"/>
      <c r="T479" s="13"/>
      <c r="U479" s="13"/>
    </row>
    <row r="480" spans="1:21" x14ac:dyDescent="0.35">
      <c r="A480" s="5" t="s">
        <v>1005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 t="shared" si="23"/>
        <v>TBar</v>
      </c>
      <c r="P480" s="13" t="str">
        <f t="shared" si="21"/>
        <v>True Pattern</v>
      </c>
      <c r="Q480" s="13" t="str">
        <f t="shared" si="22"/>
        <v>Buggy</v>
      </c>
      <c r="R480" s="13"/>
      <c r="S480" s="13"/>
      <c r="T480" s="13"/>
      <c r="U480" s="13"/>
    </row>
    <row r="481" spans="1:21" x14ac:dyDescent="0.35">
      <c r="A481" s="5" t="s">
        <v>1027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 t="shared" si="23"/>
        <v>TBar</v>
      </c>
      <c r="P481" s="13" t="str">
        <f t="shared" si="21"/>
        <v>True Pattern</v>
      </c>
      <c r="Q481" s="13" t="str">
        <f t="shared" si="22"/>
        <v>Buggy</v>
      </c>
      <c r="R481" s="13"/>
      <c r="S481" s="13"/>
      <c r="T481" s="13"/>
      <c r="U481" s="13"/>
    </row>
    <row r="482" spans="1:21" x14ac:dyDescent="0.35">
      <c r="A482" s="5" t="s">
        <v>1216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 t="shared" si="23"/>
        <v>TBar</v>
      </c>
      <c r="P482" s="13" t="str">
        <f t="shared" si="21"/>
        <v>True Pattern</v>
      </c>
      <c r="Q482" s="13" t="str">
        <f t="shared" si="22"/>
        <v>Buggy</v>
      </c>
      <c r="R482" s="13"/>
      <c r="S482" s="13"/>
      <c r="T482" s="13"/>
      <c r="U482" s="13"/>
    </row>
    <row r="483" spans="1:21" x14ac:dyDescent="0.35">
      <c r="A483" s="7" t="s">
        <v>1205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 t="shared" si="23"/>
        <v>TBar</v>
      </c>
      <c r="P483" s="13" t="str">
        <f t="shared" si="21"/>
        <v>True Pattern</v>
      </c>
      <c r="Q483" s="13" t="str">
        <f t="shared" si="22"/>
        <v>Buggy</v>
      </c>
      <c r="R483" s="13"/>
      <c r="S483" s="13"/>
      <c r="T483" s="13"/>
      <c r="U483" s="13"/>
    </row>
    <row r="484" spans="1:21" x14ac:dyDescent="0.35">
      <c r="A484" s="5" t="s">
        <v>1269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 t="shared" si="23"/>
        <v>TBar</v>
      </c>
      <c r="P484" s="13" t="str">
        <f t="shared" si="21"/>
        <v>True Pattern</v>
      </c>
      <c r="Q484" s="13" t="str">
        <f t="shared" si="22"/>
        <v>Buggy</v>
      </c>
      <c r="R484" s="13"/>
      <c r="S484" s="13"/>
      <c r="T484" s="13"/>
      <c r="U484" s="13"/>
    </row>
    <row r="485" spans="1:21" x14ac:dyDescent="0.35">
      <c r="A485" s="7" t="s">
        <v>984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 t="shared" si="23"/>
        <v>TBar</v>
      </c>
      <c r="P485" s="13" t="str">
        <f t="shared" si="21"/>
        <v>True Pattern</v>
      </c>
      <c r="Q485" s="13" t="str">
        <f t="shared" si="22"/>
        <v>Buggy</v>
      </c>
      <c r="R485" s="13"/>
      <c r="S485" s="13"/>
      <c r="T485" s="13"/>
      <c r="U485" s="13"/>
    </row>
    <row r="486" spans="1:21" x14ac:dyDescent="0.35">
      <c r="A486" s="5" t="s">
        <v>1074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 t="shared" si="23"/>
        <v>TBar</v>
      </c>
      <c r="P486" s="13" t="str">
        <f t="shared" si="21"/>
        <v>True Pattern</v>
      </c>
      <c r="Q486" s="13" t="str">
        <f t="shared" si="22"/>
        <v>Buggy</v>
      </c>
      <c r="R486" s="13"/>
      <c r="S486" s="13"/>
      <c r="T486" s="13"/>
      <c r="U486" s="13"/>
    </row>
    <row r="487" spans="1:21" x14ac:dyDescent="0.35">
      <c r="A487" s="5" t="s">
        <v>1070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 t="shared" si="23"/>
        <v>TBar</v>
      </c>
      <c r="P487" s="13" t="str">
        <f t="shared" si="21"/>
        <v>True Pattern</v>
      </c>
      <c r="Q487" s="13" t="str">
        <f t="shared" si="22"/>
        <v>Buggy</v>
      </c>
      <c r="R487" s="13"/>
      <c r="S487" s="13"/>
      <c r="T487" s="13"/>
      <c r="U487" s="13"/>
    </row>
    <row r="488" spans="1:21" x14ac:dyDescent="0.35">
      <c r="A488" s="5" t="s">
        <v>818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 t="shared" si="23"/>
        <v>TBar</v>
      </c>
      <c r="P488" s="13" t="str">
        <f t="shared" si="21"/>
        <v>True Pattern</v>
      </c>
      <c r="Q488" s="13" t="str">
        <f t="shared" si="22"/>
        <v>Buggy</v>
      </c>
      <c r="R488" s="13"/>
      <c r="S488" s="13"/>
      <c r="T488" s="13"/>
      <c r="U488" s="13"/>
    </row>
    <row r="489" spans="1:21" x14ac:dyDescent="0.35">
      <c r="A489" s="5" t="s">
        <v>45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 t="shared" si="23"/>
        <v>TBar</v>
      </c>
      <c r="P489" s="13" t="str">
        <f t="shared" si="21"/>
        <v>True Pattern</v>
      </c>
      <c r="Q489" s="13" t="str">
        <f t="shared" si="22"/>
        <v>Buggy</v>
      </c>
      <c r="R489" s="13"/>
      <c r="S489" s="13"/>
      <c r="T489" s="13"/>
      <c r="U489" s="13"/>
    </row>
    <row r="490" spans="1:21" x14ac:dyDescent="0.35">
      <c r="A490" s="7" t="s">
        <v>895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 t="shared" si="23"/>
        <v>TBar</v>
      </c>
      <c r="P490" s="13" t="str">
        <f t="shared" si="21"/>
        <v>True Pattern</v>
      </c>
      <c r="Q490" s="13" t="str">
        <f t="shared" si="22"/>
        <v>Buggy</v>
      </c>
      <c r="R490" s="13"/>
      <c r="S490" s="13"/>
      <c r="T490" s="13"/>
      <c r="U490" s="13"/>
    </row>
    <row r="491" spans="1:21" x14ac:dyDescent="0.35">
      <c r="A491" s="7" t="s">
        <v>142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 t="shared" si="23"/>
        <v>TBar</v>
      </c>
      <c r="P491" s="13" t="str">
        <f t="shared" si="21"/>
        <v>True Pattern</v>
      </c>
      <c r="Q491" s="13" t="str">
        <f t="shared" si="22"/>
        <v>Buggy</v>
      </c>
      <c r="R491" s="13"/>
      <c r="S491" s="13"/>
      <c r="T491" s="13"/>
      <c r="U491" s="13"/>
    </row>
    <row r="492" spans="1:21" x14ac:dyDescent="0.35">
      <c r="A492" s="7" t="s">
        <v>1207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 t="shared" si="23"/>
        <v>TBar</v>
      </c>
      <c r="P492" s="13" t="str">
        <f t="shared" si="21"/>
        <v>True Pattern</v>
      </c>
      <c r="Q492" s="13" t="str">
        <f t="shared" si="22"/>
        <v>Buggy</v>
      </c>
      <c r="R492" s="13"/>
      <c r="S492" s="13"/>
      <c r="T492" s="13"/>
      <c r="U492" s="13"/>
    </row>
    <row r="493" spans="1:21" x14ac:dyDescent="0.35">
      <c r="A493" s="5" t="s">
        <v>773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 t="shared" si="23"/>
        <v>TBar</v>
      </c>
      <c r="P493" s="13" t="str">
        <f t="shared" si="21"/>
        <v>True Pattern</v>
      </c>
      <c r="Q493" s="13" t="str">
        <f t="shared" si="22"/>
        <v>Buggy</v>
      </c>
      <c r="R493" s="13"/>
      <c r="S493" s="13"/>
      <c r="T493" s="13"/>
      <c r="U493" s="13"/>
    </row>
    <row r="494" spans="1:21" x14ac:dyDescent="0.35">
      <c r="A494" s="7" t="s">
        <v>1285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 t="shared" si="23"/>
        <v>TBar</v>
      </c>
      <c r="P494" s="13" t="str">
        <f t="shared" si="21"/>
        <v>True Pattern</v>
      </c>
      <c r="Q494" s="13" t="str">
        <f t="shared" si="22"/>
        <v>Buggy</v>
      </c>
      <c r="R494" s="13"/>
      <c r="S494" s="13"/>
      <c r="T494" s="13"/>
      <c r="U494" s="13"/>
    </row>
    <row r="495" spans="1:21" x14ac:dyDescent="0.35">
      <c r="A495" s="5" t="s">
        <v>41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 t="shared" si="23"/>
        <v>TBar</v>
      </c>
      <c r="P495" s="13" t="str">
        <f t="shared" si="21"/>
        <v>True Pattern</v>
      </c>
      <c r="Q495" s="13" t="str">
        <f t="shared" si="22"/>
        <v>Buggy</v>
      </c>
      <c r="R495" s="13"/>
      <c r="S495" s="13"/>
      <c r="T495" s="13"/>
      <c r="U495" s="13"/>
    </row>
    <row r="496" spans="1:21" x14ac:dyDescent="0.35">
      <c r="A496" s="5" t="s">
        <v>1233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 t="shared" si="23"/>
        <v>TBar</v>
      </c>
      <c r="P496" s="13" t="str">
        <f t="shared" si="21"/>
        <v>True Pattern</v>
      </c>
      <c r="Q496" s="13" t="str">
        <f t="shared" si="22"/>
        <v>Buggy</v>
      </c>
      <c r="R496" s="13"/>
      <c r="S496" s="13"/>
      <c r="T496" s="13"/>
      <c r="U496" s="13"/>
    </row>
    <row r="497" spans="1:21" x14ac:dyDescent="0.35">
      <c r="A497" s="5" t="s">
        <v>872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 t="shared" si="23"/>
        <v>TBar</v>
      </c>
      <c r="P497" s="13" t="str">
        <f t="shared" si="21"/>
        <v>True Pattern</v>
      </c>
      <c r="Q497" s="13" t="str">
        <f t="shared" si="22"/>
        <v>Buggy</v>
      </c>
      <c r="R497" s="13"/>
      <c r="S497" s="13"/>
      <c r="T497" s="13"/>
      <c r="U497" s="13"/>
    </row>
    <row r="498" spans="1:21" x14ac:dyDescent="0.35">
      <c r="A498" s="5" t="s">
        <v>302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 t="shared" si="23"/>
        <v>TBar</v>
      </c>
      <c r="P498" s="13" t="str">
        <f t="shared" si="21"/>
        <v>True Pattern</v>
      </c>
      <c r="Q498" s="13" t="str">
        <f t="shared" si="22"/>
        <v>Buggy</v>
      </c>
      <c r="R498" s="13"/>
      <c r="S498" s="13"/>
      <c r="T498" s="13"/>
      <c r="U498" s="13"/>
    </row>
    <row r="499" spans="1:21" x14ac:dyDescent="0.35">
      <c r="A499" s="7" t="s">
        <v>298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 t="shared" si="23"/>
        <v>TBar</v>
      </c>
      <c r="P499" s="13" t="str">
        <f t="shared" si="21"/>
        <v>True Pattern</v>
      </c>
      <c r="Q499" s="13" t="str">
        <f t="shared" si="22"/>
        <v>Buggy</v>
      </c>
      <c r="R499" s="13"/>
      <c r="S499" s="13"/>
      <c r="T499" s="13"/>
      <c r="U499" s="13"/>
    </row>
    <row r="500" spans="1:21" x14ac:dyDescent="0.35">
      <c r="A500" s="7" t="s">
        <v>1068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 t="shared" si="23"/>
        <v>TBar</v>
      </c>
      <c r="P500" s="13" t="str">
        <f t="shared" si="21"/>
        <v>True Pattern</v>
      </c>
      <c r="Q500" s="13" t="str">
        <f t="shared" si="22"/>
        <v>Buggy</v>
      </c>
      <c r="R500" s="13"/>
      <c r="S500" s="13"/>
      <c r="T500" s="13"/>
      <c r="U500" s="13"/>
    </row>
    <row r="501" spans="1:21" x14ac:dyDescent="0.35">
      <c r="A501" s="5" t="s">
        <v>28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 t="shared" si="23"/>
        <v>TBar</v>
      </c>
      <c r="P501" s="13" t="str">
        <f t="shared" si="21"/>
        <v>True Pattern</v>
      </c>
      <c r="Q501" s="13" t="str">
        <f t="shared" si="22"/>
        <v>Buggy</v>
      </c>
      <c r="R501" s="13"/>
      <c r="S501" s="13"/>
      <c r="T501" s="13"/>
      <c r="U501" s="13"/>
    </row>
    <row r="502" spans="1:21" x14ac:dyDescent="0.35">
      <c r="A502" s="5" t="s">
        <v>1020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 t="shared" si="23"/>
        <v>TBar</v>
      </c>
      <c r="P502" s="13" t="str">
        <f t="shared" si="21"/>
        <v>True Pattern</v>
      </c>
      <c r="Q502" s="13" t="str">
        <f t="shared" si="22"/>
        <v>Buggy</v>
      </c>
      <c r="R502" s="13"/>
      <c r="S502" s="13"/>
      <c r="T502" s="13"/>
      <c r="U502" s="13"/>
    </row>
    <row r="503" spans="1:21" x14ac:dyDescent="0.35">
      <c r="A503" s="7" t="s">
        <v>833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 t="shared" si="23"/>
        <v>TBar</v>
      </c>
      <c r="P503" s="13" t="str">
        <f t="shared" si="21"/>
        <v>True Pattern</v>
      </c>
      <c r="Q503" s="13" t="str">
        <f t="shared" si="22"/>
        <v>Buggy</v>
      </c>
      <c r="R503" s="13"/>
      <c r="S503" s="13"/>
      <c r="T503" s="13"/>
      <c r="U503" s="13"/>
    </row>
    <row r="504" spans="1:21" x14ac:dyDescent="0.35">
      <c r="A504" s="7" t="s">
        <v>124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 t="shared" si="23"/>
        <v>TBar</v>
      </c>
      <c r="P504" s="13" t="str">
        <f t="shared" si="21"/>
        <v>True Pattern</v>
      </c>
      <c r="Q504" s="13" t="str">
        <f t="shared" si="22"/>
        <v>Buggy</v>
      </c>
      <c r="R504" s="13"/>
      <c r="S504" s="13"/>
      <c r="T504" s="13"/>
      <c r="U504" s="13"/>
    </row>
    <row r="505" spans="1:21" x14ac:dyDescent="0.35">
      <c r="A505" s="5" t="s">
        <v>805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 t="shared" si="23"/>
        <v>TBar</v>
      </c>
      <c r="P505" s="13" t="str">
        <f t="shared" si="21"/>
        <v>True Pattern</v>
      </c>
      <c r="Q505" s="13" t="str">
        <f t="shared" si="22"/>
        <v>Buggy</v>
      </c>
      <c r="R505" s="13"/>
      <c r="S505" s="13"/>
      <c r="T505" s="13"/>
      <c r="U505" s="13"/>
    </row>
    <row r="506" spans="1:21" x14ac:dyDescent="0.35">
      <c r="A506" s="7" t="s">
        <v>903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 t="shared" si="23"/>
        <v>TBar</v>
      </c>
      <c r="P506" s="13" t="str">
        <f t="shared" si="21"/>
        <v>True Pattern</v>
      </c>
      <c r="Q506" s="13" t="str">
        <f t="shared" si="22"/>
        <v>Buggy</v>
      </c>
      <c r="R506" s="13"/>
      <c r="S506" s="13"/>
      <c r="T506" s="13"/>
      <c r="U506" s="13"/>
    </row>
    <row r="507" spans="1:21" x14ac:dyDescent="0.35">
      <c r="A507" s="5" t="s">
        <v>711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 t="shared" si="23"/>
        <v>TBar</v>
      </c>
      <c r="P507" s="13" t="str">
        <f t="shared" si="21"/>
        <v>True Pattern</v>
      </c>
      <c r="Q507" s="13" t="str">
        <f t="shared" si="22"/>
        <v>Buggy</v>
      </c>
      <c r="R507" s="13"/>
      <c r="S507" s="13"/>
      <c r="T507" s="13"/>
      <c r="U507" s="13"/>
    </row>
    <row r="508" spans="1:21" x14ac:dyDescent="0.35">
      <c r="A508" s="7" t="s">
        <v>1069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 t="shared" si="23"/>
        <v>TBar</v>
      </c>
      <c r="P508" s="13" t="str">
        <f t="shared" si="21"/>
        <v>True Pattern</v>
      </c>
      <c r="Q508" s="13" t="str">
        <f t="shared" si="22"/>
        <v>Buggy</v>
      </c>
      <c r="R508" s="13"/>
      <c r="S508" s="13"/>
      <c r="T508" s="13"/>
      <c r="U508" s="13"/>
    </row>
    <row r="509" spans="1:21" x14ac:dyDescent="0.35">
      <c r="A509" s="7" t="s">
        <v>362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 t="shared" si="23"/>
        <v>TBar</v>
      </c>
      <c r="P509" s="13" t="str">
        <f t="shared" si="21"/>
        <v>True Pattern</v>
      </c>
      <c r="Q509" s="13" t="str">
        <f t="shared" si="22"/>
        <v>Buggy</v>
      </c>
      <c r="R509" s="13"/>
      <c r="S509" s="13"/>
      <c r="T509" s="13"/>
      <c r="U509" s="13"/>
    </row>
    <row r="510" spans="1:21" x14ac:dyDescent="0.35">
      <c r="A510" s="5" t="s">
        <v>748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 t="shared" si="23"/>
        <v>TBar</v>
      </c>
      <c r="P510" s="13" t="str">
        <f t="shared" si="21"/>
        <v>True Pattern</v>
      </c>
      <c r="Q510" s="13" t="str">
        <f t="shared" si="22"/>
        <v>Buggy</v>
      </c>
      <c r="R510" s="13"/>
      <c r="S510" s="13"/>
      <c r="T510" s="13"/>
      <c r="U510" s="13"/>
    </row>
    <row r="511" spans="1:21" x14ac:dyDescent="0.35">
      <c r="A511" s="7" t="s">
        <v>1258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 t="shared" si="23"/>
        <v>TBar</v>
      </c>
      <c r="P511" s="13" t="str">
        <f t="shared" si="21"/>
        <v>True Pattern</v>
      </c>
      <c r="Q511" s="13" t="str">
        <f t="shared" si="22"/>
        <v>Buggy</v>
      </c>
      <c r="R511" s="13"/>
      <c r="S511" s="13"/>
      <c r="T511" s="13"/>
      <c r="U511" s="13"/>
    </row>
    <row r="512" spans="1:21" x14ac:dyDescent="0.35">
      <c r="A512" s="7" t="s">
        <v>1196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 t="shared" si="23"/>
        <v>TBar</v>
      </c>
      <c r="P512" s="13" t="str">
        <f t="shared" si="21"/>
        <v>True Pattern</v>
      </c>
      <c r="Q512" s="13" t="str">
        <f t="shared" si="22"/>
        <v>Buggy</v>
      </c>
      <c r="R512" s="13"/>
      <c r="S512" s="13"/>
      <c r="T512" s="13"/>
      <c r="U512" s="13"/>
    </row>
    <row r="513" spans="1:21" x14ac:dyDescent="0.35">
      <c r="A513" s="5" t="s">
        <v>1141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 t="shared" si="23"/>
        <v>TBar</v>
      </c>
      <c r="P513" s="13" t="str">
        <f t="shared" si="21"/>
        <v>True Pattern</v>
      </c>
      <c r="Q513" s="13" t="str">
        <f t="shared" si="22"/>
        <v>Buggy</v>
      </c>
      <c r="R513" s="13"/>
      <c r="S513" s="13"/>
      <c r="T513" s="13"/>
      <c r="U513" s="13"/>
    </row>
    <row r="514" spans="1:21" x14ac:dyDescent="0.35">
      <c r="A514" s="7" t="s">
        <v>663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 t="shared" si="23"/>
        <v>TBar</v>
      </c>
      <c r="P514" s="13" t="str">
        <f t="shared" si="21"/>
        <v>True Pattern</v>
      </c>
      <c r="Q514" s="13" t="str">
        <f t="shared" si="22"/>
        <v>Buggy</v>
      </c>
      <c r="R514" s="13"/>
      <c r="S514" s="13"/>
      <c r="T514" s="13"/>
      <c r="U514" s="13"/>
    </row>
    <row r="515" spans="1:21" x14ac:dyDescent="0.35">
      <c r="A515" s="7" t="s">
        <v>1198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 t="shared" si="23"/>
        <v>TBar</v>
      </c>
      <c r="P515" s="13" t="str">
        <f t="shared" si="21"/>
        <v>True Pattern</v>
      </c>
      <c r="Q515" s="13" t="str">
        <f t="shared" si="22"/>
        <v>Buggy</v>
      </c>
      <c r="R515" s="13"/>
      <c r="S515" s="13"/>
      <c r="T515" s="13"/>
      <c r="U515" s="13"/>
    </row>
    <row r="516" spans="1:21" x14ac:dyDescent="0.35">
      <c r="A516" s="5" t="s">
        <v>606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 t="shared" si="23"/>
        <v>TBar</v>
      </c>
      <c r="P516" s="13" t="str">
        <f t="shared" si="21"/>
        <v>True Pattern</v>
      </c>
      <c r="Q516" s="13" t="str">
        <f t="shared" si="22"/>
        <v>Buggy</v>
      </c>
      <c r="R516" s="13"/>
      <c r="S516" s="13"/>
      <c r="T516" s="13"/>
      <c r="U516" s="13"/>
    </row>
    <row r="517" spans="1:21" x14ac:dyDescent="0.35">
      <c r="A517" s="7" t="s">
        <v>1071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 t="shared" si="23"/>
        <v>TBar</v>
      </c>
      <c r="P517" s="13" t="str">
        <f t="shared" si="21"/>
        <v>True Pattern</v>
      </c>
      <c r="Q517" s="13" t="str">
        <f t="shared" si="22"/>
        <v>Buggy</v>
      </c>
      <c r="R517" s="13"/>
      <c r="S517" s="13"/>
      <c r="T517" s="13"/>
      <c r="U517" s="13"/>
    </row>
    <row r="518" spans="1:21" x14ac:dyDescent="0.35">
      <c r="A518" s="5" t="s">
        <v>820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 t="shared" si="23"/>
        <v>TBar</v>
      </c>
      <c r="P518" s="13" t="str">
        <f t="shared" si="21"/>
        <v>True Pattern</v>
      </c>
      <c r="Q518" s="13" t="str">
        <f t="shared" si="22"/>
        <v>Buggy</v>
      </c>
      <c r="R518" s="13"/>
      <c r="S518" s="13"/>
      <c r="T518" s="13"/>
      <c r="U518" s="13"/>
    </row>
    <row r="519" spans="1:21" x14ac:dyDescent="0.35">
      <c r="A519" s="5" t="s">
        <v>1212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 t="shared" si="23"/>
        <v>TBar</v>
      </c>
      <c r="P519" s="13" t="str">
        <f t="shared" si="21"/>
        <v>True Pattern</v>
      </c>
      <c r="Q519" s="13" t="str">
        <f t="shared" si="22"/>
        <v>Buggy</v>
      </c>
      <c r="R519" s="13"/>
      <c r="S519" s="13"/>
      <c r="T519" s="13"/>
      <c r="U519" s="13"/>
    </row>
    <row r="520" spans="1:21" x14ac:dyDescent="0.35">
      <c r="A520" s="7" t="s">
        <v>509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 t="shared" si="23"/>
        <v>TBar</v>
      </c>
      <c r="P520" s="13" t="str">
        <f t="shared" si="21"/>
        <v>True Pattern</v>
      </c>
      <c r="Q520" s="13" t="str">
        <f t="shared" si="22"/>
        <v>Buggy</v>
      </c>
      <c r="R520" s="13"/>
      <c r="S520" s="13"/>
      <c r="T520" s="13"/>
      <c r="U520" s="13"/>
    </row>
    <row r="521" spans="1:21" x14ac:dyDescent="0.35">
      <c r="A521" s="7" t="s">
        <v>1023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 t="shared" si="23"/>
        <v>TBar</v>
      </c>
      <c r="P521" s="13" t="str">
        <f t="shared" si="21"/>
        <v>True Pattern</v>
      </c>
      <c r="Q521" s="13" t="str">
        <f t="shared" si="22"/>
        <v>Buggy</v>
      </c>
      <c r="R521" s="13"/>
      <c r="S521" s="13"/>
      <c r="T521" s="13"/>
      <c r="U521" s="13"/>
    </row>
    <row r="522" spans="1:21" x14ac:dyDescent="0.35">
      <c r="A522" s="7" t="s">
        <v>752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 t="shared" si="23"/>
        <v>TBar</v>
      </c>
      <c r="P522" s="13" t="str">
        <f t="shared" ref="P522:P585" si="24">IF($O522="ACS", "True Search", IF($O522="Arja", "Evolutionary Search", IF($O522="AVATAR", "True Pattern", IF($O522="CapGen", "Search Like Pattern", IF($O522="Cardumen", "True Semantic", IF($O522="DynaMoth", "True Semantic", IF($O522="FixMiner", "True Pattern", IF($O522="GenProg-A", "Evolutionary Search", IF($O522="Hercules", "Learning Pattern", IF($O522="Jaid", "True Semantic",
IF($O522="Kali-A", "True Search", IF($O522="kPAR", "True Pattern", IF($O522="Nopol", "True Semantic", IF($O522="RSRepair-A", "Evolutionary Search", IF($O522="SequenceR", "Deep Learning", IF($O522="SimFix", "Search Like Pattern", IF($O522="SketchFix", "True Pattern", IF($O522="SOFix", "True Pattern", IF($O522="ssFix", "Search Like Pattern", IF($O522="TBar", "True Pattern", ""))))))))))))))))))))</f>
        <v>True Pattern</v>
      </c>
      <c r="Q522" s="13" t="str">
        <f t="shared" si="22"/>
        <v>Buggy</v>
      </c>
      <c r="R522" s="13"/>
      <c r="S522" s="13"/>
      <c r="T522" s="13"/>
      <c r="U522" s="13"/>
    </row>
    <row r="523" spans="1:21" x14ac:dyDescent="0.35">
      <c r="A523" s="7" t="s">
        <v>112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>
        <v>4272</v>
      </c>
      <c r="N523" s="8">
        <v>237.34</v>
      </c>
      <c r="O523" s="13" t="str">
        <f t="shared" si="23"/>
        <v>TBar</v>
      </c>
      <c r="P523" s="13" t="str">
        <f t="shared" si="24"/>
        <v>True Pattern</v>
      </c>
      <c r="Q523" s="13" t="str">
        <f t="shared" si="22"/>
        <v>Buggy</v>
      </c>
      <c r="R523" s="13"/>
      <c r="S523" s="13"/>
      <c r="T523" s="13"/>
      <c r="U523" s="13"/>
    </row>
    <row r="524" spans="1:21" x14ac:dyDescent="0.35">
      <c r="A524" s="5" t="s">
        <v>836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 t="shared" si="23"/>
        <v>TBar</v>
      </c>
      <c r="P524" s="13" t="str">
        <f t="shared" si="24"/>
        <v>True Pattern</v>
      </c>
      <c r="Q524" s="13" t="str">
        <f t="shared" si="22"/>
        <v>Buggy</v>
      </c>
      <c r="R524" s="13"/>
      <c r="S524" s="13"/>
      <c r="T524" s="13"/>
      <c r="U524" s="13"/>
    </row>
    <row r="525" spans="1:21" x14ac:dyDescent="0.35">
      <c r="A525" s="7" t="s">
        <v>86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 t="shared" si="23"/>
        <v>TBar</v>
      </c>
      <c r="P525" s="13" t="str">
        <f t="shared" si="24"/>
        <v>True Pattern</v>
      </c>
      <c r="Q525" s="13" t="str">
        <f t="shared" si="22"/>
        <v>Buggy</v>
      </c>
      <c r="R525" s="13"/>
      <c r="S525" s="13"/>
      <c r="T525" s="13"/>
      <c r="U525" s="13"/>
    </row>
    <row r="526" spans="1:21" x14ac:dyDescent="0.35">
      <c r="A526" s="5" t="s">
        <v>678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 t="shared" si="23"/>
        <v>TBar</v>
      </c>
      <c r="P526" s="13" t="str">
        <f t="shared" si="24"/>
        <v>True Pattern</v>
      </c>
      <c r="Q526" s="13" t="str">
        <f t="shared" si="22"/>
        <v>Buggy</v>
      </c>
      <c r="R526" s="13"/>
      <c r="S526" s="13"/>
      <c r="T526" s="13"/>
      <c r="U526" s="13"/>
    </row>
    <row r="527" spans="1:21" x14ac:dyDescent="0.35">
      <c r="A527" s="7" t="s">
        <v>789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 t="shared" si="23"/>
        <v>TBar</v>
      </c>
      <c r="P527" s="13" t="str">
        <f t="shared" si="24"/>
        <v>True Pattern</v>
      </c>
      <c r="Q527" s="13" t="str">
        <f t="shared" si="22"/>
        <v>Buggy</v>
      </c>
      <c r="R527" s="13"/>
      <c r="S527" s="13"/>
      <c r="T527" s="13"/>
      <c r="U527" s="13"/>
    </row>
    <row r="528" spans="1:21" x14ac:dyDescent="0.35">
      <c r="A528" s="5" t="s">
        <v>702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 t="shared" si="23"/>
        <v>TBar</v>
      </c>
      <c r="P528" s="13" t="str">
        <f t="shared" si="24"/>
        <v>True Pattern</v>
      </c>
      <c r="Q528" s="13" t="str">
        <f t="shared" si="22"/>
        <v>Buggy</v>
      </c>
      <c r="R528" s="13"/>
      <c r="S528" s="13"/>
      <c r="T528" s="13"/>
      <c r="U528" s="13"/>
    </row>
    <row r="529" spans="1:21" x14ac:dyDescent="0.35">
      <c r="A529" s="7" t="s">
        <v>266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 t="shared" si="23"/>
        <v>TBar</v>
      </c>
      <c r="P529" s="13" t="str">
        <f t="shared" si="24"/>
        <v>True Pattern</v>
      </c>
      <c r="Q529" s="13" t="str">
        <f t="shared" si="22"/>
        <v>Buggy</v>
      </c>
      <c r="R529" s="13"/>
      <c r="S529" s="13"/>
      <c r="T529" s="13"/>
      <c r="U529" s="13"/>
    </row>
    <row r="530" spans="1:21" x14ac:dyDescent="0.35">
      <c r="A530" s="5" t="s">
        <v>549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 t="shared" si="23"/>
        <v>TBar</v>
      </c>
      <c r="P530" s="13" t="str">
        <f t="shared" si="24"/>
        <v>True Pattern</v>
      </c>
      <c r="Q530" s="13" t="str">
        <f t="shared" si="22"/>
        <v>Buggy</v>
      </c>
      <c r="R530" s="13"/>
      <c r="S530" s="13"/>
      <c r="T530" s="13"/>
      <c r="U530" s="13"/>
    </row>
    <row r="531" spans="1:21" x14ac:dyDescent="0.35">
      <c r="A531" s="5" t="s">
        <v>507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 t="shared" si="23"/>
        <v>TBar</v>
      </c>
      <c r="P531" s="13" t="str">
        <f t="shared" si="24"/>
        <v>True Pattern</v>
      </c>
      <c r="Q531" s="13" t="str">
        <f t="shared" si="22"/>
        <v>Buggy</v>
      </c>
      <c r="R531" s="13"/>
      <c r="S531" s="13"/>
      <c r="T531" s="13"/>
      <c r="U531" s="13"/>
    </row>
    <row r="532" spans="1:21" x14ac:dyDescent="0.35">
      <c r="A532" s="5" t="s">
        <v>700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 t="shared" si="23"/>
        <v>TBar</v>
      </c>
      <c r="P532" s="13" t="str">
        <f t="shared" si="24"/>
        <v>True Pattern</v>
      </c>
      <c r="Q532" s="13" t="str">
        <f t="shared" si="22"/>
        <v>Buggy</v>
      </c>
      <c r="R532" s="13"/>
      <c r="S532" s="13"/>
      <c r="T532" s="13"/>
      <c r="U532" s="13"/>
    </row>
    <row r="533" spans="1:21" x14ac:dyDescent="0.35">
      <c r="A533" s="5" t="s">
        <v>615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 t="shared" si="23"/>
        <v>TBar</v>
      </c>
      <c r="P533" s="13" t="str">
        <f t="shared" si="24"/>
        <v>True Pattern</v>
      </c>
      <c r="Q533" s="13" t="str">
        <f t="shared" si="22"/>
        <v>Buggy</v>
      </c>
      <c r="R533" s="13"/>
      <c r="S533" s="13"/>
      <c r="T533" s="13"/>
      <c r="U533" s="13"/>
    </row>
    <row r="534" spans="1:21" x14ac:dyDescent="0.35">
      <c r="A534" s="5" t="s">
        <v>862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 t="shared" si="23"/>
        <v>TBar</v>
      </c>
      <c r="P534" s="13" t="str">
        <f t="shared" si="24"/>
        <v>True Pattern</v>
      </c>
      <c r="Q534" s="13" t="str">
        <f t="shared" si="22"/>
        <v>Buggy</v>
      </c>
      <c r="R534" s="13"/>
      <c r="S534" s="13"/>
      <c r="T534" s="13"/>
      <c r="U534" s="13"/>
    </row>
    <row r="535" spans="1:21" x14ac:dyDescent="0.35">
      <c r="A535" s="5" t="s">
        <v>929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 t="shared" si="23"/>
        <v>TBar</v>
      </c>
      <c r="P535" s="13" t="str">
        <f t="shared" si="24"/>
        <v>True Pattern</v>
      </c>
      <c r="Q535" s="13" t="str">
        <f t="shared" ref="Q535:Q597" si="25">IF(NOT(ISERR(SEARCH("*_Buggy",$A535))), "Buggy", IF(NOT(ISERR(SEARCH("*_Fixed",$A535))), "Fixed", IF(NOT(ISERR(SEARCH("*_Repaired",$A535))), "Repaired", "")))</f>
        <v>Buggy</v>
      </c>
      <c r="R535" s="13"/>
      <c r="S535" s="13"/>
      <c r="T535" s="13"/>
      <c r="U535" s="13"/>
    </row>
    <row r="536" spans="1:21" x14ac:dyDescent="0.35">
      <c r="A536" s="5" t="s">
        <v>1033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 t="shared" ref="O536:O598" si="26">LEFT($A536,FIND("_",$A536)-1)</f>
        <v>TBar</v>
      </c>
      <c r="P536" s="13" t="str">
        <f t="shared" si="24"/>
        <v>True Pattern</v>
      </c>
      <c r="Q536" s="13" t="str">
        <f t="shared" si="25"/>
        <v>Buggy</v>
      </c>
      <c r="R536" s="13"/>
      <c r="S536" s="13"/>
      <c r="T536" s="13"/>
      <c r="U536" s="13"/>
    </row>
    <row r="537" spans="1:21" x14ac:dyDescent="0.35">
      <c r="A537" s="5" t="s">
        <v>385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 t="shared" si="26"/>
        <v>TBar</v>
      </c>
      <c r="P537" s="13" t="str">
        <f t="shared" si="24"/>
        <v>True Pattern</v>
      </c>
      <c r="Q537" s="13" t="str">
        <f t="shared" si="25"/>
        <v>Buggy</v>
      </c>
      <c r="R537" s="13"/>
      <c r="S537" s="13"/>
      <c r="T537" s="13"/>
      <c r="U537" s="13"/>
    </row>
    <row r="538" spans="1:21" x14ac:dyDescent="0.35">
      <c r="A538" s="5" t="s">
        <v>1040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 t="shared" si="26"/>
        <v>TBar</v>
      </c>
      <c r="P538" s="13" t="str">
        <f t="shared" si="24"/>
        <v>True Pattern</v>
      </c>
      <c r="Q538" s="13" t="str">
        <f t="shared" si="25"/>
        <v>Buggy</v>
      </c>
      <c r="R538" s="13"/>
      <c r="S538" s="13"/>
      <c r="T538" s="13"/>
      <c r="U538" s="13"/>
    </row>
    <row r="539" spans="1:21" x14ac:dyDescent="0.35">
      <c r="A539" s="7" t="s">
        <v>262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 t="shared" si="26"/>
        <v>TBar</v>
      </c>
      <c r="P539" s="13" t="str">
        <f t="shared" si="24"/>
        <v>True Pattern</v>
      </c>
      <c r="Q539" s="13" t="str">
        <f t="shared" si="25"/>
        <v>Buggy</v>
      </c>
      <c r="R539" s="13"/>
      <c r="S539" s="13"/>
      <c r="T539" s="13"/>
      <c r="U539" s="13"/>
    </row>
    <row r="540" spans="1:21" x14ac:dyDescent="0.35">
      <c r="A540" s="7" t="s">
        <v>239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 t="shared" si="26"/>
        <v>TBar</v>
      </c>
      <c r="P540" s="13" t="str">
        <f t="shared" si="24"/>
        <v>True Pattern</v>
      </c>
      <c r="Q540" s="13" t="str">
        <f t="shared" si="25"/>
        <v>Buggy</v>
      </c>
      <c r="R540" s="13"/>
      <c r="S540" s="13"/>
      <c r="T540" s="13"/>
      <c r="U540" s="13"/>
    </row>
    <row r="541" spans="1:21" x14ac:dyDescent="0.35">
      <c r="A541" s="7" t="s">
        <v>384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 t="shared" si="26"/>
        <v>TBar</v>
      </c>
      <c r="P541" s="13" t="str">
        <f t="shared" si="24"/>
        <v>True Pattern</v>
      </c>
      <c r="Q541" s="13" t="str">
        <f t="shared" si="25"/>
        <v>Buggy</v>
      </c>
      <c r="R541" s="13"/>
      <c r="S541" s="13"/>
      <c r="T541" s="13"/>
      <c r="U541" s="13"/>
    </row>
    <row r="542" spans="1:21" x14ac:dyDescent="0.35">
      <c r="A542" s="7" t="s">
        <v>206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 t="shared" si="26"/>
        <v>TBar</v>
      </c>
      <c r="P542" s="13" t="str">
        <f t="shared" si="24"/>
        <v>True Pattern</v>
      </c>
      <c r="Q542" s="13" t="str">
        <f t="shared" si="25"/>
        <v>Buggy</v>
      </c>
      <c r="R542" s="13"/>
      <c r="S542" s="13"/>
      <c r="T542" s="13"/>
      <c r="U542" s="13"/>
    </row>
    <row r="543" spans="1:21" x14ac:dyDescent="0.35">
      <c r="A543" s="5" t="s">
        <v>662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 t="shared" si="26"/>
        <v>TBar</v>
      </c>
      <c r="P543" s="13" t="str">
        <f t="shared" si="24"/>
        <v>True Pattern</v>
      </c>
      <c r="Q543" s="13" t="str">
        <f t="shared" si="25"/>
        <v>Buggy</v>
      </c>
      <c r="R543" s="13"/>
      <c r="S543" s="13"/>
      <c r="T543" s="13"/>
      <c r="U543" s="13"/>
    </row>
    <row r="544" spans="1:21" x14ac:dyDescent="0.35">
      <c r="A544" s="7" t="s">
        <v>318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 t="shared" si="26"/>
        <v>TBar</v>
      </c>
      <c r="P544" s="13" t="str">
        <f t="shared" si="24"/>
        <v>True Pattern</v>
      </c>
      <c r="Q544" s="13" t="str">
        <f t="shared" si="25"/>
        <v>Buggy</v>
      </c>
      <c r="R544" s="13"/>
      <c r="S544" s="13"/>
      <c r="T544" s="13"/>
      <c r="U544" s="13"/>
    </row>
    <row r="545" spans="1:25" x14ac:dyDescent="0.35">
      <c r="A545" s="5" t="s">
        <v>191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 t="shared" si="26"/>
        <v>TBar</v>
      </c>
      <c r="P545" s="13" t="str">
        <f t="shared" si="24"/>
        <v>True Pattern</v>
      </c>
      <c r="Q545" s="13" t="str">
        <f t="shared" si="25"/>
        <v>Buggy</v>
      </c>
      <c r="R545" s="13"/>
      <c r="S545" s="13"/>
      <c r="T545" s="13"/>
      <c r="U545" s="13"/>
    </row>
    <row r="546" spans="1:25" x14ac:dyDescent="0.35">
      <c r="A546" s="7" t="s">
        <v>640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 t="shared" si="26"/>
        <v>TBar</v>
      </c>
      <c r="P546" s="13" t="str">
        <f t="shared" si="24"/>
        <v>True Pattern</v>
      </c>
      <c r="Q546" s="13" t="str">
        <f t="shared" si="25"/>
        <v>Buggy</v>
      </c>
      <c r="R546" s="13"/>
      <c r="S546" s="13"/>
      <c r="T546" s="13"/>
      <c r="U546" s="13"/>
    </row>
    <row r="547" spans="1:25" x14ac:dyDescent="0.35">
      <c r="A547" s="5" t="s">
        <v>725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 t="shared" si="26"/>
        <v>TBar</v>
      </c>
      <c r="P547" s="13" t="str">
        <f t="shared" si="24"/>
        <v>True Pattern</v>
      </c>
      <c r="Q547" s="13" t="str">
        <f t="shared" si="25"/>
        <v>Buggy</v>
      </c>
      <c r="R547" s="13"/>
      <c r="S547" s="13"/>
      <c r="T547" s="13"/>
      <c r="U547" s="13"/>
    </row>
    <row r="548" spans="1:25" ht="15" thickBot="1" x14ac:dyDescent="0.4">
      <c r="A548" s="19" t="s">
        <v>449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 t="shared" si="26"/>
        <v>TBar</v>
      </c>
      <c r="P548" s="21" t="str">
        <f t="shared" si="24"/>
        <v>True Pattern</v>
      </c>
      <c r="Q548" s="21" t="str">
        <f t="shared" si="25"/>
        <v>Buggy</v>
      </c>
      <c r="R548" s="21"/>
      <c r="S548" s="21"/>
      <c r="T548" s="21"/>
      <c r="U548" s="21"/>
    </row>
    <row r="549" spans="1:25" ht="15" x14ac:dyDescent="0.35">
      <c r="A549" s="22" t="s">
        <v>786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 t="shared" si="26"/>
        <v>ACS</v>
      </c>
      <c r="P549" s="13" t="str">
        <f t="shared" si="24"/>
        <v>True Search</v>
      </c>
      <c r="Q549" s="34" t="str">
        <f t="shared" si="25"/>
        <v>Fixed</v>
      </c>
      <c r="R549" s="34" t="s">
        <v>1668</v>
      </c>
      <c r="S549" s="34">
        <v>2</v>
      </c>
      <c r="T549" s="34">
        <v>0</v>
      </c>
      <c r="U549" s="34">
        <v>6</v>
      </c>
      <c r="V549" s="1">
        <f>T549+U549</f>
        <v>6</v>
      </c>
      <c r="Y549"/>
    </row>
    <row r="550" spans="1:25" ht="15" x14ac:dyDescent="0.35">
      <c r="A550" s="7" t="s">
        <v>710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 t="shared" si="26"/>
        <v>ACS</v>
      </c>
      <c r="P550" s="13" t="str">
        <f t="shared" si="24"/>
        <v>True Search</v>
      </c>
      <c r="Q550" s="18" t="str">
        <f t="shared" si="25"/>
        <v>Fixed</v>
      </c>
      <c r="R550" s="18" t="s">
        <v>1668</v>
      </c>
      <c r="S550" s="24">
        <v>1</v>
      </c>
      <c r="T550" s="18">
        <v>1</v>
      </c>
      <c r="U550" s="24">
        <v>1</v>
      </c>
      <c r="V550" s="1">
        <f>T550+U550</f>
        <v>2</v>
      </c>
      <c r="Y550"/>
    </row>
    <row r="551" spans="1:25" ht="15" x14ac:dyDescent="0.35">
      <c r="A551" s="5" t="s">
        <v>345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 t="shared" si="26"/>
        <v>ACS</v>
      </c>
      <c r="P551" s="13" t="str">
        <f t="shared" si="24"/>
        <v>True Search</v>
      </c>
      <c r="Q551" s="13" t="str">
        <f t="shared" si="25"/>
        <v>Fixed</v>
      </c>
      <c r="R551" s="13" t="s">
        <v>1668</v>
      </c>
      <c r="S551" s="25">
        <v>2</v>
      </c>
      <c r="T551" s="25">
        <v>2</v>
      </c>
      <c r="U551" s="25">
        <v>2</v>
      </c>
      <c r="V551" s="1">
        <f t="shared" ref="V551:V613" si="27">T551+U551</f>
        <v>4</v>
      </c>
      <c r="Y551"/>
    </row>
    <row r="552" spans="1:25" ht="15" x14ac:dyDescent="0.35">
      <c r="A552" s="5" t="s">
        <v>1152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 t="shared" si="26"/>
        <v>ACS</v>
      </c>
      <c r="P552" s="13" t="str">
        <f t="shared" si="24"/>
        <v>True Search</v>
      </c>
      <c r="Q552" s="13" t="str">
        <f t="shared" si="25"/>
        <v>Fixed</v>
      </c>
      <c r="R552" s="13" t="s">
        <v>1668</v>
      </c>
      <c r="S552" s="25">
        <v>3</v>
      </c>
      <c r="T552" s="25">
        <v>3</v>
      </c>
      <c r="U552" s="25">
        <v>3</v>
      </c>
      <c r="V552" s="1">
        <f t="shared" si="27"/>
        <v>6</v>
      </c>
      <c r="Y552"/>
    </row>
    <row r="553" spans="1:25" ht="15" x14ac:dyDescent="0.35">
      <c r="A553" s="7" t="s">
        <v>722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 t="shared" si="26"/>
        <v>ACS</v>
      </c>
      <c r="P553" s="13" t="str">
        <f t="shared" si="24"/>
        <v>True Search</v>
      </c>
      <c r="Q553" s="13" t="str">
        <f t="shared" si="25"/>
        <v>Fixed</v>
      </c>
      <c r="R553" s="13" t="s">
        <v>1668</v>
      </c>
      <c r="S553" s="25">
        <v>2</v>
      </c>
      <c r="T553" s="25">
        <v>0</v>
      </c>
      <c r="U553" s="25">
        <v>3</v>
      </c>
      <c r="V553" s="1">
        <f t="shared" si="27"/>
        <v>3</v>
      </c>
      <c r="Y553"/>
    </row>
    <row r="554" spans="1:25" ht="15" x14ac:dyDescent="0.35">
      <c r="A554" s="5" t="s">
        <v>301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 t="shared" si="26"/>
        <v>ACS</v>
      </c>
      <c r="P554" s="13" t="str">
        <f t="shared" si="24"/>
        <v>True Search</v>
      </c>
      <c r="Q554" s="13" t="str">
        <f t="shared" si="25"/>
        <v>Fixed</v>
      </c>
      <c r="R554" s="13" t="s">
        <v>1669</v>
      </c>
      <c r="S554" s="25">
        <v>4</v>
      </c>
      <c r="T554" s="13">
        <v>0</v>
      </c>
      <c r="U554" s="25">
        <v>4</v>
      </c>
      <c r="V554" s="1">
        <f t="shared" si="27"/>
        <v>4</v>
      </c>
      <c r="Y554"/>
    </row>
    <row r="555" spans="1:25" ht="15" x14ac:dyDescent="0.35">
      <c r="A555" s="7" t="s">
        <v>730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 t="shared" si="26"/>
        <v>ACS</v>
      </c>
      <c r="P555" s="13" t="str">
        <f t="shared" si="24"/>
        <v>True Search</v>
      </c>
      <c r="Q555" s="13" t="str">
        <f t="shared" si="25"/>
        <v>Fixed</v>
      </c>
      <c r="R555" s="13" t="s">
        <v>1668</v>
      </c>
      <c r="S555" s="25">
        <v>2</v>
      </c>
      <c r="T555" s="13">
        <v>0</v>
      </c>
      <c r="U555" s="25">
        <v>3</v>
      </c>
      <c r="V555" s="1">
        <f t="shared" si="27"/>
        <v>3</v>
      </c>
      <c r="Y555"/>
    </row>
    <row r="556" spans="1:25" ht="15" x14ac:dyDescent="0.35">
      <c r="A556" s="7" t="s">
        <v>479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 t="shared" si="26"/>
        <v>ACS</v>
      </c>
      <c r="P556" s="13" t="str">
        <f t="shared" si="24"/>
        <v>True Search</v>
      </c>
      <c r="Q556" s="13" t="str">
        <f t="shared" si="25"/>
        <v>Fixed</v>
      </c>
      <c r="R556" s="13" t="s">
        <v>1668</v>
      </c>
      <c r="S556" s="25">
        <v>2</v>
      </c>
      <c r="T556" s="13">
        <v>2</v>
      </c>
      <c r="U556" s="25">
        <v>2</v>
      </c>
      <c r="V556" s="1">
        <f t="shared" si="27"/>
        <v>4</v>
      </c>
      <c r="Y556"/>
    </row>
    <row r="557" spans="1:25" ht="15" x14ac:dyDescent="0.35">
      <c r="A557" s="5" t="s">
        <v>661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 t="shared" si="26"/>
        <v>ACS</v>
      </c>
      <c r="P557" s="13" t="str">
        <f t="shared" si="24"/>
        <v>True Search</v>
      </c>
      <c r="Q557" s="13" t="str">
        <f t="shared" si="25"/>
        <v>Fixed</v>
      </c>
      <c r="R557" s="13" t="s">
        <v>1668</v>
      </c>
      <c r="S557" s="25">
        <v>1</v>
      </c>
      <c r="T557" s="25">
        <v>1</v>
      </c>
      <c r="U557" s="25">
        <v>1</v>
      </c>
      <c r="V557" s="1">
        <f t="shared" si="27"/>
        <v>2</v>
      </c>
      <c r="Y557"/>
    </row>
    <row r="558" spans="1:25" ht="15" x14ac:dyDescent="0.35">
      <c r="A558" s="7" t="s">
        <v>1056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 t="shared" si="26"/>
        <v>ACS</v>
      </c>
      <c r="P558" s="13" t="str">
        <f t="shared" si="24"/>
        <v>True Search</v>
      </c>
      <c r="Q558" s="13" t="str">
        <f t="shared" si="25"/>
        <v>Fixed</v>
      </c>
      <c r="R558" s="13" t="s">
        <v>1669</v>
      </c>
      <c r="S558" s="25">
        <v>1</v>
      </c>
      <c r="T558" s="25">
        <v>0</v>
      </c>
      <c r="U558" s="25">
        <v>4</v>
      </c>
      <c r="V558" s="1">
        <f t="shared" si="27"/>
        <v>4</v>
      </c>
      <c r="Y558"/>
    </row>
    <row r="559" spans="1:25" ht="15" x14ac:dyDescent="0.35">
      <c r="A559" s="7" t="s">
        <v>316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 t="shared" si="26"/>
        <v>ACS</v>
      </c>
      <c r="P559" s="13" t="str">
        <f t="shared" si="24"/>
        <v>True Search</v>
      </c>
      <c r="Q559" s="13" t="str">
        <f t="shared" si="25"/>
        <v>Fixed</v>
      </c>
      <c r="R559" s="13" t="s">
        <v>1669</v>
      </c>
      <c r="S559" s="25">
        <v>3</v>
      </c>
      <c r="T559" s="13">
        <v>3</v>
      </c>
      <c r="U559" s="25">
        <v>4</v>
      </c>
      <c r="V559" s="1">
        <f t="shared" si="27"/>
        <v>7</v>
      </c>
      <c r="Y559"/>
    </row>
    <row r="560" spans="1:25" ht="15" x14ac:dyDescent="0.35">
      <c r="A560" s="5" t="s">
        <v>366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 t="shared" si="26"/>
        <v>ACS</v>
      </c>
      <c r="P560" s="13" t="str">
        <f t="shared" si="24"/>
        <v>True Search</v>
      </c>
      <c r="Q560" s="13" t="str">
        <f t="shared" si="25"/>
        <v>Fixed</v>
      </c>
      <c r="R560" s="13" t="s">
        <v>1668</v>
      </c>
      <c r="S560" s="25">
        <v>1</v>
      </c>
      <c r="T560" s="25">
        <v>1</v>
      </c>
      <c r="U560" s="25">
        <v>1</v>
      </c>
      <c r="V560" s="1">
        <f t="shared" si="27"/>
        <v>2</v>
      </c>
      <c r="Y560"/>
    </row>
    <row r="561" spans="1:25" ht="15" x14ac:dyDescent="0.35">
      <c r="A561" s="7" t="s">
        <v>53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 t="shared" si="26"/>
        <v>ACS</v>
      </c>
      <c r="P561" s="13" t="str">
        <f t="shared" si="24"/>
        <v>True Search</v>
      </c>
      <c r="Q561" s="13" t="str">
        <f t="shared" si="25"/>
        <v>Fixed</v>
      </c>
      <c r="R561" s="13" t="s">
        <v>1668</v>
      </c>
      <c r="S561" s="25">
        <v>1</v>
      </c>
      <c r="T561" s="25">
        <v>1</v>
      </c>
      <c r="U561" s="25">
        <v>1</v>
      </c>
      <c r="V561" s="1">
        <f t="shared" si="27"/>
        <v>2</v>
      </c>
      <c r="Y561"/>
    </row>
    <row r="562" spans="1:25" ht="15" x14ac:dyDescent="0.35">
      <c r="A562" s="7" t="s">
        <v>957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 t="shared" si="26"/>
        <v>ACS</v>
      </c>
      <c r="P562" s="13" t="str">
        <f t="shared" si="24"/>
        <v>True Search</v>
      </c>
      <c r="Q562" s="13" t="str">
        <f t="shared" si="25"/>
        <v>Fixed</v>
      </c>
      <c r="R562" s="13" t="s">
        <v>1668</v>
      </c>
      <c r="S562" s="25">
        <v>2</v>
      </c>
      <c r="T562" s="25">
        <v>0</v>
      </c>
      <c r="U562" s="25">
        <v>4</v>
      </c>
      <c r="V562" s="1">
        <f t="shared" si="27"/>
        <v>4</v>
      </c>
      <c r="Y562"/>
    </row>
    <row r="563" spans="1:25" ht="15" x14ac:dyDescent="0.35">
      <c r="A563" s="7" t="s">
        <v>75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 t="shared" si="26"/>
        <v>ACS</v>
      </c>
      <c r="P563" s="13" t="str">
        <f t="shared" si="24"/>
        <v>True Search</v>
      </c>
      <c r="Q563" s="13" t="str">
        <f t="shared" si="25"/>
        <v>Fixed</v>
      </c>
      <c r="R563" s="13" t="s">
        <v>1668</v>
      </c>
      <c r="S563" s="25">
        <v>2</v>
      </c>
      <c r="T563" s="13">
        <v>0</v>
      </c>
      <c r="U563" s="25">
        <v>3</v>
      </c>
      <c r="V563" s="1">
        <f t="shared" si="27"/>
        <v>3</v>
      </c>
      <c r="Y563"/>
    </row>
    <row r="564" spans="1:25" ht="15" x14ac:dyDescent="0.35">
      <c r="A564" s="5" t="s">
        <v>625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 t="shared" si="26"/>
        <v>ACS</v>
      </c>
      <c r="P564" s="13" t="str">
        <f t="shared" si="24"/>
        <v>True Search</v>
      </c>
      <c r="Q564" s="13" t="str">
        <f t="shared" si="25"/>
        <v>Fixed</v>
      </c>
      <c r="R564" s="13" t="s">
        <v>1669</v>
      </c>
      <c r="S564" s="25">
        <v>3</v>
      </c>
      <c r="T564" s="13">
        <v>2</v>
      </c>
      <c r="U564" s="25">
        <v>10</v>
      </c>
      <c r="V564" s="1">
        <f t="shared" si="27"/>
        <v>12</v>
      </c>
      <c r="Y564"/>
    </row>
    <row r="565" spans="1:25" ht="15" x14ac:dyDescent="0.35">
      <c r="A565" s="5" t="s">
        <v>337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 t="shared" si="26"/>
        <v>ACS</v>
      </c>
      <c r="P565" s="13" t="str">
        <f t="shared" si="24"/>
        <v>True Search</v>
      </c>
      <c r="Q565" s="13" t="str">
        <f t="shared" si="25"/>
        <v>Fixed</v>
      </c>
      <c r="R565" s="13" t="s">
        <v>1669</v>
      </c>
      <c r="S565" s="25">
        <v>5</v>
      </c>
      <c r="T565" s="25">
        <v>2</v>
      </c>
      <c r="U565" s="25">
        <v>16</v>
      </c>
      <c r="V565" s="1">
        <f t="shared" si="27"/>
        <v>18</v>
      </c>
      <c r="Y565"/>
    </row>
    <row r="566" spans="1:25" ht="15" x14ac:dyDescent="0.35">
      <c r="A566" s="5" t="s">
        <v>921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 t="shared" si="26"/>
        <v>ACS</v>
      </c>
      <c r="P566" s="13" t="str">
        <f t="shared" si="24"/>
        <v>True Search</v>
      </c>
      <c r="Q566" s="13" t="str">
        <f t="shared" si="25"/>
        <v>Fixed</v>
      </c>
      <c r="R566" s="13" t="s">
        <v>1668</v>
      </c>
      <c r="S566" s="25">
        <v>2</v>
      </c>
      <c r="T566" s="25">
        <v>0</v>
      </c>
      <c r="U566" s="25">
        <v>8</v>
      </c>
      <c r="V566" s="1">
        <f t="shared" si="27"/>
        <v>8</v>
      </c>
      <c r="Y566"/>
    </row>
    <row r="567" spans="1:25" ht="15" x14ac:dyDescent="0.35">
      <c r="A567" s="5" t="s">
        <v>799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 t="shared" si="26"/>
        <v>ACS</v>
      </c>
      <c r="P567" s="13" t="str">
        <f t="shared" si="24"/>
        <v>True Search</v>
      </c>
      <c r="Q567" s="13" t="str">
        <f t="shared" si="25"/>
        <v>Fixed</v>
      </c>
      <c r="R567" s="13" t="s">
        <v>1668</v>
      </c>
      <c r="S567" s="25">
        <v>1</v>
      </c>
      <c r="T567" s="13">
        <v>0</v>
      </c>
      <c r="U567" s="25">
        <v>3</v>
      </c>
      <c r="V567" s="1">
        <f t="shared" si="27"/>
        <v>3</v>
      </c>
      <c r="Y567"/>
    </row>
    <row r="568" spans="1:25" ht="15" x14ac:dyDescent="0.35">
      <c r="A568" s="5" t="s">
        <v>753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 t="shared" si="26"/>
        <v>ARJA</v>
      </c>
      <c r="P568" s="13" t="str">
        <f t="shared" si="24"/>
        <v>Evolutionary Search</v>
      </c>
      <c r="Q568" s="13" t="str">
        <f t="shared" si="25"/>
        <v>Fixed</v>
      </c>
      <c r="R568" s="13" t="s">
        <v>1669</v>
      </c>
      <c r="S568" s="25">
        <v>1</v>
      </c>
      <c r="T568" s="13">
        <v>1</v>
      </c>
      <c r="U568" s="25">
        <v>1</v>
      </c>
      <c r="V568" s="1">
        <f t="shared" si="27"/>
        <v>2</v>
      </c>
      <c r="Y568"/>
    </row>
    <row r="569" spans="1:25" ht="15" x14ac:dyDescent="0.35">
      <c r="A569" s="5" t="s">
        <v>1102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 t="shared" si="26"/>
        <v>ARJA</v>
      </c>
      <c r="P569" s="13" t="str">
        <f t="shared" si="24"/>
        <v>Evolutionary Search</v>
      </c>
      <c r="Q569" s="13" t="str">
        <f t="shared" si="25"/>
        <v>Fixed</v>
      </c>
      <c r="R569" s="13" t="s">
        <v>1668</v>
      </c>
      <c r="S569" s="25">
        <v>1</v>
      </c>
      <c r="T569" s="25">
        <v>1</v>
      </c>
      <c r="U569" s="25">
        <v>1</v>
      </c>
      <c r="V569" s="1">
        <f t="shared" si="27"/>
        <v>2</v>
      </c>
      <c r="Y569"/>
    </row>
    <row r="570" spans="1:25" ht="15" x14ac:dyDescent="0.35">
      <c r="A570" s="5" t="s">
        <v>843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 t="shared" si="26"/>
        <v>ARJA</v>
      </c>
      <c r="P570" s="13" t="str">
        <f t="shared" si="24"/>
        <v>Evolutionary Search</v>
      </c>
      <c r="Q570" s="13" t="str">
        <f t="shared" si="25"/>
        <v>Fixed</v>
      </c>
      <c r="R570" s="13" t="s">
        <v>1669</v>
      </c>
      <c r="S570" s="25">
        <v>1</v>
      </c>
      <c r="T570" s="25">
        <v>1</v>
      </c>
      <c r="U570" s="25">
        <v>1</v>
      </c>
      <c r="V570" s="1">
        <f t="shared" si="27"/>
        <v>2</v>
      </c>
      <c r="Y570"/>
    </row>
    <row r="571" spans="1:25" ht="15" x14ac:dyDescent="0.35">
      <c r="A571" s="5" t="s">
        <v>721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 t="shared" si="26"/>
        <v>ARJA</v>
      </c>
      <c r="P571" s="13" t="str">
        <f t="shared" si="24"/>
        <v>Evolutionary Search</v>
      </c>
      <c r="Q571" s="13" t="str">
        <f t="shared" si="25"/>
        <v>Fixed</v>
      </c>
      <c r="R571" s="13" t="s">
        <v>1669</v>
      </c>
      <c r="S571" s="25">
        <v>1</v>
      </c>
      <c r="T571" s="25">
        <v>0</v>
      </c>
      <c r="U571" s="25">
        <v>2</v>
      </c>
      <c r="V571" s="1">
        <f t="shared" si="27"/>
        <v>2</v>
      </c>
      <c r="Y571"/>
    </row>
    <row r="572" spans="1:25" ht="15" x14ac:dyDescent="0.35">
      <c r="A572" s="5" t="s">
        <v>371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 t="shared" si="26"/>
        <v>ARJA</v>
      </c>
      <c r="P572" s="13" t="str">
        <f t="shared" si="24"/>
        <v>Evolutionary Search</v>
      </c>
      <c r="Q572" s="13" t="str">
        <f t="shared" si="25"/>
        <v>Fixed</v>
      </c>
      <c r="R572" s="13" t="s">
        <v>1669</v>
      </c>
      <c r="S572" s="25">
        <v>2</v>
      </c>
      <c r="T572" s="13">
        <v>1</v>
      </c>
      <c r="U572" s="25">
        <v>5</v>
      </c>
      <c r="V572" s="1">
        <f t="shared" si="27"/>
        <v>6</v>
      </c>
      <c r="Y572"/>
    </row>
    <row r="573" spans="1:25" ht="15" x14ac:dyDescent="0.35">
      <c r="A573" s="7" t="s">
        <v>757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 t="shared" si="26"/>
        <v>ARJA</v>
      </c>
      <c r="P573" s="13" t="str">
        <f t="shared" si="24"/>
        <v>Evolutionary Search</v>
      </c>
      <c r="Q573" s="13" t="str">
        <f t="shared" si="25"/>
        <v>Fixed</v>
      </c>
      <c r="R573" s="13" t="s">
        <v>1669</v>
      </c>
      <c r="S573" s="25">
        <v>2</v>
      </c>
      <c r="T573" s="25">
        <v>2</v>
      </c>
      <c r="U573" s="25">
        <v>2</v>
      </c>
      <c r="V573" s="1">
        <f t="shared" si="27"/>
        <v>4</v>
      </c>
      <c r="Y573"/>
    </row>
    <row r="574" spans="1:25" ht="15" x14ac:dyDescent="0.35">
      <c r="A574" s="5" t="s">
        <v>1110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 t="shared" si="26"/>
        <v>ARJA</v>
      </c>
      <c r="P574" s="13" t="str">
        <f t="shared" si="24"/>
        <v>Evolutionary Search</v>
      </c>
      <c r="Q574" s="13" t="str">
        <f t="shared" si="25"/>
        <v>Fixed</v>
      </c>
      <c r="R574" s="13" t="s">
        <v>1669</v>
      </c>
      <c r="S574" s="25">
        <v>1</v>
      </c>
      <c r="T574" s="25">
        <v>3</v>
      </c>
      <c r="U574" s="25">
        <v>9</v>
      </c>
      <c r="V574" s="1">
        <f t="shared" si="27"/>
        <v>12</v>
      </c>
      <c r="Y574"/>
    </row>
    <row r="575" spans="1:25" ht="15" x14ac:dyDescent="0.35">
      <c r="A575" s="7" t="s">
        <v>724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 t="shared" si="26"/>
        <v>ARJA</v>
      </c>
      <c r="P575" s="13" t="str">
        <f t="shared" si="24"/>
        <v>Evolutionary Search</v>
      </c>
      <c r="Q575" s="13" t="str">
        <f t="shared" si="25"/>
        <v>Fixed</v>
      </c>
      <c r="R575" s="13" t="s">
        <v>1669</v>
      </c>
      <c r="S575" s="25">
        <v>1</v>
      </c>
      <c r="T575" s="25">
        <v>1</v>
      </c>
      <c r="U575" s="25">
        <v>1</v>
      </c>
      <c r="V575" s="1">
        <f t="shared" si="27"/>
        <v>2</v>
      </c>
      <c r="Y575"/>
    </row>
    <row r="576" spans="1:25" ht="15" x14ac:dyDescent="0.35">
      <c r="A576" s="5" t="s">
        <v>611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 t="shared" si="26"/>
        <v>ARJA</v>
      </c>
      <c r="P576" s="13" t="str">
        <f t="shared" si="24"/>
        <v>Evolutionary Search</v>
      </c>
      <c r="Q576" s="13" t="str">
        <f t="shared" si="25"/>
        <v>Fixed</v>
      </c>
      <c r="R576" s="13" t="s">
        <v>1668</v>
      </c>
      <c r="S576" s="25">
        <v>2</v>
      </c>
      <c r="T576" s="25">
        <v>11</v>
      </c>
      <c r="U576" s="25">
        <v>0</v>
      </c>
      <c r="V576" s="1">
        <f t="shared" si="27"/>
        <v>11</v>
      </c>
      <c r="Y576"/>
    </row>
    <row r="577" spans="1:25" ht="15" x14ac:dyDescent="0.35">
      <c r="A577" s="5" t="s">
        <v>735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 t="shared" si="26"/>
        <v>ARJA</v>
      </c>
      <c r="P577" s="13" t="str">
        <f t="shared" si="24"/>
        <v>Evolutionary Search</v>
      </c>
      <c r="Q577" s="13" t="str">
        <f t="shared" si="25"/>
        <v>Fixed</v>
      </c>
      <c r="R577" s="13" t="s">
        <v>1669</v>
      </c>
      <c r="S577" s="25">
        <v>3</v>
      </c>
      <c r="T577" s="25">
        <v>12</v>
      </c>
      <c r="U577" s="13">
        <v>12</v>
      </c>
      <c r="V577" s="1">
        <f t="shared" si="27"/>
        <v>24</v>
      </c>
      <c r="Y577"/>
    </row>
    <row r="578" spans="1:25" ht="15" x14ac:dyDescent="0.35">
      <c r="A578" s="7" t="s">
        <v>163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 t="shared" si="26"/>
        <v>ARJA</v>
      </c>
      <c r="P578" s="13" t="str">
        <f t="shared" si="24"/>
        <v>Evolutionary Search</v>
      </c>
      <c r="Q578" s="13" t="str">
        <f t="shared" si="25"/>
        <v>Fixed</v>
      </c>
      <c r="R578" s="13" t="s">
        <v>1669</v>
      </c>
      <c r="S578" s="25">
        <v>2</v>
      </c>
      <c r="T578" s="25">
        <v>0</v>
      </c>
      <c r="U578" s="25">
        <v>2</v>
      </c>
      <c r="V578" s="1">
        <f t="shared" si="27"/>
        <v>2</v>
      </c>
      <c r="Y578"/>
    </row>
    <row r="579" spans="1:25" ht="15" x14ac:dyDescent="0.35">
      <c r="A579" s="5" t="s">
        <v>737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 t="shared" si="26"/>
        <v>ARJA</v>
      </c>
      <c r="P579" s="13" t="str">
        <f t="shared" si="24"/>
        <v>Evolutionary Search</v>
      </c>
      <c r="Q579" s="13" t="str">
        <f t="shared" si="25"/>
        <v>Fixed</v>
      </c>
      <c r="R579" s="13" t="s">
        <v>1669</v>
      </c>
      <c r="S579" s="25">
        <v>1</v>
      </c>
      <c r="T579" s="13">
        <v>1</v>
      </c>
      <c r="U579" s="25">
        <v>1</v>
      </c>
      <c r="V579" s="1">
        <f t="shared" si="27"/>
        <v>2</v>
      </c>
      <c r="Y579"/>
    </row>
    <row r="580" spans="1:25" ht="15" x14ac:dyDescent="0.35">
      <c r="A580" s="7" t="s">
        <v>1179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 t="shared" si="26"/>
        <v>ARJA</v>
      </c>
      <c r="P580" s="13" t="str">
        <f t="shared" si="24"/>
        <v>Evolutionary Search</v>
      </c>
      <c r="Q580" s="13" t="str">
        <f t="shared" si="25"/>
        <v>Fixed</v>
      </c>
      <c r="R580" s="13" t="s">
        <v>1669</v>
      </c>
      <c r="S580" s="25">
        <v>2</v>
      </c>
      <c r="T580" s="25">
        <v>19</v>
      </c>
      <c r="U580" s="25">
        <v>2</v>
      </c>
      <c r="V580" s="1">
        <f t="shared" si="27"/>
        <v>21</v>
      </c>
      <c r="Y580"/>
    </row>
    <row r="581" spans="1:25" ht="15" x14ac:dyDescent="0.35">
      <c r="A581" s="5" t="s">
        <v>1080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 t="shared" si="26"/>
        <v>ARJA</v>
      </c>
      <c r="P581" s="13" t="str">
        <f t="shared" si="24"/>
        <v>Evolutionary Search</v>
      </c>
      <c r="Q581" s="13" t="str">
        <f t="shared" si="25"/>
        <v>Fixed</v>
      </c>
      <c r="R581" s="13" t="s">
        <v>1669</v>
      </c>
      <c r="S581" s="25">
        <v>5</v>
      </c>
      <c r="T581" s="25">
        <v>26</v>
      </c>
      <c r="U581" s="25">
        <v>2</v>
      </c>
      <c r="V581" s="1">
        <f t="shared" si="27"/>
        <v>28</v>
      </c>
      <c r="Y581"/>
    </row>
    <row r="582" spans="1:25" ht="15" x14ac:dyDescent="0.35">
      <c r="A582" s="7" t="s">
        <v>602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 t="shared" si="26"/>
        <v>ARJA</v>
      </c>
      <c r="P582" s="13" t="str">
        <f t="shared" si="24"/>
        <v>Evolutionary Search</v>
      </c>
      <c r="Q582" s="13" t="str">
        <f t="shared" si="25"/>
        <v>Fixed</v>
      </c>
      <c r="R582" s="13" t="s">
        <v>1669</v>
      </c>
      <c r="S582" s="25">
        <v>3</v>
      </c>
      <c r="T582" s="25">
        <v>2</v>
      </c>
      <c r="U582" s="25">
        <v>8</v>
      </c>
      <c r="V582" s="1">
        <f t="shared" si="27"/>
        <v>10</v>
      </c>
      <c r="Y582"/>
    </row>
    <row r="583" spans="1:25" ht="15" x14ac:dyDescent="0.35">
      <c r="A583" s="5" t="s">
        <v>1124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 t="shared" si="26"/>
        <v>ARJA</v>
      </c>
      <c r="P583" s="13" t="str">
        <f t="shared" si="24"/>
        <v>Evolutionary Search</v>
      </c>
      <c r="Q583" s="13" t="str">
        <f t="shared" si="25"/>
        <v>Fixed</v>
      </c>
      <c r="R583" s="13" t="s">
        <v>1669</v>
      </c>
      <c r="S583" s="25">
        <v>1</v>
      </c>
      <c r="T583" s="25">
        <v>0</v>
      </c>
      <c r="U583" s="25">
        <v>3</v>
      </c>
      <c r="V583" s="1">
        <f t="shared" si="27"/>
        <v>3</v>
      </c>
      <c r="Y583"/>
    </row>
    <row r="584" spans="1:25" ht="15" x14ac:dyDescent="0.35">
      <c r="A584" s="5" t="s">
        <v>147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 t="shared" si="26"/>
        <v>ARJA</v>
      </c>
      <c r="P584" s="13" t="str">
        <f t="shared" si="24"/>
        <v>Evolutionary Search</v>
      </c>
      <c r="Q584" s="13" t="str">
        <f t="shared" si="25"/>
        <v>Fixed</v>
      </c>
      <c r="R584" s="13" t="s">
        <v>1669</v>
      </c>
      <c r="S584" s="25">
        <v>1</v>
      </c>
      <c r="T584" s="13">
        <v>1</v>
      </c>
      <c r="U584" s="25">
        <v>2</v>
      </c>
      <c r="V584" s="1">
        <f t="shared" si="27"/>
        <v>3</v>
      </c>
      <c r="Y584"/>
    </row>
    <row r="585" spans="1:25" ht="15" x14ac:dyDescent="0.35">
      <c r="A585" s="7" t="s">
        <v>779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 t="shared" si="26"/>
        <v>ARJA</v>
      </c>
      <c r="P585" s="13" t="str">
        <f t="shared" si="24"/>
        <v>Evolutionary Search</v>
      </c>
      <c r="Q585" s="13" t="str">
        <f t="shared" si="25"/>
        <v>Fixed</v>
      </c>
      <c r="R585" s="13" t="s">
        <v>1669</v>
      </c>
      <c r="S585" s="25">
        <v>2</v>
      </c>
      <c r="T585" s="25">
        <v>0</v>
      </c>
      <c r="U585" s="25">
        <v>4</v>
      </c>
      <c r="V585" s="1">
        <f t="shared" si="27"/>
        <v>4</v>
      </c>
      <c r="Y585"/>
    </row>
    <row r="586" spans="1:25" ht="15" x14ac:dyDescent="0.35">
      <c r="A586" s="7" t="s">
        <v>100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 t="shared" si="26"/>
        <v>ARJA</v>
      </c>
      <c r="P586" s="13" t="str">
        <f t="shared" ref="P586:P649" si="28">IF($O586="ACS", "True Search", IF($O586="Arja", "Evolutionary Search", IF($O586="AVATAR", "True Pattern", IF($O586="CapGen", "Search Like Pattern", IF($O586="Cardumen", "True Semantic", IF($O586="DynaMoth", "True Semantic", IF($O586="FixMiner", "True Pattern", IF($O586="GenProg-A", "Evolutionary Search", IF($O586="Hercules", "Learning Pattern", IF($O586="Jaid", "True Semantic",
IF($O586="Kali-A", "True Search", IF($O586="kPAR", "True Pattern", IF($O586="Nopol", "True Semantic", IF($O586="RSRepair-A", "Evolutionary Search", IF($O586="SequenceR", "Deep Learning", IF($O586="SimFix", "Search Like Pattern", IF($O586="SketchFix", "True Pattern", IF($O586="SOFix", "True Pattern", IF($O586="ssFix", "Search Like Pattern", IF($O586="TBar", "True Pattern", ""))))))))))))))))))))</f>
        <v>Evolutionary Search</v>
      </c>
      <c r="Q586" s="13" t="str">
        <f t="shared" si="25"/>
        <v>Fixed</v>
      </c>
      <c r="R586" s="13" t="s">
        <v>1668</v>
      </c>
      <c r="S586" s="25">
        <v>1</v>
      </c>
      <c r="T586" s="13">
        <v>1</v>
      </c>
      <c r="U586" s="25">
        <v>1</v>
      </c>
      <c r="V586" s="1">
        <f t="shared" si="27"/>
        <v>2</v>
      </c>
      <c r="Y586"/>
    </row>
    <row r="587" spans="1:25" ht="15" x14ac:dyDescent="0.35">
      <c r="A587" s="7" t="s">
        <v>505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 t="shared" si="26"/>
        <v>ARJA</v>
      </c>
      <c r="P587" s="13" t="str">
        <f t="shared" si="28"/>
        <v>Evolutionary Search</v>
      </c>
      <c r="Q587" s="13" t="str">
        <f t="shared" si="25"/>
        <v>Fixed</v>
      </c>
      <c r="R587" s="13" t="s">
        <v>1669</v>
      </c>
      <c r="S587" s="25">
        <v>2</v>
      </c>
      <c r="T587" s="25">
        <v>0</v>
      </c>
      <c r="U587" s="25">
        <v>6</v>
      </c>
      <c r="V587" s="1">
        <f t="shared" si="27"/>
        <v>6</v>
      </c>
      <c r="Y587"/>
    </row>
    <row r="588" spans="1:25" ht="15" x14ac:dyDescent="0.35">
      <c r="A588" s="5" t="s">
        <v>269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 t="shared" si="26"/>
        <v>ARJA</v>
      </c>
      <c r="P588" s="13" t="str">
        <f t="shared" si="28"/>
        <v>Evolutionary Search</v>
      </c>
      <c r="Q588" s="13" t="str">
        <f t="shared" si="25"/>
        <v>Fixed</v>
      </c>
      <c r="R588" s="13" t="s">
        <v>1669</v>
      </c>
      <c r="S588" s="25">
        <v>1</v>
      </c>
      <c r="T588" s="13">
        <v>1</v>
      </c>
      <c r="U588" s="25">
        <v>1</v>
      </c>
      <c r="V588" s="1">
        <f t="shared" si="27"/>
        <v>2</v>
      </c>
      <c r="Y588"/>
    </row>
    <row r="589" spans="1:25" ht="15" x14ac:dyDescent="0.35">
      <c r="A589" s="7" t="s">
        <v>1041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 t="shared" si="26"/>
        <v>ARJA</v>
      </c>
      <c r="P589" s="13" t="str">
        <f t="shared" si="28"/>
        <v>Evolutionary Search</v>
      </c>
      <c r="Q589" s="13" t="str">
        <f t="shared" si="25"/>
        <v>Fixed</v>
      </c>
      <c r="R589" s="13" t="s">
        <v>1669</v>
      </c>
      <c r="S589" s="25">
        <v>2</v>
      </c>
      <c r="T589" s="25">
        <v>2</v>
      </c>
      <c r="U589" s="25">
        <v>2</v>
      </c>
      <c r="V589" s="1">
        <f t="shared" si="27"/>
        <v>4</v>
      </c>
      <c r="Y589"/>
    </row>
    <row r="590" spans="1:25" ht="15" x14ac:dyDescent="0.35">
      <c r="A590" s="5" t="s">
        <v>439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 t="shared" si="26"/>
        <v>ARJA</v>
      </c>
      <c r="P590" s="13" t="str">
        <f t="shared" si="28"/>
        <v>Evolutionary Search</v>
      </c>
      <c r="Q590" s="13" t="str">
        <f t="shared" si="25"/>
        <v>Fixed</v>
      </c>
      <c r="R590" s="13" t="s">
        <v>1669</v>
      </c>
      <c r="S590" s="25">
        <v>1</v>
      </c>
      <c r="T590" s="25">
        <v>0</v>
      </c>
      <c r="U590" s="25">
        <v>1</v>
      </c>
      <c r="V590" s="1">
        <f t="shared" si="27"/>
        <v>1</v>
      </c>
      <c r="Y590"/>
    </row>
    <row r="591" spans="1:25" ht="15" x14ac:dyDescent="0.35">
      <c r="A591" s="5" t="s">
        <v>261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 t="shared" si="26"/>
        <v>ARJA</v>
      </c>
      <c r="P591" s="13" t="str">
        <f t="shared" si="28"/>
        <v>Evolutionary Search</v>
      </c>
      <c r="Q591" s="13" t="str">
        <f t="shared" si="25"/>
        <v>Fixed</v>
      </c>
      <c r="R591" s="13" t="s">
        <v>1668</v>
      </c>
      <c r="S591" s="25">
        <v>9</v>
      </c>
      <c r="T591" s="13">
        <v>7</v>
      </c>
      <c r="U591" s="25">
        <v>10</v>
      </c>
      <c r="V591" s="1">
        <f t="shared" si="27"/>
        <v>17</v>
      </c>
      <c r="Y591"/>
    </row>
    <row r="592" spans="1:25" ht="15" x14ac:dyDescent="0.35">
      <c r="A592" s="5" t="s">
        <v>1259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 t="shared" si="26"/>
        <v>ARJA</v>
      </c>
      <c r="P592" s="13" t="str">
        <f t="shared" si="28"/>
        <v>Evolutionary Search</v>
      </c>
      <c r="Q592" s="13" t="str">
        <f t="shared" si="25"/>
        <v>Fixed</v>
      </c>
      <c r="R592" s="13" t="s">
        <v>1669</v>
      </c>
      <c r="S592" s="25">
        <v>6</v>
      </c>
      <c r="T592" s="25">
        <v>10</v>
      </c>
      <c r="U592" s="25">
        <v>6</v>
      </c>
      <c r="V592" s="1">
        <f t="shared" si="27"/>
        <v>16</v>
      </c>
      <c r="Y592"/>
    </row>
    <row r="593" spans="1:25" ht="15" x14ac:dyDescent="0.35">
      <c r="A593" s="5" t="s">
        <v>956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 t="shared" si="26"/>
        <v>ARJA</v>
      </c>
      <c r="P593" s="13" t="str">
        <f t="shared" si="28"/>
        <v>Evolutionary Search</v>
      </c>
      <c r="Q593" s="13" t="str">
        <f t="shared" si="25"/>
        <v>Fixed</v>
      </c>
      <c r="R593" s="13" t="s">
        <v>1669</v>
      </c>
      <c r="S593" s="25">
        <v>1</v>
      </c>
      <c r="T593" s="25">
        <v>1</v>
      </c>
      <c r="U593" s="25">
        <v>1</v>
      </c>
      <c r="V593" s="1">
        <f t="shared" si="27"/>
        <v>2</v>
      </c>
      <c r="Y593"/>
    </row>
    <row r="594" spans="1:25" ht="15" x14ac:dyDescent="0.35">
      <c r="A594" s="7" t="s">
        <v>446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 t="shared" si="26"/>
        <v>ARJA</v>
      </c>
      <c r="P594" s="13" t="str">
        <f t="shared" si="28"/>
        <v>Evolutionary Search</v>
      </c>
      <c r="Q594" s="13" t="str">
        <f t="shared" si="25"/>
        <v>Fixed</v>
      </c>
      <c r="R594" s="13" t="s">
        <v>1669</v>
      </c>
      <c r="S594" s="25">
        <v>4</v>
      </c>
      <c r="T594" s="25">
        <v>20</v>
      </c>
      <c r="U594" s="25">
        <v>3</v>
      </c>
      <c r="V594" s="1">
        <f t="shared" si="27"/>
        <v>23</v>
      </c>
      <c r="Y594"/>
    </row>
    <row r="595" spans="1:25" ht="15" x14ac:dyDescent="0.35">
      <c r="A595" s="7" t="s">
        <v>614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 t="shared" si="26"/>
        <v>ARJA</v>
      </c>
      <c r="P595" s="13" t="str">
        <f t="shared" si="28"/>
        <v>Evolutionary Search</v>
      </c>
      <c r="Q595" s="13" t="str">
        <f t="shared" si="25"/>
        <v>Fixed</v>
      </c>
      <c r="R595" s="13" t="s">
        <v>1669</v>
      </c>
      <c r="S595" s="25">
        <v>4</v>
      </c>
      <c r="T595" s="25">
        <v>0</v>
      </c>
      <c r="U595" s="25">
        <v>4</v>
      </c>
      <c r="V595" s="1">
        <f t="shared" si="27"/>
        <v>4</v>
      </c>
      <c r="Y595"/>
    </row>
    <row r="596" spans="1:25" ht="15" x14ac:dyDescent="0.35">
      <c r="A596" s="7" t="s">
        <v>738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 t="shared" si="26"/>
        <v>ARJA</v>
      </c>
      <c r="P596" s="13" t="str">
        <f t="shared" si="28"/>
        <v>Evolutionary Search</v>
      </c>
      <c r="Q596" s="13" t="str">
        <f t="shared" si="25"/>
        <v>Fixed</v>
      </c>
      <c r="R596" s="13" t="s">
        <v>1668</v>
      </c>
      <c r="S596" s="25">
        <v>2</v>
      </c>
      <c r="T596" s="13">
        <v>2</v>
      </c>
      <c r="U596" s="25">
        <v>2</v>
      </c>
      <c r="V596" s="1">
        <f t="shared" si="27"/>
        <v>4</v>
      </c>
      <c r="Y596"/>
    </row>
    <row r="597" spans="1:25" ht="15" x14ac:dyDescent="0.35">
      <c r="A597" s="5" t="s">
        <v>639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 t="shared" si="26"/>
        <v>ARJA</v>
      </c>
      <c r="P597" s="13" t="str">
        <f t="shared" si="28"/>
        <v>Evolutionary Search</v>
      </c>
      <c r="Q597" s="13" t="str">
        <f t="shared" si="25"/>
        <v>Fixed</v>
      </c>
      <c r="R597" s="13" t="s">
        <v>1669</v>
      </c>
      <c r="S597" s="25">
        <v>2</v>
      </c>
      <c r="T597" s="25">
        <v>2</v>
      </c>
      <c r="U597" s="25">
        <v>8</v>
      </c>
      <c r="V597" s="1">
        <f t="shared" si="27"/>
        <v>10</v>
      </c>
      <c r="Y597"/>
    </row>
    <row r="598" spans="1:25" ht="15" x14ac:dyDescent="0.35">
      <c r="A598" s="7" t="s">
        <v>299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 t="shared" si="26"/>
        <v>ARJA</v>
      </c>
      <c r="P598" s="13" t="str">
        <f t="shared" si="28"/>
        <v>Evolutionary Search</v>
      </c>
      <c r="Q598" s="13" t="str">
        <f t="shared" ref="Q598:Q661" si="29">IF(NOT(ISERR(SEARCH("*_Buggy",$A598))), "Buggy", IF(NOT(ISERR(SEARCH("*_Fixed",$A598))), "Fixed", IF(NOT(ISERR(SEARCH("*_Repaired",$A598))), "Repaired", "")))</f>
        <v>Fixed</v>
      </c>
      <c r="R598" s="13" t="s">
        <v>1669</v>
      </c>
      <c r="S598" s="25">
        <v>4</v>
      </c>
      <c r="T598" s="25">
        <v>4</v>
      </c>
      <c r="U598" s="25">
        <v>4</v>
      </c>
      <c r="V598" s="1">
        <f t="shared" si="27"/>
        <v>8</v>
      </c>
      <c r="Y598"/>
    </row>
    <row r="599" spans="1:25" ht="15" x14ac:dyDescent="0.35">
      <c r="A599" s="7" t="s">
        <v>430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 t="shared" ref="O599:O662" si="30">LEFT($A599,FIND("_",$A599)-1)</f>
        <v>ARJA</v>
      </c>
      <c r="P599" s="13" t="str">
        <f t="shared" si="28"/>
        <v>Evolutionary Search</v>
      </c>
      <c r="Q599" s="13" t="str">
        <f t="shared" si="29"/>
        <v>Fixed</v>
      </c>
      <c r="R599" s="13" t="s">
        <v>1668</v>
      </c>
      <c r="S599" s="25">
        <v>1</v>
      </c>
      <c r="T599" s="25">
        <v>4</v>
      </c>
      <c r="U599" s="25">
        <v>0</v>
      </c>
      <c r="V599" s="1">
        <f t="shared" si="27"/>
        <v>4</v>
      </c>
      <c r="Y599"/>
    </row>
    <row r="600" spans="1:25" ht="15" x14ac:dyDescent="0.35">
      <c r="A600" s="5" t="s">
        <v>236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 t="shared" si="30"/>
        <v>ARJA</v>
      </c>
      <c r="P600" s="13" t="str">
        <f t="shared" si="28"/>
        <v>Evolutionary Search</v>
      </c>
      <c r="Q600" s="13" t="str">
        <f t="shared" si="29"/>
        <v>Fixed</v>
      </c>
      <c r="R600" s="13" t="s">
        <v>1669</v>
      </c>
      <c r="S600" s="25">
        <v>1</v>
      </c>
      <c r="T600" s="25">
        <v>0</v>
      </c>
      <c r="U600" s="13">
        <v>3</v>
      </c>
      <c r="V600" s="1">
        <f t="shared" si="27"/>
        <v>3</v>
      </c>
      <c r="Y600"/>
    </row>
    <row r="601" spans="1:25" ht="15" x14ac:dyDescent="0.35">
      <c r="A601" s="7" t="s">
        <v>596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 t="shared" si="30"/>
        <v>ARJA</v>
      </c>
      <c r="P601" s="13" t="str">
        <f t="shared" si="28"/>
        <v>Evolutionary Search</v>
      </c>
      <c r="Q601" s="13" t="str">
        <f t="shared" si="29"/>
        <v>Fixed</v>
      </c>
      <c r="R601" s="13" t="s">
        <v>1669</v>
      </c>
      <c r="S601" s="25">
        <v>1</v>
      </c>
      <c r="T601" s="13">
        <v>7</v>
      </c>
      <c r="U601" s="25">
        <v>1</v>
      </c>
      <c r="V601" s="1">
        <f t="shared" si="27"/>
        <v>8</v>
      </c>
      <c r="Y601"/>
    </row>
    <row r="602" spans="1:25" ht="15" x14ac:dyDescent="0.35">
      <c r="A602" s="5" t="s">
        <v>1055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 t="shared" si="30"/>
        <v>ARJA</v>
      </c>
      <c r="P602" s="13" t="str">
        <f t="shared" si="28"/>
        <v>Evolutionary Search</v>
      </c>
      <c r="Q602" s="13" t="str">
        <f t="shared" si="29"/>
        <v>Fixed</v>
      </c>
      <c r="R602" s="13" t="s">
        <v>1668</v>
      </c>
      <c r="S602" s="25">
        <v>1</v>
      </c>
      <c r="T602" s="25">
        <v>1</v>
      </c>
      <c r="U602" s="25">
        <v>1</v>
      </c>
      <c r="V602" s="1">
        <f t="shared" si="27"/>
        <v>2</v>
      </c>
      <c r="Y602"/>
    </row>
    <row r="603" spans="1:25" ht="15" x14ac:dyDescent="0.35">
      <c r="A603" s="7" t="s">
        <v>845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 t="shared" si="30"/>
        <v>ARJA</v>
      </c>
      <c r="P603" s="13" t="str">
        <f t="shared" si="28"/>
        <v>Evolutionary Search</v>
      </c>
      <c r="Q603" s="13" t="str">
        <f t="shared" si="29"/>
        <v>Fixed</v>
      </c>
      <c r="R603" s="13" t="s">
        <v>1668</v>
      </c>
      <c r="S603" s="25">
        <v>1</v>
      </c>
      <c r="T603" s="25">
        <v>1</v>
      </c>
      <c r="U603" s="25">
        <v>1</v>
      </c>
      <c r="V603" s="1">
        <f t="shared" si="27"/>
        <v>2</v>
      </c>
      <c r="Y603"/>
    </row>
    <row r="604" spans="1:25" ht="15" x14ac:dyDescent="0.35">
      <c r="A604" s="5" t="s">
        <v>1175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 t="shared" si="30"/>
        <v>ARJA</v>
      </c>
      <c r="P604" s="13" t="str">
        <f t="shared" si="28"/>
        <v>Evolutionary Search</v>
      </c>
      <c r="Q604" s="13" t="str">
        <f t="shared" si="29"/>
        <v>Fixed</v>
      </c>
      <c r="R604" s="13" t="s">
        <v>1669</v>
      </c>
      <c r="S604" s="25">
        <v>1</v>
      </c>
      <c r="T604" s="25">
        <v>1</v>
      </c>
      <c r="U604" s="25">
        <v>1</v>
      </c>
      <c r="V604" s="1">
        <f t="shared" si="27"/>
        <v>2</v>
      </c>
      <c r="Y604"/>
    </row>
    <row r="605" spans="1:25" ht="15" x14ac:dyDescent="0.35">
      <c r="A605" s="7" t="s">
        <v>417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 t="shared" si="30"/>
        <v>ARJA</v>
      </c>
      <c r="P605" s="13" t="str">
        <f t="shared" si="28"/>
        <v>Evolutionary Search</v>
      </c>
      <c r="Q605" s="13" t="str">
        <f t="shared" si="29"/>
        <v>Fixed</v>
      </c>
      <c r="R605" s="13" t="s">
        <v>1669</v>
      </c>
      <c r="S605" s="25">
        <v>3</v>
      </c>
      <c r="T605" s="25">
        <v>3</v>
      </c>
      <c r="U605" s="25">
        <v>4</v>
      </c>
      <c r="V605" s="1">
        <f t="shared" si="27"/>
        <v>7</v>
      </c>
      <c r="Y605"/>
    </row>
    <row r="606" spans="1:25" ht="15" x14ac:dyDescent="0.35">
      <c r="A606" s="5" t="s">
        <v>25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 t="shared" si="30"/>
        <v>ARJA</v>
      </c>
      <c r="P606" s="13" t="str">
        <f t="shared" si="28"/>
        <v>Evolutionary Search</v>
      </c>
      <c r="Q606" s="13" t="str">
        <f t="shared" si="29"/>
        <v>Fixed</v>
      </c>
      <c r="R606" s="13" t="s">
        <v>1669</v>
      </c>
      <c r="S606" s="25">
        <v>3</v>
      </c>
      <c r="T606" s="25">
        <v>0</v>
      </c>
      <c r="U606" s="25">
        <v>9</v>
      </c>
      <c r="V606" s="1">
        <f t="shared" si="27"/>
        <v>9</v>
      </c>
      <c r="Y606"/>
    </row>
    <row r="607" spans="1:25" ht="15" x14ac:dyDescent="0.35">
      <c r="A607" s="5" t="s">
        <v>902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 t="shared" si="30"/>
        <v>ARJA</v>
      </c>
      <c r="P607" s="13" t="str">
        <f t="shared" si="28"/>
        <v>Evolutionary Search</v>
      </c>
      <c r="Q607" s="13" t="str">
        <f t="shared" si="29"/>
        <v>Fixed</v>
      </c>
      <c r="R607" s="13" t="s">
        <v>1669</v>
      </c>
      <c r="S607" s="25">
        <v>1</v>
      </c>
      <c r="T607" s="13">
        <v>1</v>
      </c>
      <c r="U607" s="25">
        <v>1</v>
      </c>
      <c r="V607" s="1">
        <f t="shared" si="27"/>
        <v>2</v>
      </c>
      <c r="Y607"/>
    </row>
    <row r="608" spans="1:25" ht="15" x14ac:dyDescent="0.35">
      <c r="A608" s="7" t="s">
        <v>139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 t="shared" si="30"/>
        <v>ARJA</v>
      </c>
      <c r="P608" s="13" t="str">
        <f t="shared" si="28"/>
        <v>Evolutionary Search</v>
      </c>
      <c r="Q608" s="13" t="str">
        <f t="shared" si="29"/>
        <v>Fixed</v>
      </c>
      <c r="R608" s="13" t="s">
        <v>1669</v>
      </c>
      <c r="S608" s="25">
        <v>4</v>
      </c>
      <c r="T608" s="25">
        <v>6</v>
      </c>
      <c r="U608" s="25">
        <v>5</v>
      </c>
      <c r="V608" s="1">
        <f t="shared" si="27"/>
        <v>11</v>
      </c>
      <c r="Y608"/>
    </row>
    <row r="609" spans="1:25" ht="15" x14ac:dyDescent="0.35">
      <c r="A609" s="7" t="s">
        <v>685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 t="shared" si="30"/>
        <v>ARJA</v>
      </c>
      <c r="P609" s="13" t="str">
        <f t="shared" si="28"/>
        <v>Evolutionary Search</v>
      </c>
      <c r="Q609" s="13" t="str">
        <f t="shared" si="29"/>
        <v>Fixed</v>
      </c>
      <c r="R609" s="13" t="s">
        <v>1669</v>
      </c>
      <c r="S609" s="25">
        <v>3</v>
      </c>
      <c r="T609" s="25">
        <v>1</v>
      </c>
      <c r="U609" s="25">
        <v>3</v>
      </c>
      <c r="V609" s="1">
        <f t="shared" si="27"/>
        <v>4</v>
      </c>
      <c r="Y609"/>
    </row>
    <row r="610" spans="1:25" ht="15" x14ac:dyDescent="0.35">
      <c r="A610" s="5" t="s">
        <v>398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 t="shared" si="30"/>
        <v>AVATAR</v>
      </c>
      <c r="P610" s="13" t="str">
        <f t="shared" si="28"/>
        <v>True Pattern</v>
      </c>
      <c r="Q610" s="13" t="str">
        <f t="shared" si="29"/>
        <v>Fixed</v>
      </c>
      <c r="R610" s="13" t="s">
        <v>1668</v>
      </c>
      <c r="S610" s="25">
        <v>1</v>
      </c>
      <c r="T610" s="25">
        <v>1</v>
      </c>
      <c r="U610" s="25">
        <v>1</v>
      </c>
      <c r="V610" s="1">
        <f t="shared" si="27"/>
        <v>2</v>
      </c>
      <c r="Y610"/>
    </row>
    <row r="611" spans="1:25" ht="15" x14ac:dyDescent="0.35">
      <c r="A611" s="7" t="s">
        <v>926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 t="shared" si="30"/>
        <v>AVATAR</v>
      </c>
      <c r="P611" s="13" t="str">
        <f t="shared" si="28"/>
        <v>True Pattern</v>
      </c>
      <c r="Q611" s="13" t="str">
        <f t="shared" si="29"/>
        <v>Fixed</v>
      </c>
      <c r="R611" s="13" t="s">
        <v>1668</v>
      </c>
      <c r="S611" s="25">
        <v>1</v>
      </c>
      <c r="T611" s="25">
        <v>1</v>
      </c>
      <c r="U611" s="25">
        <v>1</v>
      </c>
      <c r="V611" s="1">
        <f t="shared" si="27"/>
        <v>2</v>
      </c>
      <c r="Y611"/>
    </row>
    <row r="612" spans="1:25" ht="15" x14ac:dyDescent="0.35">
      <c r="A612" s="5" t="s">
        <v>23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 t="shared" si="30"/>
        <v>AVATAR</v>
      </c>
      <c r="P612" s="13" t="str">
        <f t="shared" si="28"/>
        <v>True Pattern</v>
      </c>
      <c r="Q612" s="13" t="str">
        <f t="shared" si="29"/>
        <v>Fixed</v>
      </c>
      <c r="R612" s="13" t="s">
        <v>1668</v>
      </c>
      <c r="S612" s="25">
        <v>2</v>
      </c>
      <c r="T612" s="25">
        <v>0</v>
      </c>
      <c r="U612" s="25">
        <v>6</v>
      </c>
      <c r="V612" s="1">
        <f t="shared" si="27"/>
        <v>6</v>
      </c>
      <c r="Y612"/>
    </row>
    <row r="613" spans="1:25" ht="15" x14ac:dyDescent="0.35">
      <c r="A613" s="5" t="s">
        <v>455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 t="shared" si="30"/>
        <v>AVATAR</v>
      </c>
      <c r="P613" s="13" t="str">
        <f t="shared" si="28"/>
        <v>True Pattern</v>
      </c>
      <c r="Q613" s="13" t="str">
        <f t="shared" si="29"/>
        <v>Fixed</v>
      </c>
      <c r="R613" s="13" t="s">
        <v>1668</v>
      </c>
      <c r="S613" s="25">
        <v>1</v>
      </c>
      <c r="T613" s="25">
        <v>1</v>
      </c>
      <c r="U613" s="25">
        <v>1</v>
      </c>
      <c r="V613" s="1">
        <f t="shared" si="27"/>
        <v>2</v>
      </c>
      <c r="Y613"/>
    </row>
    <row r="614" spans="1:25" ht="15" x14ac:dyDescent="0.35">
      <c r="A614" s="7" t="s">
        <v>160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 t="shared" si="30"/>
        <v>AVATAR</v>
      </c>
      <c r="P614" s="13" t="str">
        <f t="shared" si="28"/>
        <v>True Pattern</v>
      </c>
      <c r="Q614" s="13" t="str">
        <f t="shared" si="29"/>
        <v>Fixed</v>
      </c>
      <c r="R614" s="13" t="s">
        <v>1669</v>
      </c>
      <c r="S614" s="25">
        <v>6</v>
      </c>
      <c r="T614" s="25">
        <v>2</v>
      </c>
      <c r="U614" s="25">
        <v>14</v>
      </c>
      <c r="V614" s="1">
        <f t="shared" ref="V614:V677" si="31">T614+U614</f>
        <v>16</v>
      </c>
      <c r="Y614"/>
    </row>
    <row r="615" spans="1:25" ht="15" x14ac:dyDescent="0.35">
      <c r="A615" s="5" t="s">
        <v>546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 t="shared" si="30"/>
        <v>AVATAR</v>
      </c>
      <c r="P615" s="13" t="str">
        <f t="shared" si="28"/>
        <v>True Pattern</v>
      </c>
      <c r="Q615" s="13" t="str">
        <f t="shared" si="29"/>
        <v>Fixed</v>
      </c>
      <c r="R615" s="13" t="s">
        <v>1668</v>
      </c>
      <c r="S615" s="25">
        <v>2</v>
      </c>
      <c r="T615" s="13">
        <v>0</v>
      </c>
      <c r="U615" s="25">
        <v>2</v>
      </c>
      <c r="V615" s="1">
        <f t="shared" si="31"/>
        <v>2</v>
      </c>
      <c r="Y615"/>
    </row>
    <row r="616" spans="1:25" ht="15" x14ac:dyDescent="0.35">
      <c r="A616" s="5" t="s">
        <v>706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 t="shared" si="30"/>
        <v>AVATAR</v>
      </c>
      <c r="P616" s="13" t="str">
        <f t="shared" si="28"/>
        <v>True Pattern</v>
      </c>
      <c r="Q616" s="13" t="str">
        <f t="shared" si="29"/>
        <v>Fixed</v>
      </c>
      <c r="R616" s="13" t="s">
        <v>1668</v>
      </c>
      <c r="S616" s="25">
        <v>2</v>
      </c>
      <c r="T616" s="13">
        <v>0</v>
      </c>
      <c r="U616" s="25">
        <v>2</v>
      </c>
      <c r="V616" s="1">
        <f t="shared" si="31"/>
        <v>2</v>
      </c>
      <c r="Y616"/>
    </row>
    <row r="617" spans="1:25" ht="15" x14ac:dyDescent="0.35">
      <c r="A617" s="7" t="s">
        <v>619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 t="shared" si="30"/>
        <v>AVATAR</v>
      </c>
      <c r="P617" s="13" t="str">
        <f t="shared" si="28"/>
        <v>True Pattern</v>
      </c>
      <c r="Q617" s="13" t="str">
        <f t="shared" si="29"/>
        <v>Fixed</v>
      </c>
      <c r="R617" s="13" t="s">
        <v>1669</v>
      </c>
      <c r="S617" s="25">
        <v>2</v>
      </c>
      <c r="T617" s="25">
        <v>1</v>
      </c>
      <c r="U617" s="25">
        <v>5</v>
      </c>
      <c r="V617" s="1">
        <f t="shared" si="31"/>
        <v>6</v>
      </c>
      <c r="Y617"/>
    </row>
    <row r="618" spans="1:25" ht="15" x14ac:dyDescent="0.35">
      <c r="A618" s="5" t="s">
        <v>1065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 t="shared" si="30"/>
        <v>AVATAR</v>
      </c>
      <c r="P618" s="13" t="str">
        <f t="shared" si="28"/>
        <v>True Pattern</v>
      </c>
      <c r="Q618" s="13" t="str">
        <f t="shared" si="29"/>
        <v>Fixed</v>
      </c>
      <c r="R618" s="13" t="s">
        <v>1669</v>
      </c>
      <c r="S618" s="25">
        <v>2</v>
      </c>
      <c r="T618" s="25">
        <v>2</v>
      </c>
      <c r="U618" s="25">
        <v>2</v>
      </c>
      <c r="V618" s="1">
        <f t="shared" si="31"/>
        <v>4</v>
      </c>
      <c r="Y618"/>
    </row>
    <row r="619" spans="1:25" ht="15" x14ac:dyDescent="0.35">
      <c r="A619" s="5" t="s">
        <v>762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 t="shared" si="30"/>
        <v>AVATAR</v>
      </c>
      <c r="P619" s="13" t="str">
        <f t="shared" si="28"/>
        <v>True Pattern</v>
      </c>
      <c r="Q619" s="13" t="str">
        <f t="shared" si="29"/>
        <v>Fixed</v>
      </c>
      <c r="R619" s="13" t="s">
        <v>1669</v>
      </c>
      <c r="S619" s="25">
        <v>4</v>
      </c>
      <c r="T619" s="25">
        <v>1</v>
      </c>
      <c r="U619" s="25">
        <v>4</v>
      </c>
      <c r="V619" s="1">
        <f t="shared" si="31"/>
        <v>5</v>
      </c>
      <c r="Y619"/>
    </row>
    <row r="620" spans="1:25" ht="15" x14ac:dyDescent="0.35">
      <c r="A620" s="7" t="s">
        <v>713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 t="shared" si="30"/>
        <v>AVATAR</v>
      </c>
      <c r="P620" s="13" t="str">
        <f t="shared" si="28"/>
        <v>True Pattern</v>
      </c>
      <c r="Q620" s="13" t="str">
        <f t="shared" si="29"/>
        <v>Fixed</v>
      </c>
      <c r="R620" s="13" t="s">
        <v>1668</v>
      </c>
      <c r="S620" s="25">
        <v>1</v>
      </c>
      <c r="T620" s="25">
        <v>2</v>
      </c>
      <c r="U620" s="13">
        <v>0</v>
      </c>
      <c r="V620" s="1">
        <f t="shared" si="31"/>
        <v>2</v>
      </c>
      <c r="Y620"/>
    </row>
    <row r="621" spans="1:25" ht="15" x14ac:dyDescent="0.35">
      <c r="A621" s="7" t="s">
        <v>1135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 t="shared" si="30"/>
        <v>AVATAR</v>
      </c>
      <c r="P621" s="13" t="str">
        <f t="shared" si="28"/>
        <v>True Pattern</v>
      </c>
      <c r="Q621" s="13" t="str">
        <f t="shared" si="29"/>
        <v>Fixed</v>
      </c>
      <c r="R621" s="13" t="s">
        <v>1668</v>
      </c>
      <c r="S621" s="25">
        <v>2</v>
      </c>
      <c r="T621" s="25">
        <v>11</v>
      </c>
      <c r="U621" s="13">
        <v>0</v>
      </c>
      <c r="V621" s="1">
        <f t="shared" si="31"/>
        <v>11</v>
      </c>
      <c r="Y621"/>
    </row>
    <row r="622" spans="1:25" ht="15" x14ac:dyDescent="0.35">
      <c r="A622" s="7" t="s">
        <v>1088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 t="shared" si="30"/>
        <v>AVATAR</v>
      </c>
      <c r="P622" s="13" t="str">
        <f t="shared" si="28"/>
        <v>True Pattern</v>
      </c>
      <c r="Q622" s="13" t="str">
        <f t="shared" si="29"/>
        <v>Fixed</v>
      </c>
      <c r="R622" s="13" t="s">
        <v>1668</v>
      </c>
      <c r="S622" s="25">
        <v>3</v>
      </c>
      <c r="T622" s="13">
        <v>0</v>
      </c>
      <c r="U622" s="25">
        <v>4</v>
      </c>
      <c r="V622" s="1">
        <f t="shared" si="31"/>
        <v>4</v>
      </c>
      <c r="Y622"/>
    </row>
    <row r="623" spans="1:25" ht="15" x14ac:dyDescent="0.35">
      <c r="A623" s="7" t="s">
        <v>1280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 t="shared" si="30"/>
        <v>AVATAR</v>
      </c>
      <c r="P623" s="13" t="str">
        <f t="shared" si="28"/>
        <v>True Pattern</v>
      </c>
      <c r="Q623" s="13" t="str">
        <f t="shared" si="29"/>
        <v>Fixed</v>
      </c>
      <c r="R623" s="13" t="s">
        <v>1669</v>
      </c>
      <c r="S623" s="25">
        <v>2</v>
      </c>
      <c r="T623" s="25">
        <v>19</v>
      </c>
      <c r="U623" s="25">
        <v>2</v>
      </c>
      <c r="V623" s="1">
        <f t="shared" si="31"/>
        <v>21</v>
      </c>
      <c r="Y623"/>
    </row>
    <row r="624" spans="1:25" ht="15" x14ac:dyDescent="0.35">
      <c r="A624" s="7" t="s">
        <v>944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 t="shared" si="30"/>
        <v>AVATAR</v>
      </c>
      <c r="P624" s="13" t="str">
        <f t="shared" si="28"/>
        <v>True Pattern</v>
      </c>
      <c r="Q624" s="13" t="str">
        <f t="shared" si="29"/>
        <v>Fixed</v>
      </c>
      <c r="R624" s="13" t="s">
        <v>1669</v>
      </c>
      <c r="S624" s="25">
        <v>5</v>
      </c>
      <c r="T624" s="25">
        <v>26</v>
      </c>
      <c r="U624" s="25">
        <v>2</v>
      </c>
      <c r="V624" s="1">
        <f t="shared" si="31"/>
        <v>28</v>
      </c>
      <c r="Y624"/>
    </row>
    <row r="625" spans="1:25" ht="15" x14ac:dyDescent="0.35">
      <c r="A625" s="5" t="s">
        <v>941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 t="shared" si="30"/>
        <v>AVATAR</v>
      </c>
      <c r="P625" s="13" t="str">
        <f t="shared" si="28"/>
        <v>True Pattern</v>
      </c>
      <c r="Q625" s="13" t="str">
        <f t="shared" si="29"/>
        <v>Fixed</v>
      </c>
      <c r="R625" s="13" t="s">
        <v>1668</v>
      </c>
      <c r="S625" s="25">
        <v>1</v>
      </c>
      <c r="T625" s="25">
        <v>1</v>
      </c>
      <c r="U625" s="25">
        <v>1</v>
      </c>
      <c r="V625" s="1">
        <f t="shared" si="31"/>
        <v>2</v>
      </c>
      <c r="Y625"/>
    </row>
    <row r="626" spans="1:25" ht="15" x14ac:dyDescent="0.35">
      <c r="A626" s="5" t="s">
        <v>227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 t="shared" si="30"/>
        <v>AVATAR</v>
      </c>
      <c r="P626" s="13" t="str">
        <f t="shared" si="28"/>
        <v>True Pattern</v>
      </c>
      <c r="Q626" s="13" t="str">
        <f t="shared" si="29"/>
        <v>Fixed</v>
      </c>
      <c r="R626" s="13" t="s">
        <v>1669</v>
      </c>
      <c r="S626" s="25">
        <v>4</v>
      </c>
      <c r="T626" s="25">
        <v>2</v>
      </c>
      <c r="U626" s="25">
        <v>6</v>
      </c>
      <c r="V626" s="1">
        <f t="shared" si="31"/>
        <v>8</v>
      </c>
      <c r="Y626"/>
    </row>
    <row r="627" spans="1:25" ht="15" x14ac:dyDescent="0.35">
      <c r="A627" s="7" t="s">
        <v>660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 t="shared" si="30"/>
        <v>AVATAR</v>
      </c>
      <c r="P627" s="13" t="str">
        <f t="shared" si="28"/>
        <v>True Pattern</v>
      </c>
      <c r="Q627" s="13" t="str">
        <f t="shared" si="29"/>
        <v>Fixed</v>
      </c>
      <c r="R627" s="13" t="s">
        <v>1668</v>
      </c>
      <c r="S627" s="25">
        <v>1</v>
      </c>
      <c r="T627" s="25">
        <v>16</v>
      </c>
      <c r="U627" s="13">
        <v>0</v>
      </c>
      <c r="V627" s="1">
        <f t="shared" si="31"/>
        <v>16</v>
      </c>
      <c r="Y627"/>
    </row>
    <row r="628" spans="1:25" ht="15" x14ac:dyDescent="0.35">
      <c r="A628" s="7" t="s">
        <v>899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 t="shared" si="30"/>
        <v>AVATAR</v>
      </c>
      <c r="P628" s="13" t="str">
        <f t="shared" si="28"/>
        <v>True Pattern</v>
      </c>
      <c r="Q628" s="13" t="str">
        <f t="shared" si="29"/>
        <v>Fixed</v>
      </c>
      <c r="R628" s="13" t="s">
        <v>1669</v>
      </c>
      <c r="S628" s="25">
        <v>2</v>
      </c>
      <c r="T628" s="25">
        <v>4</v>
      </c>
      <c r="U628" s="25">
        <v>7</v>
      </c>
      <c r="V628" s="1">
        <f t="shared" si="31"/>
        <v>11</v>
      </c>
      <c r="Y628"/>
    </row>
    <row r="629" spans="1:25" ht="15" x14ac:dyDescent="0.35">
      <c r="A629" s="7" t="s">
        <v>1217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 t="shared" si="30"/>
        <v>AVATAR</v>
      </c>
      <c r="P629" s="13" t="str">
        <f t="shared" si="28"/>
        <v>True Pattern</v>
      </c>
      <c r="Q629" s="13" t="str">
        <f t="shared" si="29"/>
        <v>Fixed</v>
      </c>
      <c r="R629" s="13" t="s">
        <v>1668</v>
      </c>
      <c r="S629" s="25">
        <v>1</v>
      </c>
      <c r="T629" s="25">
        <v>1</v>
      </c>
      <c r="U629" s="25">
        <v>1</v>
      </c>
      <c r="V629" s="1">
        <f t="shared" si="31"/>
        <v>2</v>
      </c>
      <c r="Y629"/>
    </row>
    <row r="630" spans="1:25" ht="15" x14ac:dyDescent="0.35">
      <c r="A630" s="5" t="s">
        <v>279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 t="shared" si="30"/>
        <v>AVATAR</v>
      </c>
      <c r="P630" s="13" t="str">
        <f t="shared" si="28"/>
        <v>True Pattern</v>
      </c>
      <c r="Q630" s="13" t="str">
        <f t="shared" si="29"/>
        <v>Fixed</v>
      </c>
      <c r="R630" s="13" t="s">
        <v>1669</v>
      </c>
      <c r="S630" s="25">
        <v>2</v>
      </c>
      <c r="T630" s="13">
        <v>0</v>
      </c>
      <c r="U630" s="25">
        <v>2</v>
      </c>
      <c r="V630" s="1">
        <f t="shared" si="31"/>
        <v>2</v>
      </c>
      <c r="Y630"/>
    </row>
    <row r="631" spans="1:25" ht="15" x14ac:dyDescent="0.35">
      <c r="A631" s="5" t="s">
        <v>680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 t="shared" si="30"/>
        <v>AVATAR</v>
      </c>
      <c r="P631" s="13" t="str">
        <f t="shared" si="28"/>
        <v>True Pattern</v>
      </c>
      <c r="Q631" s="13" t="str">
        <f t="shared" si="29"/>
        <v>Fixed</v>
      </c>
      <c r="R631" s="13" t="s">
        <v>1668</v>
      </c>
      <c r="S631" s="25">
        <v>1</v>
      </c>
      <c r="T631" s="25">
        <v>1</v>
      </c>
      <c r="U631" s="25">
        <v>1</v>
      </c>
      <c r="V631" s="1">
        <f t="shared" si="31"/>
        <v>2</v>
      </c>
      <c r="Y631"/>
    </row>
    <row r="632" spans="1:25" ht="15" x14ac:dyDescent="0.35">
      <c r="A632" s="7" t="s">
        <v>1142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 t="shared" si="30"/>
        <v>AVATAR</v>
      </c>
      <c r="P632" s="13" t="str">
        <f t="shared" si="28"/>
        <v>True Pattern</v>
      </c>
      <c r="Q632" s="13" t="str">
        <f t="shared" si="29"/>
        <v>Fixed</v>
      </c>
      <c r="R632" s="13" t="s">
        <v>1668</v>
      </c>
      <c r="S632" s="25">
        <v>2</v>
      </c>
      <c r="T632" s="25">
        <v>9</v>
      </c>
      <c r="U632" s="13">
        <v>0</v>
      </c>
      <c r="V632" s="1">
        <f t="shared" si="31"/>
        <v>9</v>
      </c>
      <c r="Y632"/>
    </row>
    <row r="633" spans="1:25" ht="15" x14ac:dyDescent="0.35">
      <c r="A633" s="5" t="s">
        <v>508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 t="shared" si="30"/>
        <v>AVATAR</v>
      </c>
      <c r="P633" s="13" t="str">
        <f t="shared" si="28"/>
        <v>True Pattern</v>
      </c>
      <c r="Q633" s="13" t="str">
        <f t="shared" si="29"/>
        <v>Fixed</v>
      </c>
      <c r="R633" s="13" t="s">
        <v>1669</v>
      </c>
      <c r="S633" s="25">
        <v>4</v>
      </c>
      <c r="T633" s="13">
        <v>0</v>
      </c>
      <c r="U633" s="25">
        <v>19</v>
      </c>
      <c r="V633" s="1">
        <f t="shared" si="31"/>
        <v>19</v>
      </c>
      <c r="Y633"/>
    </row>
    <row r="634" spans="1:25" ht="15" x14ac:dyDescent="0.35">
      <c r="A634" s="5" t="s">
        <v>339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 t="shared" si="30"/>
        <v>AVATAR</v>
      </c>
      <c r="P634" s="13" t="str">
        <f t="shared" si="28"/>
        <v>True Pattern</v>
      </c>
      <c r="Q634" s="13" t="str">
        <f t="shared" si="29"/>
        <v>Fixed</v>
      </c>
      <c r="R634" s="13" t="s">
        <v>1669</v>
      </c>
      <c r="S634" s="25">
        <v>2</v>
      </c>
      <c r="T634" s="25">
        <v>2</v>
      </c>
      <c r="U634" s="25">
        <v>2</v>
      </c>
      <c r="V634" s="1">
        <f t="shared" si="31"/>
        <v>4</v>
      </c>
      <c r="Y634"/>
    </row>
    <row r="635" spans="1:25" ht="15" x14ac:dyDescent="0.35">
      <c r="A635" s="7" t="s">
        <v>686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 t="shared" si="30"/>
        <v>AVATAR</v>
      </c>
      <c r="P635" s="13" t="str">
        <f t="shared" si="28"/>
        <v>True Pattern</v>
      </c>
      <c r="Q635" s="13" t="str">
        <f t="shared" si="29"/>
        <v>Fixed</v>
      </c>
      <c r="R635" s="13" t="s">
        <v>1669</v>
      </c>
      <c r="S635" s="25">
        <v>2</v>
      </c>
      <c r="T635" s="25">
        <v>1</v>
      </c>
      <c r="U635" s="25">
        <v>7</v>
      </c>
      <c r="V635" s="1">
        <f t="shared" si="31"/>
        <v>8</v>
      </c>
      <c r="Y635"/>
    </row>
    <row r="636" spans="1:25" ht="15" x14ac:dyDescent="0.35">
      <c r="A636" s="7" t="s">
        <v>188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 t="shared" si="30"/>
        <v>AVATAR</v>
      </c>
      <c r="P636" s="13" t="str">
        <f t="shared" si="28"/>
        <v>True Pattern</v>
      </c>
      <c r="Q636" s="13" t="str">
        <f t="shared" si="29"/>
        <v>Fixed</v>
      </c>
      <c r="R636" s="13" t="s">
        <v>1669</v>
      </c>
      <c r="S636" s="25">
        <v>2</v>
      </c>
      <c r="T636" s="25">
        <v>1</v>
      </c>
      <c r="U636" s="25">
        <v>4</v>
      </c>
      <c r="V636" s="1">
        <f t="shared" si="31"/>
        <v>5</v>
      </c>
      <c r="Y636"/>
    </row>
    <row r="637" spans="1:25" ht="15" x14ac:dyDescent="0.35">
      <c r="A637" s="7" t="s">
        <v>1222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 t="shared" si="30"/>
        <v>AVATAR</v>
      </c>
      <c r="P637" s="13" t="str">
        <f t="shared" si="28"/>
        <v>True Pattern</v>
      </c>
      <c r="Q637" s="13" t="str">
        <f t="shared" si="29"/>
        <v>Fixed</v>
      </c>
      <c r="R637" s="13" t="s">
        <v>1669</v>
      </c>
      <c r="S637" s="25">
        <v>1</v>
      </c>
      <c r="T637" s="13">
        <v>0</v>
      </c>
      <c r="U637" s="25">
        <v>3</v>
      </c>
      <c r="V637" s="1">
        <f t="shared" si="31"/>
        <v>3</v>
      </c>
      <c r="Y637"/>
    </row>
    <row r="638" spans="1:25" ht="15" x14ac:dyDescent="0.35">
      <c r="A638" s="5" t="s">
        <v>1145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 t="shared" si="30"/>
        <v>AVATAR</v>
      </c>
      <c r="P638" s="13" t="str">
        <f t="shared" si="28"/>
        <v>True Pattern</v>
      </c>
      <c r="Q638" s="13" t="str">
        <f t="shared" si="29"/>
        <v>Fixed</v>
      </c>
      <c r="R638" s="13" t="s">
        <v>1669</v>
      </c>
      <c r="S638" s="25">
        <v>1</v>
      </c>
      <c r="T638" s="13">
        <v>0</v>
      </c>
      <c r="U638" s="25">
        <v>1</v>
      </c>
      <c r="V638" s="1">
        <f t="shared" si="31"/>
        <v>1</v>
      </c>
      <c r="Y638"/>
    </row>
    <row r="639" spans="1:25" ht="15" x14ac:dyDescent="0.35">
      <c r="A639" s="7" t="s">
        <v>151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 t="shared" si="30"/>
        <v>AVATAR</v>
      </c>
      <c r="P639" s="13" t="str">
        <f t="shared" si="28"/>
        <v>True Pattern</v>
      </c>
      <c r="Q639" s="13" t="str">
        <f t="shared" si="29"/>
        <v>Fixed</v>
      </c>
      <c r="R639" s="13" t="s">
        <v>1668</v>
      </c>
      <c r="S639" s="25">
        <v>1</v>
      </c>
      <c r="T639" s="25">
        <v>1</v>
      </c>
      <c r="U639" s="25">
        <v>1</v>
      </c>
      <c r="V639" s="1">
        <f t="shared" si="31"/>
        <v>2</v>
      </c>
      <c r="Y639"/>
    </row>
    <row r="640" spans="1:25" ht="15" x14ac:dyDescent="0.35">
      <c r="A640" s="5" t="s">
        <v>943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 t="shared" si="30"/>
        <v>AVATAR</v>
      </c>
      <c r="P640" s="13" t="str">
        <f t="shared" si="28"/>
        <v>True Pattern</v>
      </c>
      <c r="Q640" s="13" t="str">
        <f t="shared" si="29"/>
        <v>Fixed</v>
      </c>
      <c r="R640" s="13" t="s">
        <v>1669</v>
      </c>
      <c r="S640" s="25">
        <v>1</v>
      </c>
      <c r="T640" s="25">
        <v>2</v>
      </c>
      <c r="U640" s="25">
        <v>1</v>
      </c>
      <c r="V640" s="1">
        <f t="shared" si="31"/>
        <v>3</v>
      </c>
      <c r="Y640"/>
    </row>
    <row r="641" spans="1:25" ht="15" x14ac:dyDescent="0.35">
      <c r="A641" s="5" t="s">
        <v>218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 t="shared" si="30"/>
        <v>AVATAR</v>
      </c>
      <c r="P641" s="13" t="str">
        <f t="shared" si="28"/>
        <v>True Pattern</v>
      </c>
      <c r="Q641" s="13" t="str">
        <f t="shared" si="29"/>
        <v>Fixed</v>
      </c>
      <c r="R641" s="13" t="s">
        <v>1668</v>
      </c>
      <c r="S641" s="25">
        <v>1</v>
      </c>
      <c r="T641" s="25">
        <v>1</v>
      </c>
      <c r="U641" s="25">
        <v>1</v>
      </c>
      <c r="V641" s="1">
        <f t="shared" si="31"/>
        <v>2</v>
      </c>
      <c r="Y641"/>
    </row>
    <row r="642" spans="1:25" ht="15" x14ac:dyDescent="0.35">
      <c r="A642" s="7" t="s">
        <v>42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 t="shared" si="30"/>
        <v>AVATAR</v>
      </c>
      <c r="P642" s="13" t="str">
        <f t="shared" si="28"/>
        <v>True Pattern</v>
      </c>
      <c r="Q642" s="13" t="str">
        <f t="shared" si="29"/>
        <v>Fixed</v>
      </c>
      <c r="R642" s="13" t="s">
        <v>1668</v>
      </c>
      <c r="S642" s="25">
        <v>1</v>
      </c>
      <c r="T642" s="25">
        <v>1</v>
      </c>
      <c r="U642" s="25">
        <v>1</v>
      </c>
      <c r="V642" s="1">
        <f t="shared" si="31"/>
        <v>2</v>
      </c>
      <c r="Y642"/>
    </row>
    <row r="643" spans="1:25" ht="15" x14ac:dyDescent="0.35">
      <c r="A643" s="7" t="s">
        <v>360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 t="shared" si="30"/>
        <v>AVATAR</v>
      </c>
      <c r="P643" s="13" t="str">
        <f t="shared" si="28"/>
        <v>True Pattern</v>
      </c>
      <c r="Q643" s="13" t="str">
        <f t="shared" si="29"/>
        <v>Fixed</v>
      </c>
      <c r="R643" s="13" t="s">
        <v>1669</v>
      </c>
      <c r="S643" s="25">
        <v>4</v>
      </c>
      <c r="T643" s="25">
        <v>20</v>
      </c>
      <c r="U643" s="25">
        <v>3</v>
      </c>
      <c r="V643" s="1">
        <f t="shared" si="31"/>
        <v>23</v>
      </c>
      <c r="Y643"/>
    </row>
    <row r="644" spans="1:25" ht="15" x14ac:dyDescent="0.35">
      <c r="A644" s="7" t="s">
        <v>608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 t="shared" si="30"/>
        <v>AVATAR</v>
      </c>
      <c r="P644" s="13" t="str">
        <f t="shared" si="28"/>
        <v>True Pattern</v>
      </c>
      <c r="Q644" s="13" t="str">
        <f t="shared" si="29"/>
        <v>Fixed</v>
      </c>
      <c r="R644" s="13" t="s">
        <v>1668</v>
      </c>
      <c r="S644" s="25">
        <v>3</v>
      </c>
      <c r="T644" s="25">
        <v>3</v>
      </c>
      <c r="U644" s="25">
        <v>3</v>
      </c>
      <c r="V644" s="1">
        <f t="shared" si="31"/>
        <v>6</v>
      </c>
      <c r="Y644"/>
    </row>
    <row r="645" spans="1:25" ht="15" x14ac:dyDescent="0.35">
      <c r="A645" s="5" t="s">
        <v>717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 t="shared" si="30"/>
        <v>AVATAR</v>
      </c>
      <c r="P645" s="13" t="str">
        <f t="shared" si="28"/>
        <v>True Pattern</v>
      </c>
      <c r="Q645" s="13" t="str">
        <f t="shared" si="29"/>
        <v>Fixed</v>
      </c>
      <c r="R645" s="13" t="s">
        <v>1669</v>
      </c>
      <c r="S645" s="25">
        <v>1</v>
      </c>
      <c r="T645" s="25">
        <v>1</v>
      </c>
      <c r="U645" s="25">
        <v>1</v>
      </c>
      <c r="V645" s="1">
        <f t="shared" si="31"/>
        <v>2</v>
      </c>
      <c r="Y645"/>
    </row>
    <row r="646" spans="1:25" ht="15" x14ac:dyDescent="0.35">
      <c r="A646" s="7" t="s">
        <v>24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 t="shared" si="30"/>
        <v>AVATAR</v>
      </c>
      <c r="P646" s="13" t="str">
        <f t="shared" si="28"/>
        <v>True Pattern</v>
      </c>
      <c r="Q646" s="13" t="str">
        <f t="shared" si="29"/>
        <v>Fixed</v>
      </c>
      <c r="R646" s="13" t="s">
        <v>1669</v>
      </c>
      <c r="S646" s="25">
        <v>4</v>
      </c>
      <c r="T646" s="13">
        <v>0</v>
      </c>
      <c r="U646" s="25">
        <v>4</v>
      </c>
      <c r="V646" s="1">
        <f t="shared" si="31"/>
        <v>4</v>
      </c>
      <c r="Y646"/>
    </row>
    <row r="647" spans="1:25" ht="15" x14ac:dyDescent="0.35">
      <c r="A647" s="7" t="s">
        <v>561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 t="shared" si="30"/>
        <v>AVATAR</v>
      </c>
      <c r="P647" s="13" t="str">
        <f t="shared" si="28"/>
        <v>True Pattern</v>
      </c>
      <c r="Q647" s="13" t="str">
        <f t="shared" si="29"/>
        <v>Fixed</v>
      </c>
      <c r="R647" s="13" t="s">
        <v>1668</v>
      </c>
      <c r="S647" s="25">
        <v>1</v>
      </c>
      <c r="T647" s="25">
        <v>1</v>
      </c>
      <c r="U647" s="25">
        <v>1</v>
      </c>
      <c r="V647" s="1">
        <f t="shared" si="31"/>
        <v>2</v>
      </c>
      <c r="Y647"/>
    </row>
    <row r="648" spans="1:25" ht="15" x14ac:dyDescent="0.35">
      <c r="A648" s="5" t="s">
        <v>739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 t="shared" si="30"/>
        <v>AVATAR</v>
      </c>
      <c r="P648" s="13" t="str">
        <f t="shared" si="28"/>
        <v>True Pattern</v>
      </c>
      <c r="Q648" s="13" t="str">
        <f t="shared" si="29"/>
        <v>Fixed</v>
      </c>
      <c r="R648" s="13" t="s">
        <v>1669</v>
      </c>
      <c r="S648" s="25">
        <v>1</v>
      </c>
      <c r="T648" s="25">
        <v>4</v>
      </c>
      <c r="U648" s="13">
        <v>0</v>
      </c>
      <c r="V648" s="1">
        <f t="shared" si="31"/>
        <v>4</v>
      </c>
      <c r="Y648"/>
    </row>
    <row r="649" spans="1:25" ht="15" x14ac:dyDescent="0.35">
      <c r="A649" s="7" t="s">
        <v>670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 t="shared" si="30"/>
        <v>AVATAR</v>
      </c>
      <c r="P649" s="13" t="str">
        <f t="shared" si="28"/>
        <v>True Pattern</v>
      </c>
      <c r="Q649" s="13" t="str">
        <f t="shared" si="29"/>
        <v>Fixed</v>
      </c>
      <c r="R649" s="13" t="s">
        <v>1669</v>
      </c>
      <c r="S649" s="25">
        <v>1</v>
      </c>
      <c r="T649" s="25">
        <v>1</v>
      </c>
      <c r="U649" s="25">
        <v>1</v>
      </c>
      <c r="V649" s="1">
        <f t="shared" si="31"/>
        <v>2</v>
      </c>
      <c r="Y649"/>
    </row>
    <row r="650" spans="1:25" ht="15" x14ac:dyDescent="0.35">
      <c r="A650" s="7" t="s">
        <v>1039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 t="shared" si="30"/>
        <v>AVATAR</v>
      </c>
      <c r="P650" s="13" t="str">
        <f t="shared" ref="P650:P713" si="32">IF($O650="ACS", "True Search", IF($O650="Arja", "Evolutionary Search", IF($O650="AVATAR", "True Pattern", IF($O650="CapGen", "Search Like Pattern", IF($O650="Cardumen", "True Semantic", IF($O650="DynaMoth", "True Semantic", IF($O650="FixMiner", "True Pattern", IF($O650="GenProg-A", "Evolutionary Search", IF($O650="Hercules", "Learning Pattern", IF($O650="Jaid", "True Semantic",
IF($O650="Kali-A", "True Search", IF($O650="kPAR", "True Pattern", IF($O650="Nopol", "True Semantic", IF($O650="RSRepair-A", "Evolutionary Search", IF($O650="SequenceR", "Deep Learning", IF($O650="SimFix", "Search Like Pattern", IF($O650="SketchFix", "True Pattern", IF($O650="SOFix", "True Pattern", IF($O650="ssFix", "Search Like Pattern", IF($O650="TBar", "True Pattern", ""))))))))))))))))))))</f>
        <v>True Pattern</v>
      </c>
      <c r="Q650" s="13" t="str">
        <f t="shared" si="29"/>
        <v>Fixed</v>
      </c>
      <c r="R650" s="13" t="s">
        <v>1669</v>
      </c>
      <c r="S650" s="25">
        <v>2</v>
      </c>
      <c r="T650" s="25">
        <v>4</v>
      </c>
      <c r="U650" s="25">
        <v>3</v>
      </c>
      <c r="V650" s="1">
        <f t="shared" si="31"/>
        <v>7</v>
      </c>
      <c r="Y650"/>
    </row>
    <row r="651" spans="1:25" ht="15" x14ac:dyDescent="0.35">
      <c r="A651" s="7" t="s">
        <v>413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 t="shared" si="30"/>
        <v>AVATAR</v>
      </c>
      <c r="P651" s="13" t="str">
        <f t="shared" si="32"/>
        <v>True Pattern</v>
      </c>
      <c r="Q651" s="13" t="str">
        <f t="shared" si="29"/>
        <v>Fixed</v>
      </c>
      <c r="R651" s="13" t="s">
        <v>1669</v>
      </c>
      <c r="S651" s="25">
        <v>1</v>
      </c>
      <c r="T651" s="25">
        <v>1</v>
      </c>
      <c r="U651" s="25">
        <v>1</v>
      </c>
      <c r="V651" s="1">
        <f t="shared" si="31"/>
        <v>2</v>
      </c>
      <c r="Y651"/>
    </row>
    <row r="652" spans="1:25" ht="15" x14ac:dyDescent="0.35">
      <c r="A652" s="7" t="s">
        <v>607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 t="shared" si="30"/>
        <v>AVATAR</v>
      </c>
      <c r="P652" s="13" t="str">
        <f t="shared" si="32"/>
        <v>True Pattern</v>
      </c>
      <c r="Q652" s="13" t="str">
        <f t="shared" si="29"/>
        <v>Fixed</v>
      </c>
      <c r="R652" s="13" t="s">
        <v>1669</v>
      </c>
      <c r="S652" s="25">
        <v>3</v>
      </c>
      <c r="T652" s="25">
        <v>3</v>
      </c>
      <c r="U652" s="25">
        <v>4</v>
      </c>
      <c r="V652" s="1">
        <f t="shared" si="31"/>
        <v>7</v>
      </c>
      <c r="Y652"/>
    </row>
    <row r="653" spans="1:25" ht="15" x14ac:dyDescent="0.35">
      <c r="A653" s="5" t="s">
        <v>101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 t="shared" si="30"/>
        <v>AVATAR</v>
      </c>
      <c r="P653" s="13" t="str">
        <f t="shared" si="32"/>
        <v>True Pattern</v>
      </c>
      <c r="Q653" s="13" t="str">
        <f t="shared" si="29"/>
        <v>Fixed</v>
      </c>
      <c r="R653" s="13" t="s">
        <v>1668</v>
      </c>
      <c r="S653" s="25">
        <v>1</v>
      </c>
      <c r="T653" s="25">
        <v>1</v>
      </c>
      <c r="U653" s="25">
        <v>1</v>
      </c>
      <c r="V653" s="1">
        <f t="shared" si="31"/>
        <v>2</v>
      </c>
      <c r="Y653"/>
    </row>
    <row r="654" spans="1:25" ht="15" x14ac:dyDescent="0.35">
      <c r="A654" s="5" t="s">
        <v>649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 t="shared" si="30"/>
        <v>AVATAR</v>
      </c>
      <c r="P654" s="13" t="str">
        <f t="shared" si="32"/>
        <v>True Pattern</v>
      </c>
      <c r="Q654" s="13" t="str">
        <f t="shared" si="29"/>
        <v>Fixed</v>
      </c>
      <c r="R654" s="13" t="s">
        <v>1669</v>
      </c>
      <c r="S654" s="25">
        <v>3</v>
      </c>
      <c r="T654" s="13">
        <v>0</v>
      </c>
      <c r="U654" s="25">
        <v>9</v>
      </c>
      <c r="V654" s="1">
        <f t="shared" si="31"/>
        <v>9</v>
      </c>
      <c r="Y654"/>
    </row>
    <row r="655" spans="1:25" ht="15" x14ac:dyDescent="0.35">
      <c r="A655" s="7" t="s">
        <v>988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 t="shared" si="30"/>
        <v>AVATAR</v>
      </c>
      <c r="P655" s="13" t="str">
        <f t="shared" si="32"/>
        <v>True Pattern</v>
      </c>
      <c r="Q655" s="13" t="str">
        <f t="shared" si="29"/>
        <v>Fixed</v>
      </c>
      <c r="R655" s="13" t="s">
        <v>1668</v>
      </c>
      <c r="S655" s="25">
        <v>1</v>
      </c>
      <c r="T655" s="25">
        <v>1</v>
      </c>
      <c r="U655" s="25">
        <v>1</v>
      </c>
      <c r="V655" s="1">
        <f t="shared" si="31"/>
        <v>2</v>
      </c>
      <c r="Y655"/>
    </row>
    <row r="656" spans="1:25" ht="15" x14ac:dyDescent="0.35">
      <c r="A656" s="5" t="s">
        <v>1267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 t="shared" si="30"/>
        <v>AVATAR</v>
      </c>
      <c r="P656" s="13" t="str">
        <f t="shared" si="32"/>
        <v>True Pattern</v>
      </c>
      <c r="Q656" s="13" t="str">
        <f t="shared" si="29"/>
        <v>Fixed</v>
      </c>
      <c r="R656" s="13" t="s">
        <v>1669</v>
      </c>
      <c r="S656" s="25">
        <v>4</v>
      </c>
      <c r="T656" s="25">
        <v>6</v>
      </c>
      <c r="U656" s="25">
        <v>5</v>
      </c>
      <c r="V656" s="1">
        <f t="shared" si="31"/>
        <v>11</v>
      </c>
      <c r="Y656"/>
    </row>
    <row r="657" spans="1:25" ht="15" x14ac:dyDescent="0.35">
      <c r="A657" s="5" t="s">
        <v>989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 t="shared" si="30"/>
        <v>AVATAR</v>
      </c>
      <c r="P657" s="13" t="str">
        <f t="shared" si="32"/>
        <v>True Pattern</v>
      </c>
      <c r="Q657" s="13" t="str">
        <f t="shared" si="29"/>
        <v>Fixed</v>
      </c>
      <c r="R657" s="13" t="s">
        <v>1668</v>
      </c>
      <c r="S657" s="25">
        <v>2</v>
      </c>
      <c r="T657" s="13">
        <v>0</v>
      </c>
      <c r="U657" s="25">
        <v>4</v>
      </c>
      <c r="V657" s="1">
        <f t="shared" si="31"/>
        <v>4</v>
      </c>
      <c r="Y657"/>
    </row>
    <row r="658" spans="1:25" ht="15" x14ac:dyDescent="0.35">
      <c r="A658" s="7" t="s">
        <v>166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 t="shared" si="30"/>
        <v>AVATAR</v>
      </c>
      <c r="P658" s="13" t="str">
        <f t="shared" si="32"/>
        <v>True Pattern</v>
      </c>
      <c r="Q658" s="13" t="str">
        <f t="shared" si="29"/>
        <v>Fixed</v>
      </c>
      <c r="R658" s="13" t="s">
        <v>1669</v>
      </c>
      <c r="S658" s="25">
        <v>3</v>
      </c>
      <c r="T658" s="25">
        <v>1</v>
      </c>
      <c r="U658" s="25">
        <v>3</v>
      </c>
      <c r="V658" s="1">
        <f t="shared" si="31"/>
        <v>4</v>
      </c>
      <c r="Y658"/>
    </row>
    <row r="659" spans="1:25" ht="15" x14ac:dyDescent="0.35">
      <c r="A659" s="7" t="s">
        <v>103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 t="shared" si="30"/>
        <v>AVATAR</v>
      </c>
      <c r="P659" s="13" t="str">
        <f t="shared" si="32"/>
        <v>True Pattern</v>
      </c>
      <c r="Q659" s="13" t="str">
        <f t="shared" si="29"/>
        <v>Fixed</v>
      </c>
      <c r="R659" s="13" t="s">
        <v>1668</v>
      </c>
      <c r="S659" s="25">
        <v>1</v>
      </c>
      <c r="T659" s="25">
        <v>1</v>
      </c>
      <c r="U659" s="25">
        <v>1</v>
      </c>
      <c r="V659" s="1">
        <f t="shared" si="31"/>
        <v>2</v>
      </c>
      <c r="Y659"/>
    </row>
    <row r="660" spans="1:25" ht="15" x14ac:dyDescent="0.35">
      <c r="A660" s="5" t="s">
        <v>1139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 t="shared" si="30"/>
        <v>AVATAR</v>
      </c>
      <c r="P660" s="13" t="str">
        <f t="shared" si="32"/>
        <v>True Pattern</v>
      </c>
      <c r="Q660" s="13" t="str">
        <f t="shared" si="29"/>
        <v>Fixed</v>
      </c>
      <c r="R660" s="13" t="s">
        <v>1668</v>
      </c>
      <c r="S660" s="25">
        <v>1</v>
      </c>
      <c r="T660" s="25">
        <v>1</v>
      </c>
      <c r="U660" s="25">
        <v>1</v>
      </c>
      <c r="V660" s="1">
        <f t="shared" si="31"/>
        <v>2</v>
      </c>
      <c r="Y660"/>
    </row>
    <row r="661" spans="1:25" ht="15" x14ac:dyDescent="0.35">
      <c r="A661" s="5" t="s">
        <v>750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 t="shared" si="30"/>
        <v>AVATAR</v>
      </c>
      <c r="P661" s="13" t="str">
        <f t="shared" si="32"/>
        <v>True Pattern</v>
      </c>
      <c r="Q661" s="13" t="str">
        <f t="shared" si="29"/>
        <v>Fixed</v>
      </c>
      <c r="R661" s="13" t="s">
        <v>1669</v>
      </c>
      <c r="S661" s="25">
        <v>2</v>
      </c>
      <c r="T661" s="13">
        <v>0</v>
      </c>
      <c r="U661" s="25">
        <v>12</v>
      </c>
      <c r="V661" s="1">
        <f t="shared" si="31"/>
        <v>12</v>
      </c>
      <c r="Y661"/>
    </row>
    <row r="662" spans="1:25" ht="15" x14ac:dyDescent="0.35">
      <c r="A662" s="5" t="s">
        <v>533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 t="shared" si="30"/>
        <v>DynaMoth</v>
      </c>
      <c r="P662" s="13" t="str">
        <f t="shared" si="32"/>
        <v>True Semantic</v>
      </c>
      <c r="Q662" s="13" t="str">
        <f t="shared" ref="Q662:Q725" si="33">IF(NOT(ISERR(SEARCH("*_Buggy",$A662))), "Buggy", IF(NOT(ISERR(SEARCH("*_Fixed",$A662))), "Fixed", IF(NOT(ISERR(SEARCH("*_Repaired",$A662))), "Repaired", "")))</f>
        <v>Fixed</v>
      </c>
      <c r="R662" s="13" t="s">
        <v>1669</v>
      </c>
      <c r="S662" s="25">
        <v>1</v>
      </c>
      <c r="T662" s="25">
        <v>1</v>
      </c>
      <c r="U662" s="25">
        <v>1</v>
      </c>
      <c r="V662" s="1">
        <f t="shared" si="31"/>
        <v>2</v>
      </c>
      <c r="Y662"/>
    </row>
    <row r="663" spans="1:25" ht="15" x14ac:dyDescent="0.35">
      <c r="A663" s="5" t="s">
        <v>965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 t="shared" ref="O663:O726" si="34">LEFT($A663,FIND("_",$A663)-1)</f>
        <v>DynaMoth</v>
      </c>
      <c r="P663" s="13" t="str">
        <f t="shared" si="32"/>
        <v>True Semantic</v>
      </c>
      <c r="Q663" s="13" t="str">
        <f t="shared" si="33"/>
        <v>Fixed</v>
      </c>
      <c r="R663" s="13" t="s">
        <v>1669</v>
      </c>
      <c r="S663" s="25">
        <v>1</v>
      </c>
      <c r="T663" s="25">
        <v>1</v>
      </c>
      <c r="U663" s="25">
        <v>1</v>
      </c>
      <c r="V663" s="1">
        <f t="shared" si="31"/>
        <v>2</v>
      </c>
      <c r="Y663"/>
    </row>
    <row r="664" spans="1:25" ht="15" x14ac:dyDescent="0.35">
      <c r="A664" s="7" t="s">
        <v>136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 t="shared" si="34"/>
        <v>DynaMoth</v>
      </c>
      <c r="P664" s="13" t="str">
        <f t="shared" si="32"/>
        <v>True Semantic</v>
      </c>
      <c r="Q664" s="13" t="str">
        <f t="shared" si="33"/>
        <v>Fixed</v>
      </c>
      <c r="R664" s="13" t="s">
        <v>1669</v>
      </c>
      <c r="S664" s="25">
        <v>6</v>
      </c>
      <c r="T664" s="25">
        <v>2</v>
      </c>
      <c r="U664" s="25">
        <v>14</v>
      </c>
      <c r="V664" s="1">
        <f t="shared" si="31"/>
        <v>16</v>
      </c>
      <c r="Y664"/>
    </row>
    <row r="665" spans="1:25" ht="15" x14ac:dyDescent="0.35">
      <c r="A665" s="7" t="s">
        <v>541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 t="shared" si="34"/>
        <v>DynaMoth</v>
      </c>
      <c r="P665" s="13" t="str">
        <f t="shared" si="32"/>
        <v>True Semantic</v>
      </c>
      <c r="Q665" s="13" t="str">
        <f t="shared" si="33"/>
        <v>Fixed</v>
      </c>
      <c r="R665" s="13" t="s">
        <v>1669</v>
      </c>
      <c r="S665" s="25">
        <v>2</v>
      </c>
      <c r="T665" s="25">
        <v>1</v>
      </c>
      <c r="U665" s="25">
        <v>5</v>
      </c>
      <c r="V665" s="1">
        <f t="shared" si="31"/>
        <v>6</v>
      </c>
      <c r="Y665"/>
    </row>
    <row r="666" spans="1:25" ht="15" x14ac:dyDescent="0.35">
      <c r="A666" s="7" t="s">
        <v>1156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 t="shared" si="34"/>
        <v>DynaMoth</v>
      </c>
      <c r="P666" s="13" t="str">
        <f t="shared" si="32"/>
        <v>True Semantic</v>
      </c>
      <c r="Q666" s="13" t="str">
        <f t="shared" si="33"/>
        <v>Fixed</v>
      </c>
      <c r="R666" s="13" t="s">
        <v>1668</v>
      </c>
      <c r="S666" s="25">
        <v>9</v>
      </c>
      <c r="T666" s="25">
        <v>7</v>
      </c>
      <c r="U666" s="25">
        <v>10</v>
      </c>
      <c r="V666" s="1">
        <f t="shared" si="31"/>
        <v>17</v>
      </c>
      <c r="Y666"/>
    </row>
    <row r="667" spans="1:25" ht="15" x14ac:dyDescent="0.35">
      <c r="A667" s="5" t="s">
        <v>923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 t="shared" si="34"/>
        <v>DynaMoth</v>
      </c>
      <c r="P667" s="13" t="str">
        <f t="shared" si="32"/>
        <v>True Semantic</v>
      </c>
      <c r="Q667" s="13" t="str">
        <f t="shared" si="33"/>
        <v>Fixed</v>
      </c>
      <c r="R667" s="13" t="s">
        <v>1669</v>
      </c>
      <c r="S667" s="25">
        <v>1</v>
      </c>
      <c r="T667" s="13">
        <v>0</v>
      </c>
      <c r="U667" s="25">
        <v>1</v>
      </c>
      <c r="V667" s="1">
        <f t="shared" si="31"/>
        <v>1</v>
      </c>
      <c r="Y667"/>
    </row>
    <row r="668" spans="1:25" ht="15" x14ac:dyDescent="0.35">
      <c r="A668" s="5" t="s">
        <v>295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 t="shared" si="34"/>
        <v>DynaMoth</v>
      </c>
      <c r="P668" s="13" t="str">
        <f t="shared" si="32"/>
        <v>True Semantic</v>
      </c>
      <c r="Q668" s="13" t="str">
        <f t="shared" si="33"/>
        <v>Fixed</v>
      </c>
      <c r="R668" s="13" t="s">
        <v>1668</v>
      </c>
      <c r="S668" s="25">
        <v>2</v>
      </c>
      <c r="T668" s="13">
        <v>0</v>
      </c>
      <c r="U668" s="25">
        <v>2</v>
      </c>
      <c r="V668" s="1">
        <f t="shared" si="31"/>
        <v>2</v>
      </c>
      <c r="Y668"/>
    </row>
    <row r="669" spans="1:25" ht="15" x14ac:dyDescent="0.35">
      <c r="A669" s="5" t="s">
        <v>1118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 t="shared" si="34"/>
        <v>DynaMoth</v>
      </c>
      <c r="P669" s="13" t="str">
        <f t="shared" si="32"/>
        <v>True Semantic</v>
      </c>
      <c r="Q669" s="13" t="str">
        <f t="shared" si="33"/>
        <v>Fixed</v>
      </c>
      <c r="R669" s="13" t="s">
        <v>1669</v>
      </c>
      <c r="S669" s="25">
        <v>1</v>
      </c>
      <c r="T669" s="25">
        <v>2</v>
      </c>
      <c r="U669" s="25">
        <v>1</v>
      </c>
      <c r="V669" s="1">
        <f t="shared" si="31"/>
        <v>3</v>
      </c>
      <c r="Y669"/>
    </row>
    <row r="670" spans="1:25" ht="15" x14ac:dyDescent="0.35">
      <c r="A670" s="5" t="s">
        <v>1082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 t="shared" si="34"/>
        <v>DynaMoth</v>
      </c>
      <c r="P670" s="13" t="str">
        <f t="shared" si="32"/>
        <v>True Semantic</v>
      </c>
      <c r="Q670" s="13" t="str">
        <f t="shared" si="33"/>
        <v>Fixed</v>
      </c>
      <c r="R670" s="13" t="s">
        <v>1669</v>
      </c>
      <c r="S670" s="25">
        <v>4</v>
      </c>
      <c r="T670" s="25">
        <v>20</v>
      </c>
      <c r="U670" s="25">
        <v>3</v>
      </c>
      <c r="V670" s="1">
        <f t="shared" si="31"/>
        <v>23</v>
      </c>
      <c r="Y670"/>
    </row>
    <row r="671" spans="1:25" ht="15" x14ac:dyDescent="0.35">
      <c r="A671" s="5" t="s">
        <v>1279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 t="shared" si="34"/>
        <v>DynaMoth</v>
      </c>
      <c r="P671" s="13" t="str">
        <f t="shared" si="32"/>
        <v>True Semantic</v>
      </c>
      <c r="Q671" s="13" t="str">
        <f t="shared" si="33"/>
        <v>Fixed</v>
      </c>
      <c r="R671" s="13" t="s">
        <v>1669</v>
      </c>
      <c r="S671" s="25">
        <v>1</v>
      </c>
      <c r="T671" s="25">
        <v>1</v>
      </c>
      <c r="U671" s="25">
        <v>2</v>
      </c>
      <c r="V671" s="1">
        <f t="shared" si="31"/>
        <v>3</v>
      </c>
      <c r="Y671"/>
    </row>
    <row r="672" spans="1:25" ht="15" x14ac:dyDescent="0.35">
      <c r="A672" s="5" t="s">
        <v>31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 t="shared" si="34"/>
        <v>DynaMoth</v>
      </c>
      <c r="P672" s="13" t="str">
        <f t="shared" si="32"/>
        <v>True Semantic</v>
      </c>
      <c r="Q672" s="13" t="str">
        <f t="shared" si="33"/>
        <v>Fixed</v>
      </c>
      <c r="R672" s="13" t="s">
        <v>1669</v>
      </c>
      <c r="S672" s="25">
        <v>1</v>
      </c>
      <c r="T672" s="25">
        <v>1</v>
      </c>
      <c r="U672" s="25">
        <v>1</v>
      </c>
      <c r="V672" s="1">
        <f t="shared" si="31"/>
        <v>2</v>
      </c>
      <c r="Y672"/>
    </row>
    <row r="673" spans="1:25" ht="15" x14ac:dyDescent="0.35">
      <c r="A673" s="7" t="s">
        <v>1001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 t="shared" si="34"/>
        <v>DynaMoth</v>
      </c>
      <c r="P673" s="13" t="str">
        <f t="shared" si="32"/>
        <v>True Semantic</v>
      </c>
      <c r="Q673" s="13" t="str">
        <f t="shared" si="33"/>
        <v>Fixed</v>
      </c>
      <c r="R673" s="13" t="s">
        <v>1669</v>
      </c>
      <c r="S673" s="25">
        <v>1</v>
      </c>
      <c r="T673" s="25">
        <v>1</v>
      </c>
      <c r="U673" s="25">
        <v>2</v>
      </c>
      <c r="V673" s="1">
        <f t="shared" si="31"/>
        <v>3</v>
      </c>
      <c r="Y673"/>
    </row>
    <row r="674" spans="1:25" ht="15" x14ac:dyDescent="0.35">
      <c r="A674" s="7" t="s">
        <v>831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 t="shared" si="34"/>
        <v>DynaMoth</v>
      </c>
      <c r="P674" s="13" t="str">
        <f t="shared" si="32"/>
        <v>True Semantic</v>
      </c>
      <c r="Q674" s="13" t="str">
        <f t="shared" si="33"/>
        <v>Fixed</v>
      </c>
      <c r="R674" s="13" t="s">
        <v>1669</v>
      </c>
      <c r="S674" s="25">
        <v>4</v>
      </c>
      <c r="T674" s="13">
        <v>0</v>
      </c>
      <c r="U674" s="25">
        <v>4</v>
      </c>
      <c r="V674" s="1">
        <f t="shared" si="31"/>
        <v>4</v>
      </c>
      <c r="Y674"/>
    </row>
    <row r="675" spans="1:25" ht="15" x14ac:dyDescent="0.35">
      <c r="A675" s="5" t="s">
        <v>880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 t="shared" si="34"/>
        <v>DynaMoth</v>
      </c>
      <c r="P675" s="13" t="str">
        <f t="shared" si="32"/>
        <v>True Semantic</v>
      </c>
      <c r="Q675" s="13" t="str">
        <f t="shared" si="33"/>
        <v>Fixed</v>
      </c>
      <c r="R675" s="13" t="s">
        <v>1669</v>
      </c>
      <c r="S675" s="25">
        <v>1</v>
      </c>
      <c r="T675" s="25">
        <v>1</v>
      </c>
      <c r="U675" s="25">
        <v>1</v>
      </c>
      <c r="V675" s="1">
        <f t="shared" si="31"/>
        <v>2</v>
      </c>
      <c r="Y675"/>
    </row>
    <row r="676" spans="1:25" ht="15" x14ac:dyDescent="0.35">
      <c r="A676" s="5" t="s">
        <v>694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 t="shared" si="34"/>
        <v>DynaMoth</v>
      </c>
      <c r="P676" s="13" t="str">
        <f t="shared" si="32"/>
        <v>True Semantic</v>
      </c>
      <c r="Q676" s="13" t="str">
        <f t="shared" si="33"/>
        <v>Fixed</v>
      </c>
      <c r="R676" s="13" t="s">
        <v>1669</v>
      </c>
      <c r="S676" s="25">
        <v>1</v>
      </c>
      <c r="T676" s="25">
        <v>1</v>
      </c>
      <c r="U676" s="25">
        <v>1</v>
      </c>
      <c r="V676" s="1">
        <f t="shared" si="31"/>
        <v>2</v>
      </c>
      <c r="Y676"/>
    </row>
    <row r="677" spans="1:25" ht="15" x14ac:dyDescent="0.35">
      <c r="A677" s="7" t="s">
        <v>594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 t="shared" si="34"/>
        <v>DynaMoth</v>
      </c>
      <c r="P677" s="13" t="str">
        <f t="shared" si="32"/>
        <v>True Semantic</v>
      </c>
      <c r="Q677" s="13" t="str">
        <f t="shared" si="33"/>
        <v>Fixed</v>
      </c>
      <c r="R677" s="13" t="s">
        <v>1669</v>
      </c>
      <c r="S677" s="25">
        <v>4</v>
      </c>
      <c r="T677" s="25">
        <v>4</v>
      </c>
      <c r="U677" s="25">
        <v>4</v>
      </c>
      <c r="V677" s="1">
        <f t="shared" si="31"/>
        <v>8</v>
      </c>
      <c r="Y677"/>
    </row>
    <row r="678" spans="1:25" ht="15" x14ac:dyDescent="0.35">
      <c r="A678" s="5" t="s">
        <v>714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 t="shared" si="34"/>
        <v>DynaMoth</v>
      </c>
      <c r="P678" s="13" t="str">
        <f t="shared" si="32"/>
        <v>True Semantic</v>
      </c>
      <c r="Q678" s="13" t="str">
        <f t="shared" si="33"/>
        <v>Fixed</v>
      </c>
      <c r="R678" s="13" t="s">
        <v>1668</v>
      </c>
      <c r="S678" s="25">
        <v>1</v>
      </c>
      <c r="T678" s="25">
        <v>4</v>
      </c>
      <c r="U678" s="13">
        <v>0</v>
      </c>
      <c r="V678" s="1">
        <f t="shared" ref="V678:V741" si="35">T678+U678</f>
        <v>4</v>
      </c>
      <c r="Y678"/>
    </row>
    <row r="679" spans="1:25" ht="15" x14ac:dyDescent="0.35">
      <c r="A679" s="5" t="s">
        <v>106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 t="shared" si="34"/>
        <v>DynaMoth</v>
      </c>
      <c r="P679" s="13" t="str">
        <f t="shared" si="32"/>
        <v>True Semantic</v>
      </c>
      <c r="Q679" s="13" t="str">
        <f t="shared" si="33"/>
        <v>Fixed</v>
      </c>
      <c r="R679" s="13" t="s">
        <v>1669</v>
      </c>
      <c r="S679" s="25">
        <v>2</v>
      </c>
      <c r="T679" s="25">
        <v>2</v>
      </c>
      <c r="U679" s="25">
        <v>2</v>
      </c>
      <c r="V679" s="1">
        <f t="shared" si="35"/>
        <v>4</v>
      </c>
      <c r="Y679"/>
    </row>
    <row r="680" spans="1:25" ht="15" x14ac:dyDescent="0.35">
      <c r="A680" s="7" t="s">
        <v>1246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 t="shared" si="34"/>
        <v>DynaMoth</v>
      </c>
      <c r="P680" s="13" t="str">
        <f t="shared" si="32"/>
        <v>True Semantic</v>
      </c>
      <c r="Q680" s="13" t="str">
        <f t="shared" si="33"/>
        <v>Fixed</v>
      </c>
      <c r="R680" s="13" t="s">
        <v>1669</v>
      </c>
      <c r="S680" s="25">
        <v>1</v>
      </c>
      <c r="T680" s="25">
        <v>1</v>
      </c>
      <c r="U680" s="25">
        <v>1</v>
      </c>
      <c r="V680" s="1">
        <f t="shared" si="35"/>
        <v>2</v>
      </c>
      <c r="Y680"/>
    </row>
    <row r="681" spans="1:25" ht="15" x14ac:dyDescent="0.35">
      <c r="A681" s="5" t="s">
        <v>879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 t="shared" si="34"/>
        <v>DynaMoth</v>
      </c>
      <c r="P681" s="13" t="str">
        <f t="shared" si="32"/>
        <v>True Semantic</v>
      </c>
      <c r="Q681" s="13" t="str">
        <f t="shared" si="33"/>
        <v>Fixed</v>
      </c>
      <c r="R681" s="13" t="s">
        <v>1669</v>
      </c>
      <c r="S681" s="25">
        <v>3</v>
      </c>
      <c r="T681" s="25">
        <v>3</v>
      </c>
      <c r="U681" s="25">
        <v>4</v>
      </c>
      <c r="V681" s="1">
        <f t="shared" si="35"/>
        <v>7</v>
      </c>
      <c r="Y681"/>
    </row>
    <row r="682" spans="1:25" ht="15" x14ac:dyDescent="0.35">
      <c r="A682" s="7" t="s">
        <v>1019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 t="shared" si="34"/>
        <v>DynaMoth</v>
      </c>
      <c r="P682" s="13" t="str">
        <f t="shared" si="32"/>
        <v>True Semantic</v>
      </c>
      <c r="Q682" s="13" t="str">
        <f t="shared" si="33"/>
        <v>Fixed</v>
      </c>
      <c r="R682" s="13" t="s">
        <v>1669</v>
      </c>
      <c r="S682" s="25">
        <v>1</v>
      </c>
      <c r="T682" s="25">
        <v>1</v>
      </c>
      <c r="U682" s="25">
        <v>1</v>
      </c>
      <c r="V682" s="1">
        <f t="shared" si="35"/>
        <v>2</v>
      </c>
      <c r="Y682"/>
    </row>
    <row r="683" spans="1:25" ht="15" x14ac:dyDescent="0.35">
      <c r="A683" s="7" t="s">
        <v>537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 t="shared" si="34"/>
        <v>DynaMoth</v>
      </c>
      <c r="P683" s="13" t="str">
        <f t="shared" si="32"/>
        <v>True Semantic</v>
      </c>
      <c r="Q683" s="13" t="str">
        <f t="shared" si="33"/>
        <v>Fixed</v>
      </c>
      <c r="R683" s="13" t="s">
        <v>1669</v>
      </c>
      <c r="S683" s="25">
        <v>1</v>
      </c>
      <c r="T683" s="25">
        <v>1</v>
      </c>
      <c r="U683" s="25">
        <v>1</v>
      </c>
      <c r="V683" s="1">
        <f t="shared" si="35"/>
        <v>2</v>
      </c>
      <c r="Y683"/>
    </row>
    <row r="684" spans="1:25" ht="15" x14ac:dyDescent="0.35">
      <c r="A684" s="7" t="s">
        <v>1101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 t="shared" si="34"/>
        <v>DynaMoth</v>
      </c>
      <c r="P684" s="13" t="str">
        <f t="shared" si="32"/>
        <v>True Semantic</v>
      </c>
      <c r="Q684" s="13" t="str">
        <f t="shared" si="33"/>
        <v>Fixed</v>
      </c>
      <c r="R684" s="13" t="s">
        <v>1669</v>
      </c>
      <c r="S684" s="25">
        <v>4</v>
      </c>
      <c r="T684" s="25">
        <v>6</v>
      </c>
      <c r="U684" s="25">
        <v>5</v>
      </c>
      <c r="V684" s="1">
        <f t="shared" si="35"/>
        <v>11</v>
      </c>
      <c r="Y684"/>
    </row>
    <row r="685" spans="1:25" ht="15" x14ac:dyDescent="0.35">
      <c r="A685" s="7" t="s">
        <v>1058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 t="shared" si="34"/>
        <v>DynaMoth</v>
      </c>
      <c r="P685" s="13" t="str">
        <f t="shared" si="32"/>
        <v>True Semantic</v>
      </c>
      <c r="Q685" s="13" t="str">
        <f t="shared" si="33"/>
        <v>Fixed</v>
      </c>
      <c r="R685" s="13" t="s">
        <v>1669</v>
      </c>
      <c r="S685" s="25">
        <v>5</v>
      </c>
      <c r="T685" s="25">
        <v>2</v>
      </c>
      <c r="U685" s="25">
        <v>16</v>
      </c>
      <c r="V685" s="1">
        <f t="shared" si="35"/>
        <v>18</v>
      </c>
      <c r="Y685"/>
    </row>
    <row r="686" spans="1:25" ht="15" x14ac:dyDescent="0.35">
      <c r="A686" s="7" t="s">
        <v>543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 t="shared" si="34"/>
        <v>FixMiner</v>
      </c>
      <c r="P686" s="13" t="str">
        <f t="shared" si="32"/>
        <v>True Pattern</v>
      </c>
      <c r="Q686" s="13" t="str">
        <f t="shared" si="33"/>
        <v>Fixed</v>
      </c>
      <c r="R686" s="13" t="s">
        <v>1668</v>
      </c>
      <c r="S686" s="25">
        <v>1</v>
      </c>
      <c r="T686" s="25">
        <v>1</v>
      </c>
      <c r="U686" s="25">
        <v>1</v>
      </c>
      <c r="V686" s="1">
        <f t="shared" si="35"/>
        <v>2</v>
      </c>
      <c r="Y686"/>
    </row>
    <row r="687" spans="1:25" ht="15" x14ac:dyDescent="0.35">
      <c r="A687" s="7" t="s">
        <v>716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 t="shared" si="34"/>
        <v>FixMiner</v>
      </c>
      <c r="P687" s="13" t="str">
        <f t="shared" si="32"/>
        <v>True Pattern</v>
      </c>
      <c r="Q687" s="13" t="str">
        <f t="shared" si="33"/>
        <v>Fixed</v>
      </c>
      <c r="R687" s="13" t="s">
        <v>1668</v>
      </c>
      <c r="S687" s="25">
        <v>1</v>
      </c>
      <c r="T687" s="25">
        <v>1</v>
      </c>
      <c r="U687" s="25">
        <v>1</v>
      </c>
      <c r="V687" s="1">
        <f t="shared" si="35"/>
        <v>2</v>
      </c>
      <c r="Y687"/>
    </row>
    <row r="688" spans="1:25" ht="15" x14ac:dyDescent="0.35">
      <c r="A688" s="7" t="s">
        <v>768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 t="shared" si="34"/>
        <v>FixMiner</v>
      </c>
      <c r="P688" s="13" t="str">
        <f t="shared" si="32"/>
        <v>True Pattern</v>
      </c>
      <c r="Q688" s="13" t="str">
        <f t="shared" si="33"/>
        <v>Fixed</v>
      </c>
      <c r="R688" s="13" t="s">
        <v>1668</v>
      </c>
      <c r="S688" s="25">
        <v>1</v>
      </c>
      <c r="T688" s="25">
        <v>1</v>
      </c>
      <c r="U688" s="25">
        <v>1</v>
      </c>
      <c r="V688" s="1">
        <f t="shared" si="35"/>
        <v>2</v>
      </c>
      <c r="Y688"/>
    </row>
    <row r="689" spans="1:25" ht="15" x14ac:dyDescent="0.35">
      <c r="A689" s="5" t="s">
        <v>324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 t="shared" si="34"/>
        <v>FixMiner</v>
      </c>
      <c r="P689" s="13" t="str">
        <f t="shared" si="32"/>
        <v>True Pattern</v>
      </c>
      <c r="Q689" s="13" t="str">
        <f t="shared" si="33"/>
        <v>Fixed</v>
      </c>
      <c r="R689" s="13" t="s">
        <v>1669</v>
      </c>
      <c r="S689" s="25">
        <v>1</v>
      </c>
      <c r="T689" s="25">
        <v>1</v>
      </c>
      <c r="U689" s="25">
        <v>1</v>
      </c>
      <c r="V689" s="1">
        <f t="shared" si="35"/>
        <v>2</v>
      </c>
      <c r="Y689"/>
    </row>
    <row r="690" spans="1:25" ht="15" x14ac:dyDescent="0.35">
      <c r="A690" s="7" t="s">
        <v>248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 t="shared" si="34"/>
        <v>FixMiner</v>
      </c>
      <c r="P690" s="13" t="str">
        <f t="shared" si="32"/>
        <v>True Pattern</v>
      </c>
      <c r="Q690" s="13" t="str">
        <f t="shared" si="33"/>
        <v>Fixed</v>
      </c>
      <c r="R690" s="13" t="s">
        <v>1669</v>
      </c>
      <c r="S690" s="25">
        <v>1</v>
      </c>
      <c r="T690" s="25">
        <v>1</v>
      </c>
      <c r="U690" s="25">
        <v>2</v>
      </c>
      <c r="V690" s="1">
        <f t="shared" si="35"/>
        <v>3</v>
      </c>
      <c r="Y690"/>
    </row>
    <row r="691" spans="1:25" ht="15" x14ac:dyDescent="0.35">
      <c r="A691" s="5" t="s">
        <v>987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 t="shared" si="34"/>
        <v>FixMiner</v>
      </c>
      <c r="P691" s="13" t="str">
        <f t="shared" si="32"/>
        <v>True Pattern</v>
      </c>
      <c r="Q691" s="13" t="str">
        <f t="shared" si="33"/>
        <v>Fixed</v>
      </c>
      <c r="R691" s="13" t="s">
        <v>1668</v>
      </c>
      <c r="S691" s="25">
        <v>2</v>
      </c>
      <c r="T691" s="13">
        <v>0</v>
      </c>
      <c r="U691" s="25">
        <v>6</v>
      </c>
      <c r="V691" s="1">
        <f t="shared" si="35"/>
        <v>6</v>
      </c>
      <c r="Y691"/>
    </row>
    <row r="692" spans="1:25" ht="15" x14ac:dyDescent="0.35">
      <c r="A692" s="7" t="s">
        <v>734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 t="shared" si="34"/>
        <v>FixMiner</v>
      </c>
      <c r="P692" s="13" t="str">
        <f t="shared" si="32"/>
        <v>True Pattern</v>
      </c>
      <c r="Q692" s="13" t="str">
        <f t="shared" si="33"/>
        <v>Fixed</v>
      </c>
      <c r="R692" s="13" t="s">
        <v>1668</v>
      </c>
      <c r="S692" s="25">
        <v>1</v>
      </c>
      <c r="T692" s="25">
        <v>1</v>
      </c>
      <c r="U692" s="25">
        <v>1</v>
      </c>
      <c r="V692" s="1">
        <f t="shared" si="35"/>
        <v>2</v>
      </c>
      <c r="Y692"/>
    </row>
    <row r="693" spans="1:25" ht="15" x14ac:dyDescent="0.35">
      <c r="A693" s="7" t="s">
        <v>436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 t="shared" si="34"/>
        <v>FixMiner</v>
      </c>
      <c r="P693" s="13" t="str">
        <f t="shared" si="32"/>
        <v>True Pattern</v>
      </c>
      <c r="Q693" s="13" t="str">
        <f t="shared" si="33"/>
        <v>Fixed</v>
      </c>
      <c r="R693" s="13" t="s">
        <v>1668</v>
      </c>
      <c r="S693" s="25">
        <v>2</v>
      </c>
      <c r="T693" s="13">
        <v>0</v>
      </c>
      <c r="U693" s="25">
        <v>2</v>
      </c>
      <c r="V693" s="1">
        <f t="shared" si="35"/>
        <v>2</v>
      </c>
      <c r="Y693"/>
    </row>
    <row r="694" spans="1:25" ht="15" x14ac:dyDescent="0.35">
      <c r="A694" s="7" t="s">
        <v>1176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 t="shared" si="34"/>
        <v>FixMiner</v>
      </c>
      <c r="P694" s="13" t="str">
        <f t="shared" si="32"/>
        <v>True Pattern</v>
      </c>
      <c r="Q694" s="13" t="str">
        <f t="shared" si="33"/>
        <v>Fixed</v>
      </c>
      <c r="R694" s="13" t="s">
        <v>1669</v>
      </c>
      <c r="S694" s="25">
        <v>1</v>
      </c>
      <c r="T694" s="13">
        <v>0</v>
      </c>
      <c r="U694" s="25">
        <v>2</v>
      </c>
      <c r="V694" s="1">
        <f t="shared" si="35"/>
        <v>2</v>
      </c>
      <c r="Y694"/>
    </row>
    <row r="695" spans="1:25" ht="15" x14ac:dyDescent="0.35">
      <c r="A695" s="7" t="s">
        <v>245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 t="shared" si="34"/>
        <v>FixMiner</v>
      </c>
      <c r="P695" s="13" t="str">
        <f t="shared" si="32"/>
        <v>True Pattern</v>
      </c>
      <c r="Q695" s="13" t="str">
        <f t="shared" si="33"/>
        <v>Fixed</v>
      </c>
      <c r="R695" s="13" t="s">
        <v>1668</v>
      </c>
      <c r="S695" s="25">
        <v>2</v>
      </c>
      <c r="T695" s="13">
        <v>0</v>
      </c>
      <c r="U695" s="25">
        <v>2</v>
      </c>
      <c r="V695" s="1">
        <f t="shared" si="35"/>
        <v>2</v>
      </c>
      <c r="Y695"/>
    </row>
    <row r="696" spans="1:25" ht="15" x14ac:dyDescent="0.35">
      <c r="A696" s="5" t="s">
        <v>677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 t="shared" si="34"/>
        <v>FixMiner</v>
      </c>
      <c r="P696" s="13" t="str">
        <f t="shared" si="32"/>
        <v>True Pattern</v>
      </c>
      <c r="Q696" s="13" t="str">
        <f t="shared" si="33"/>
        <v>Fixed</v>
      </c>
      <c r="R696" s="13" t="s">
        <v>1669</v>
      </c>
      <c r="S696" s="25">
        <v>2</v>
      </c>
      <c r="T696" s="25">
        <v>2</v>
      </c>
      <c r="U696" s="25">
        <v>2</v>
      </c>
      <c r="V696" s="1">
        <f t="shared" si="35"/>
        <v>4</v>
      </c>
      <c r="Y696"/>
    </row>
    <row r="697" spans="1:25" ht="15" x14ac:dyDescent="0.35">
      <c r="A697" s="5" t="s">
        <v>425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 t="shared" si="34"/>
        <v>FixMiner</v>
      </c>
      <c r="P697" s="13" t="str">
        <f t="shared" si="32"/>
        <v>True Pattern</v>
      </c>
      <c r="Q697" s="13" t="str">
        <f t="shared" si="33"/>
        <v>Fixed</v>
      </c>
      <c r="R697" s="13" t="s">
        <v>1668</v>
      </c>
      <c r="S697" s="25">
        <v>1</v>
      </c>
      <c r="T697" s="25">
        <v>1</v>
      </c>
      <c r="U697" s="25">
        <v>1</v>
      </c>
      <c r="V697" s="1">
        <f t="shared" si="35"/>
        <v>2</v>
      </c>
      <c r="Y697"/>
    </row>
    <row r="698" spans="1:25" ht="15" x14ac:dyDescent="0.35">
      <c r="A698" s="7" t="s">
        <v>499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 t="shared" si="34"/>
        <v>FixMiner</v>
      </c>
      <c r="P698" s="13" t="str">
        <f t="shared" si="32"/>
        <v>True Pattern</v>
      </c>
      <c r="Q698" s="13" t="str">
        <f t="shared" si="33"/>
        <v>Fixed</v>
      </c>
      <c r="R698" s="13" t="s">
        <v>1669</v>
      </c>
      <c r="S698" s="25">
        <v>2</v>
      </c>
      <c r="T698" s="25">
        <v>11</v>
      </c>
      <c r="U698" s="13">
        <v>0</v>
      </c>
      <c r="V698" s="1">
        <f t="shared" si="35"/>
        <v>11</v>
      </c>
      <c r="Y698"/>
    </row>
    <row r="699" spans="1:25" ht="15" x14ac:dyDescent="0.35">
      <c r="A699" s="5" t="s">
        <v>149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 t="shared" si="34"/>
        <v>FixMiner</v>
      </c>
      <c r="P699" s="13" t="str">
        <f t="shared" si="32"/>
        <v>True Pattern</v>
      </c>
      <c r="Q699" s="13" t="str">
        <f t="shared" si="33"/>
        <v>Fixed</v>
      </c>
      <c r="R699" s="13" t="s">
        <v>1668</v>
      </c>
      <c r="S699" s="25">
        <v>2</v>
      </c>
      <c r="T699" s="25">
        <v>1</v>
      </c>
      <c r="U699" s="25">
        <v>1</v>
      </c>
      <c r="V699" s="1">
        <f t="shared" si="35"/>
        <v>2</v>
      </c>
      <c r="Y699"/>
    </row>
    <row r="700" spans="1:25" ht="15" x14ac:dyDescent="0.35">
      <c r="A700" s="7" t="s">
        <v>1164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 t="shared" si="34"/>
        <v>FixMiner</v>
      </c>
      <c r="P700" s="13" t="str">
        <f t="shared" si="32"/>
        <v>True Pattern</v>
      </c>
      <c r="Q700" s="13" t="str">
        <f t="shared" si="33"/>
        <v>Fixed</v>
      </c>
      <c r="R700" s="13" t="s">
        <v>1669</v>
      </c>
      <c r="S700" s="25">
        <v>2</v>
      </c>
      <c r="T700" s="13">
        <v>0</v>
      </c>
      <c r="U700" s="25">
        <v>2</v>
      </c>
      <c r="V700" s="1">
        <f t="shared" si="35"/>
        <v>2</v>
      </c>
      <c r="Y700"/>
    </row>
    <row r="701" spans="1:25" ht="15" x14ac:dyDescent="0.35">
      <c r="A701" s="7" t="s">
        <v>573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 t="shared" si="34"/>
        <v>FixMiner</v>
      </c>
      <c r="P701" s="13" t="str">
        <f t="shared" si="32"/>
        <v>True Pattern</v>
      </c>
      <c r="Q701" s="13" t="str">
        <f t="shared" si="33"/>
        <v>Fixed</v>
      </c>
      <c r="R701" s="13" t="s">
        <v>1668</v>
      </c>
      <c r="S701" s="25">
        <v>3</v>
      </c>
      <c r="T701" s="13">
        <v>0</v>
      </c>
      <c r="U701" s="25">
        <v>4</v>
      </c>
      <c r="V701" s="1">
        <f t="shared" si="35"/>
        <v>4</v>
      </c>
      <c r="Y701"/>
    </row>
    <row r="702" spans="1:25" ht="15" x14ac:dyDescent="0.35">
      <c r="A702" s="7" t="s">
        <v>1028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 t="shared" si="34"/>
        <v>FixMiner</v>
      </c>
      <c r="P702" s="13" t="str">
        <f t="shared" si="32"/>
        <v>True Pattern</v>
      </c>
      <c r="Q702" s="13" t="str">
        <f t="shared" si="33"/>
        <v>Fixed</v>
      </c>
      <c r="R702" s="13" t="s">
        <v>1668</v>
      </c>
      <c r="S702" s="25">
        <v>1</v>
      </c>
      <c r="T702" s="25">
        <v>1</v>
      </c>
      <c r="U702" s="25">
        <v>1</v>
      </c>
      <c r="V702" s="1">
        <f t="shared" si="35"/>
        <v>2</v>
      </c>
      <c r="Y702"/>
    </row>
    <row r="703" spans="1:25" ht="15" x14ac:dyDescent="0.35">
      <c r="A703" s="7" t="s">
        <v>88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 t="shared" si="34"/>
        <v>FixMiner</v>
      </c>
      <c r="P703" s="13" t="str">
        <f t="shared" si="32"/>
        <v>True Pattern</v>
      </c>
      <c r="Q703" s="13" t="str">
        <f t="shared" si="33"/>
        <v>Fixed</v>
      </c>
      <c r="R703" s="13" t="s">
        <v>1668</v>
      </c>
      <c r="S703" s="25">
        <v>1</v>
      </c>
      <c r="T703" s="25">
        <v>16</v>
      </c>
      <c r="U703" s="13">
        <v>0</v>
      </c>
      <c r="V703" s="1">
        <f t="shared" si="35"/>
        <v>16</v>
      </c>
      <c r="Y703"/>
    </row>
    <row r="704" spans="1:25" ht="15" x14ac:dyDescent="0.35">
      <c r="A704" s="7" t="s">
        <v>186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 t="shared" si="34"/>
        <v>FixMiner</v>
      </c>
      <c r="P704" s="13" t="str">
        <f t="shared" si="32"/>
        <v>True Pattern</v>
      </c>
      <c r="Q704" s="13" t="str">
        <f t="shared" si="33"/>
        <v>Fixed</v>
      </c>
      <c r="R704" s="13" t="s">
        <v>1669</v>
      </c>
      <c r="S704" s="25">
        <v>1</v>
      </c>
      <c r="T704" s="25">
        <v>1</v>
      </c>
      <c r="U704" s="25">
        <v>1</v>
      </c>
      <c r="V704" s="1">
        <f t="shared" si="35"/>
        <v>2</v>
      </c>
      <c r="Y704"/>
    </row>
    <row r="705" spans="1:25" ht="15" x14ac:dyDescent="0.35">
      <c r="A705" s="7" t="s">
        <v>1081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 t="shared" si="34"/>
        <v>FixMiner</v>
      </c>
      <c r="P705" s="13" t="str">
        <f t="shared" si="32"/>
        <v>True Pattern</v>
      </c>
      <c r="Q705" s="13" t="str">
        <f t="shared" si="33"/>
        <v>Fixed</v>
      </c>
      <c r="R705" s="13" t="s">
        <v>1668</v>
      </c>
      <c r="S705" s="25">
        <v>1</v>
      </c>
      <c r="T705" s="25">
        <v>1</v>
      </c>
      <c r="U705" s="25">
        <v>1</v>
      </c>
      <c r="V705" s="1">
        <f t="shared" si="35"/>
        <v>2</v>
      </c>
      <c r="Y705"/>
    </row>
    <row r="706" spans="1:25" ht="15" x14ac:dyDescent="0.35">
      <c r="A706" s="7" t="s">
        <v>545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 t="shared" si="34"/>
        <v>FixMiner</v>
      </c>
      <c r="P706" s="13" t="str">
        <f t="shared" si="32"/>
        <v>True Pattern</v>
      </c>
      <c r="Q706" s="13" t="str">
        <f t="shared" si="33"/>
        <v>Fixed</v>
      </c>
      <c r="R706" s="13" t="s">
        <v>1668</v>
      </c>
      <c r="S706" s="25">
        <v>2</v>
      </c>
      <c r="T706" s="25">
        <v>9</v>
      </c>
      <c r="U706" s="13">
        <v>0</v>
      </c>
      <c r="V706" s="1">
        <f t="shared" si="35"/>
        <v>9</v>
      </c>
      <c r="Y706"/>
    </row>
    <row r="707" spans="1:25" ht="15" x14ac:dyDescent="0.35">
      <c r="A707" s="7" t="s">
        <v>1159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 t="shared" si="34"/>
        <v>FixMiner</v>
      </c>
      <c r="P707" s="13" t="str">
        <f t="shared" si="32"/>
        <v>True Pattern</v>
      </c>
      <c r="Q707" s="13" t="str">
        <f t="shared" si="33"/>
        <v>Fixed</v>
      </c>
      <c r="R707" s="13" t="s">
        <v>1669</v>
      </c>
      <c r="S707" s="25">
        <v>5</v>
      </c>
      <c r="T707" s="25">
        <v>3</v>
      </c>
      <c r="U707" s="25">
        <v>9</v>
      </c>
      <c r="V707" s="1">
        <f t="shared" si="35"/>
        <v>12</v>
      </c>
      <c r="Y707"/>
    </row>
    <row r="708" spans="1:25" ht="15" x14ac:dyDescent="0.35">
      <c r="A708" s="7" t="s">
        <v>672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 t="shared" si="34"/>
        <v>FixMiner</v>
      </c>
      <c r="P708" s="13" t="str">
        <f t="shared" si="32"/>
        <v>True Pattern</v>
      </c>
      <c r="Q708" s="13" t="str">
        <f t="shared" si="33"/>
        <v>Fixed</v>
      </c>
      <c r="R708" s="13" t="s">
        <v>1669</v>
      </c>
      <c r="S708" s="25">
        <v>2</v>
      </c>
      <c r="T708" s="25">
        <v>1</v>
      </c>
      <c r="U708" s="25">
        <v>7</v>
      </c>
      <c r="V708" s="1">
        <f t="shared" si="35"/>
        <v>8</v>
      </c>
      <c r="Y708"/>
    </row>
    <row r="709" spans="1:25" ht="15" x14ac:dyDescent="0.35">
      <c r="A709" s="5" t="s">
        <v>353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 t="shared" si="34"/>
        <v>FixMiner</v>
      </c>
      <c r="P709" s="13" t="str">
        <f t="shared" si="32"/>
        <v>True Pattern</v>
      </c>
      <c r="Q709" s="13" t="str">
        <f t="shared" si="33"/>
        <v>Fixed</v>
      </c>
      <c r="R709" s="13" t="s">
        <v>1668</v>
      </c>
      <c r="S709" s="25">
        <v>3</v>
      </c>
      <c r="T709" s="25">
        <v>2</v>
      </c>
      <c r="U709" s="25">
        <v>6</v>
      </c>
      <c r="V709" s="1">
        <f t="shared" si="35"/>
        <v>8</v>
      </c>
      <c r="Y709"/>
    </row>
    <row r="710" spans="1:25" ht="15" x14ac:dyDescent="0.35">
      <c r="A710" s="5" t="s">
        <v>85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 t="shared" si="34"/>
        <v>FixMiner</v>
      </c>
      <c r="P710" s="13" t="str">
        <f t="shared" si="32"/>
        <v>True Pattern</v>
      </c>
      <c r="Q710" s="13" t="str">
        <f t="shared" si="33"/>
        <v>Fixed</v>
      </c>
      <c r="R710" s="13" t="s">
        <v>1668</v>
      </c>
      <c r="S710" s="25">
        <v>1</v>
      </c>
      <c r="T710" s="25">
        <v>1</v>
      </c>
      <c r="U710" s="25">
        <v>1</v>
      </c>
      <c r="V710" s="1">
        <f t="shared" si="35"/>
        <v>2</v>
      </c>
      <c r="Y710"/>
    </row>
    <row r="711" spans="1:25" ht="15" x14ac:dyDescent="0.35">
      <c r="A711" s="5" t="s">
        <v>628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 t="shared" si="34"/>
        <v>FixMiner</v>
      </c>
      <c r="P711" s="13" t="str">
        <f t="shared" si="32"/>
        <v>True Pattern</v>
      </c>
      <c r="Q711" s="13" t="str">
        <f t="shared" si="33"/>
        <v>Fixed</v>
      </c>
      <c r="R711" s="13" t="s">
        <v>1669</v>
      </c>
      <c r="S711" s="25">
        <v>1</v>
      </c>
      <c r="T711" s="25">
        <v>2</v>
      </c>
      <c r="U711" s="25">
        <v>1</v>
      </c>
      <c r="V711" s="1">
        <f t="shared" si="35"/>
        <v>3</v>
      </c>
      <c r="Y711"/>
    </row>
    <row r="712" spans="1:25" ht="15" x14ac:dyDescent="0.35">
      <c r="A712" s="7" t="s">
        <v>658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 t="shared" si="34"/>
        <v>FixMiner</v>
      </c>
      <c r="P712" s="13" t="str">
        <f t="shared" si="32"/>
        <v>True Pattern</v>
      </c>
      <c r="Q712" s="13" t="str">
        <f t="shared" si="33"/>
        <v>Fixed</v>
      </c>
      <c r="R712" s="13" t="s">
        <v>1668</v>
      </c>
      <c r="S712" s="25">
        <v>1</v>
      </c>
      <c r="T712" s="25">
        <v>1</v>
      </c>
      <c r="U712" s="25">
        <v>1</v>
      </c>
      <c r="V712" s="1">
        <f t="shared" si="35"/>
        <v>2</v>
      </c>
      <c r="Y712"/>
    </row>
    <row r="713" spans="1:25" ht="15" x14ac:dyDescent="0.35">
      <c r="A713" s="5" t="s">
        <v>790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 t="shared" si="34"/>
        <v>FixMiner</v>
      </c>
      <c r="P713" s="13" t="str">
        <f t="shared" si="32"/>
        <v>True Pattern</v>
      </c>
      <c r="Q713" s="13" t="str">
        <f t="shared" si="33"/>
        <v>Fixed</v>
      </c>
      <c r="R713" s="13" t="s">
        <v>1669</v>
      </c>
      <c r="S713" s="25">
        <v>4</v>
      </c>
      <c r="T713" s="25">
        <v>20</v>
      </c>
      <c r="U713" s="25">
        <v>3</v>
      </c>
      <c r="V713" s="1">
        <f t="shared" si="35"/>
        <v>23</v>
      </c>
      <c r="Y713"/>
    </row>
    <row r="714" spans="1:25" ht="15" x14ac:dyDescent="0.35">
      <c r="A714" s="7" t="s">
        <v>1186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 t="shared" si="34"/>
        <v>FixMiner</v>
      </c>
      <c r="P714" s="13" t="str">
        <f t="shared" ref="P714:P777" si="36">IF($O714="ACS", "True Search", IF($O714="Arja", "Evolutionary Search", IF($O714="AVATAR", "True Pattern", IF($O714="CapGen", "Search Like Pattern", IF($O714="Cardumen", "True Semantic", IF($O714="DynaMoth", "True Semantic", IF($O714="FixMiner", "True Pattern", IF($O714="GenProg-A", "Evolutionary Search", IF($O714="Hercules", "Learning Pattern", IF($O714="Jaid", "True Semantic",
IF($O714="Kali-A", "True Search", IF($O714="kPAR", "True Pattern", IF($O714="Nopol", "True Semantic", IF($O714="RSRepair-A", "Evolutionary Search", IF($O714="SequenceR", "Deep Learning", IF($O714="SimFix", "Search Like Pattern", IF($O714="SketchFix", "True Pattern", IF($O714="SOFix", "True Pattern", IF($O714="ssFix", "Search Like Pattern", IF($O714="TBar", "True Pattern", ""))))))))))))))))))))</f>
        <v>True Pattern</v>
      </c>
      <c r="Q714" s="13" t="str">
        <f t="shared" si="33"/>
        <v>Fixed</v>
      </c>
      <c r="R714" s="13" t="s">
        <v>1669</v>
      </c>
      <c r="S714" s="25">
        <v>3</v>
      </c>
      <c r="T714" s="25">
        <v>3</v>
      </c>
      <c r="U714" s="25">
        <v>3</v>
      </c>
      <c r="V714" s="1">
        <f t="shared" si="35"/>
        <v>6</v>
      </c>
      <c r="Y714"/>
    </row>
    <row r="715" spans="1:25" ht="15" x14ac:dyDescent="0.35">
      <c r="A715" s="5" t="s">
        <v>319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 t="shared" si="34"/>
        <v>FixMiner</v>
      </c>
      <c r="P715" s="13" t="str">
        <f t="shared" si="36"/>
        <v>True Pattern</v>
      </c>
      <c r="Q715" s="13" t="str">
        <f t="shared" si="33"/>
        <v>Fixed</v>
      </c>
      <c r="R715" s="13" t="s">
        <v>1669</v>
      </c>
      <c r="S715" s="25">
        <v>1</v>
      </c>
      <c r="T715" s="25">
        <v>1</v>
      </c>
      <c r="U715" s="25">
        <v>2</v>
      </c>
      <c r="V715" s="1">
        <f t="shared" si="35"/>
        <v>3</v>
      </c>
      <c r="Y715"/>
    </row>
    <row r="716" spans="1:25" ht="15" x14ac:dyDescent="0.35">
      <c r="A716" s="5" t="s">
        <v>1048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 t="shared" si="34"/>
        <v>FixMiner</v>
      </c>
      <c r="P716" s="13" t="str">
        <f t="shared" si="36"/>
        <v>True Pattern</v>
      </c>
      <c r="Q716" s="13" t="str">
        <f t="shared" si="33"/>
        <v>Fixed</v>
      </c>
      <c r="R716" s="13" t="s">
        <v>1669</v>
      </c>
      <c r="S716" s="25">
        <v>4</v>
      </c>
      <c r="T716" s="13">
        <v>0</v>
      </c>
      <c r="U716" s="25">
        <v>4</v>
      </c>
      <c r="V716" s="1">
        <f t="shared" si="35"/>
        <v>4</v>
      </c>
      <c r="Y716"/>
    </row>
    <row r="717" spans="1:25" ht="15" x14ac:dyDescent="0.35">
      <c r="A717" s="7" t="s">
        <v>976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 t="shared" si="34"/>
        <v>FixMiner</v>
      </c>
      <c r="P717" s="13" t="str">
        <f t="shared" si="36"/>
        <v>True Pattern</v>
      </c>
      <c r="Q717" s="13" t="str">
        <f t="shared" si="33"/>
        <v>Fixed</v>
      </c>
      <c r="R717" s="13" t="s">
        <v>1668</v>
      </c>
      <c r="S717" s="25">
        <v>1</v>
      </c>
      <c r="T717" s="25">
        <v>1</v>
      </c>
      <c r="U717" s="25">
        <v>1</v>
      </c>
      <c r="V717" s="1">
        <f t="shared" si="35"/>
        <v>2</v>
      </c>
      <c r="Y717"/>
    </row>
    <row r="718" spans="1:25" ht="15" x14ac:dyDescent="0.35">
      <c r="A718" s="5" t="s">
        <v>1228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 t="shared" si="34"/>
        <v>FixMiner</v>
      </c>
      <c r="P718" s="13" t="str">
        <f t="shared" si="36"/>
        <v>True Pattern</v>
      </c>
      <c r="Q718" s="13" t="str">
        <f t="shared" si="33"/>
        <v>Fixed</v>
      </c>
      <c r="R718" s="13" t="s">
        <v>1668</v>
      </c>
      <c r="S718" s="25">
        <v>1</v>
      </c>
      <c r="T718" s="25">
        <v>1</v>
      </c>
      <c r="U718" s="25">
        <v>1</v>
      </c>
      <c r="V718" s="1">
        <f t="shared" si="35"/>
        <v>2</v>
      </c>
      <c r="Y718"/>
    </row>
    <row r="719" spans="1:25" ht="15" x14ac:dyDescent="0.35">
      <c r="A719" s="7" t="s">
        <v>156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 t="shared" si="34"/>
        <v>FixMiner</v>
      </c>
      <c r="P719" s="13" t="str">
        <f t="shared" si="36"/>
        <v>True Pattern</v>
      </c>
      <c r="Q719" s="13" t="str">
        <f t="shared" si="33"/>
        <v>Fixed</v>
      </c>
      <c r="R719" s="13" t="s">
        <v>1668</v>
      </c>
      <c r="S719" s="25">
        <v>1</v>
      </c>
      <c r="T719" s="25">
        <v>1</v>
      </c>
      <c r="U719" s="25">
        <v>1</v>
      </c>
      <c r="V719" s="1">
        <f t="shared" si="35"/>
        <v>2</v>
      </c>
      <c r="Y719"/>
    </row>
    <row r="720" spans="1:25" ht="15" x14ac:dyDescent="0.35">
      <c r="A720" s="7" t="s">
        <v>120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 t="shared" si="34"/>
        <v>FixMiner</v>
      </c>
      <c r="P720" s="13" t="str">
        <f t="shared" si="36"/>
        <v>True Pattern</v>
      </c>
      <c r="Q720" s="13" t="str">
        <f t="shared" si="33"/>
        <v>Fixed</v>
      </c>
      <c r="R720" s="13" t="s">
        <v>1668</v>
      </c>
      <c r="S720" s="25">
        <v>2</v>
      </c>
      <c r="T720" s="25">
        <v>2</v>
      </c>
      <c r="U720" s="25">
        <v>2</v>
      </c>
      <c r="V720" s="1">
        <f t="shared" si="35"/>
        <v>4</v>
      </c>
      <c r="Y720"/>
    </row>
    <row r="721" spans="1:25" ht="15" x14ac:dyDescent="0.35">
      <c r="A721" s="7" t="s">
        <v>1273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 t="shared" si="34"/>
        <v>FixMiner</v>
      </c>
      <c r="P721" s="13" t="str">
        <f t="shared" si="36"/>
        <v>True Pattern</v>
      </c>
      <c r="Q721" s="13" t="str">
        <f t="shared" si="33"/>
        <v>Fixed</v>
      </c>
      <c r="R721" s="13" t="s">
        <v>1669</v>
      </c>
      <c r="S721" s="25">
        <v>1</v>
      </c>
      <c r="T721" s="25">
        <v>4</v>
      </c>
      <c r="U721" s="13">
        <v>0</v>
      </c>
      <c r="V721" s="1">
        <f t="shared" si="35"/>
        <v>4</v>
      </c>
      <c r="Y721"/>
    </row>
    <row r="722" spans="1:25" ht="15" x14ac:dyDescent="0.35">
      <c r="A722" s="5" t="s">
        <v>321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 t="shared" si="34"/>
        <v>FixMiner</v>
      </c>
      <c r="P722" s="13" t="str">
        <f t="shared" si="36"/>
        <v>True Pattern</v>
      </c>
      <c r="Q722" s="13" t="str">
        <f t="shared" si="33"/>
        <v>Fixed</v>
      </c>
      <c r="R722" s="13" t="s">
        <v>1668</v>
      </c>
      <c r="S722" s="25">
        <v>1</v>
      </c>
      <c r="T722" s="25">
        <v>1</v>
      </c>
      <c r="U722" s="25">
        <v>1</v>
      </c>
      <c r="V722" s="1">
        <f t="shared" si="35"/>
        <v>2</v>
      </c>
      <c r="Y722"/>
    </row>
    <row r="723" spans="1:25" ht="15" x14ac:dyDescent="0.35">
      <c r="A723" s="5" t="s">
        <v>763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 t="shared" si="34"/>
        <v>FixMiner</v>
      </c>
      <c r="P723" s="13" t="str">
        <f t="shared" si="36"/>
        <v>True Pattern</v>
      </c>
      <c r="Q723" s="13" t="str">
        <f t="shared" si="33"/>
        <v>Fixed</v>
      </c>
      <c r="R723" s="13" t="s">
        <v>1669</v>
      </c>
      <c r="S723" s="25">
        <v>1</v>
      </c>
      <c r="T723" s="25">
        <v>1</v>
      </c>
      <c r="U723" s="25">
        <v>1</v>
      </c>
      <c r="V723" s="1">
        <f t="shared" si="35"/>
        <v>2</v>
      </c>
      <c r="Y723"/>
    </row>
    <row r="724" spans="1:25" ht="15" x14ac:dyDescent="0.35">
      <c r="A724" s="5" t="s">
        <v>137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 t="shared" si="34"/>
        <v>FixMiner</v>
      </c>
      <c r="P724" s="13" t="str">
        <f t="shared" si="36"/>
        <v>True Pattern</v>
      </c>
      <c r="Q724" s="13" t="str">
        <f t="shared" si="33"/>
        <v>Fixed</v>
      </c>
      <c r="R724" s="13" t="s">
        <v>1669</v>
      </c>
      <c r="S724" s="25">
        <v>13</v>
      </c>
      <c r="T724" s="25">
        <v>8</v>
      </c>
      <c r="U724" s="25">
        <v>22</v>
      </c>
      <c r="V724" s="1">
        <f t="shared" si="35"/>
        <v>30</v>
      </c>
      <c r="Y724"/>
    </row>
    <row r="725" spans="1:25" ht="15" x14ac:dyDescent="0.35">
      <c r="A725" s="5" t="s">
        <v>487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 t="shared" si="34"/>
        <v>FixMiner</v>
      </c>
      <c r="P725" s="13" t="str">
        <f t="shared" si="36"/>
        <v>True Pattern</v>
      </c>
      <c r="Q725" s="13" t="str">
        <f t="shared" si="33"/>
        <v>Fixed</v>
      </c>
      <c r="R725" s="13" t="s">
        <v>1669</v>
      </c>
      <c r="S725" s="25">
        <v>9</v>
      </c>
      <c r="T725" s="25">
        <v>2</v>
      </c>
      <c r="U725" s="25">
        <v>12</v>
      </c>
      <c r="V725" s="1">
        <f t="shared" si="35"/>
        <v>14</v>
      </c>
      <c r="Y725"/>
    </row>
    <row r="726" spans="1:25" ht="15" x14ac:dyDescent="0.35">
      <c r="A726" s="5" t="s">
        <v>985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 t="shared" si="34"/>
        <v>FixMiner</v>
      </c>
      <c r="P726" s="13" t="str">
        <f t="shared" si="36"/>
        <v>True Pattern</v>
      </c>
      <c r="Q726" s="13" t="str">
        <f t="shared" ref="Q726:Q789" si="37">IF(NOT(ISERR(SEARCH("*_Buggy",$A726))), "Buggy", IF(NOT(ISERR(SEARCH("*_Fixed",$A726))), "Fixed", IF(NOT(ISERR(SEARCH("*_Repaired",$A726))), "Repaired", "")))</f>
        <v>Fixed</v>
      </c>
      <c r="R726" s="13" t="s">
        <v>1668</v>
      </c>
      <c r="S726" s="25">
        <v>1</v>
      </c>
      <c r="T726" s="25">
        <v>1</v>
      </c>
      <c r="U726" s="25">
        <v>1</v>
      </c>
      <c r="V726" s="1">
        <f t="shared" si="35"/>
        <v>2</v>
      </c>
      <c r="Y726"/>
    </row>
    <row r="727" spans="1:25" ht="15" x14ac:dyDescent="0.35">
      <c r="A727" s="7" t="s">
        <v>459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 t="shared" ref="O727:O790" si="38">LEFT($A727,FIND("_",$A727)-1)</f>
        <v>FixMiner</v>
      </c>
      <c r="P727" s="13" t="str">
        <f t="shared" si="36"/>
        <v>True Pattern</v>
      </c>
      <c r="Q727" s="13" t="str">
        <f t="shared" si="37"/>
        <v>Fixed</v>
      </c>
      <c r="R727" s="13" t="s">
        <v>1668</v>
      </c>
      <c r="S727" s="25">
        <v>1</v>
      </c>
      <c r="T727" s="25">
        <v>1</v>
      </c>
      <c r="U727" s="25">
        <v>1</v>
      </c>
      <c r="V727" s="1">
        <f t="shared" si="35"/>
        <v>2</v>
      </c>
      <c r="Y727"/>
    </row>
    <row r="728" spans="1:25" ht="15" x14ac:dyDescent="0.35">
      <c r="A728" s="7" t="s">
        <v>800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 t="shared" si="38"/>
        <v>FixMiner</v>
      </c>
      <c r="P728" s="13" t="str">
        <f t="shared" si="36"/>
        <v>True Pattern</v>
      </c>
      <c r="Q728" s="13" t="str">
        <f t="shared" si="37"/>
        <v>Fixed</v>
      </c>
      <c r="R728" s="13" t="s">
        <v>1668</v>
      </c>
      <c r="S728" s="25">
        <v>2</v>
      </c>
      <c r="T728" s="25">
        <v>2</v>
      </c>
      <c r="U728" s="25">
        <v>2</v>
      </c>
      <c r="V728" s="1">
        <f t="shared" si="35"/>
        <v>4</v>
      </c>
      <c r="Y728"/>
    </row>
    <row r="729" spans="1:25" ht="15" x14ac:dyDescent="0.35">
      <c r="A729" s="5" t="s">
        <v>528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 t="shared" si="38"/>
        <v>FixMiner</v>
      </c>
      <c r="P729" s="13" t="str">
        <f t="shared" si="36"/>
        <v>True Pattern</v>
      </c>
      <c r="Q729" s="13" t="str">
        <f t="shared" si="37"/>
        <v>Fixed</v>
      </c>
      <c r="R729" s="13" t="s">
        <v>1669</v>
      </c>
      <c r="S729" s="25">
        <v>1</v>
      </c>
      <c r="T729" s="25">
        <v>1</v>
      </c>
      <c r="U729" s="25">
        <v>1</v>
      </c>
      <c r="V729" s="1">
        <f t="shared" si="35"/>
        <v>2</v>
      </c>
      <c r="Y729"/>
    </row>
    <row r="730" spans="1:25" ht="15" x14ac:dyDescent="0.35">
      <c r="A730" s="5" t="s">
        <v>999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 t="shared" si="38"/>
        <v>FixMiner</v>
      </c>
      <c r="P730" s="13" t="str">
        <f t="shared" si="36"/>
        <v>True Pattern</v>
      </c>
      <c r="Q730" s="13" t="str">
        <f t="shared" si="37"/>
        <v>Fixed</v>
      </c>
      <c r="R730" s="13" t="s">
        <v>1669</v>
      </c>
      <c r="S730" s="25">
        <v>3</v>
      </c>
      <c r="T730" s="25">
        <v>3</v>
      </c>
      <c r="U730" s="25">
        <v>4</v>
      </c>
      <c r="V730" s="1">
        <f t="shared" si="35"/>
        <v>7</v>
      </c>
      <c r="Y730"/>
    </row>
    <row r="731" spans="1:25" ht="15" x14ac:dyDescent="0.35">
      <c r="A731" s="7" t="s">
        <v>688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 t="shared" si="38"/>
        <v>FixMiner</v>
      </c>
      <c r="P731" s="13" t="str">
        <f t="shared" si="36"/>
        <v>True Pattern</v>
      </c>
      <c r="Q731" s="13" t="str">
        <f t="shared" si="37"/>
        <v>Fixed</v>
      </c>
      <c r="R731" s="13" t="s">
        <v>1668</v>
      </c>
      <c r="S731" s="25">
        <v>1</v>
      </c>
      <c r="T731" s="25">
        <v>1</v>
      </c>
      <c r="U731" s="25">
        <v>1</v>
      </c>
      <c r="V731" s="1">
        <f t="shared" si="35"/>
        <v>2</v>
      </c>
      <c r="Y731"/>
    </row>
    <row r="732" spans="1:25" ht="15" x14ac:dyDescent="0.35">
      <c r="A732" s="7" t="s">
        <v>63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 t="shared" si="38"/>
        <v>FixMiner</v>
      </c>
      <c r="P732" s="13" t="str">
        <f t="shared" si="36"/>
        <v>True Pattern</v>
      </c>
      <c r="Q732" s="13" t="str">
        <f t="shared" si="37"/>
        <v>Fixed</v>
      </c>
      <c r="R732" s="13" t="s">
        <v>1669</v>
      </c>
      <c r="S732" s="25">
        <v>3</v>
      </c>
      <c r="T732" s="13">
        <v>0</v>
      </c>
      <c r="U732" s="25">
        <v>9</v>
      </c>
      <c r="V732" s="1">
        <f t="shared" si="35"/>
        <v>9</v>
      </c>
      <c r="Y732"/>
    </row>
    <row r="733" spans="1:25" ht="15" x14ac:dyDescent="0.35">
      <c r="A733" s="5" t="s">
        <v>1076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 t="shared" si="38"/>
        <v>FixMiner</v>
      </c>
      <c r="P733" s="13" t="str">
        <f t="shared" si="36"/>
        <v>True Pattern</v>
      </c>
      <c r="Q733" s="13" t="str">
        <f t="shared" si="37"/>
        <v>Fixed</v>
      </c>
      <c r="R733" s="13" t="s">
        <v>1668</v>
      </c>
      <c r="S733" s="25">
        <v>1</v>
      </c>
      <c r="T733" s="25">
        <v>1</v>
      </c>
      <c r="U733" s="25">
        <v>1</v>
      </c>
      <c r="V733" s="1">
        <f t="shared" si="35"/>
        <v>2</v>
      </c>
      <c r="Y733"/>
    </row>
    <row r="734" spans="1:25" ht="15" x14ac:dyDescent="0.35">
      <c r="A734" s="7" t="s">
        <v>1047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 t="shared" si="38"/>
        <v>FixMiner</v>
      </c>
      <c r="P734" s="13" t="str">
        <f t="shared" si="36"/>
        <v>True Pattern</v>
      </c>
      <c r="Q734" s="13" t="str">
        <f t="shared" si="37"/>
        <v>Fixed</v>
      </c>
      <c r="R734" s="13" t="s">
        <v>1669</v>
      </c>
      <c r="S734" s="25">
        <v>4</v>
      </c>
      <c r="T734" s="25">
        <v>6</v>
      </c>
      <c r="U734" s="25">
        <v>5</v>
      </c>
      <c r="V734" s="1">
        <f t="shared" si="35"/>
        <v>11</v>
      </c>
      <c r="Y734"/>
    </row>
    <row r="735" spans="1:25" ht="15" x14ac:dyDescent="0.35">
      <c r="A735" s="5" t="s">
        <v>538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 t="shared" si="38"/>
        <v>FixMiner</v>
      </c>
      <c r="P735" s="13" t="str">
        <f t="shared" si="36"/>
        <v>True Pattern</v>
      </c>
      <c r="Q735" s="13" t="str">
        <f t="shared" si="37"/>
        <v>Fixed</v>
      </c>
      <c r="R735" s="13" t="s">
        <v>1669</v>
      </c>
      <c r="S735" s="25">
        <v>3</v>
      </c>
      <c r="T735" s="25">
        <v>1</v>
      </c>
      <c r="U735" s="25">
        <v>3</v>
      </c>
      <c r="V735" s="1">
        <f t="shared" si="35"/>
        <v>4</v>
      </c>
      <c r="Y735"/>
    </row>
    <row r="736" spans="1:25" ht="15" x14ac:dyDescent="0.35">
      <c r="A736" s="7" t="s">
        <v>633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 t="shared" si="38"/>
        <v>FixMiner</v>
      </c>
      <c r="P736" s="13" t="str">
        <f t="shared" si="36"/>
        <v>True Pattern</v>
      </c>
      <c r="Q736" s="13" t="str">
        <f t="shared" si="37"/>
        <v>Fixed</v>
      </c>
      <c r="R736" s="13" t="s">
        <v>1669</v>
      </c>
      <c r="S736" s="25">
        <v>5</v>
      </c>
      <c r="T736" s="25">
        <v>2</v>
      </c>
      <c r="U736" s="25">
        <v>16</v>
      </c>
      <c r="V736" s="1">
        <f t="shared" si="35"/>
        <v>18</v>
      </c>
      <c r="Y736"/>
    </row>
    <row r="737" spans="1:25" ht="15" x14ac:dyDescent="0.35">
      <c r="A737" s="7" t="s">
        <v>1092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 t="shared" si="38"/>
        <v>FixMiner</v>
      </c>
      <c r="P737" s="13" t="str">
        <f t="shared" si="36"/>
        <v>True Pattern</v>
      </c>
      <c r="Q737" s="13" t="str">
        <f t="shared" si="37"/>
        <v>Fixed</v>
      </c>
      <c r="R737" s="13" t="s">
        <v>1668</v>
      </c>
      <c r="S737" s="25">
        <v>1</v>
      </c>
      <c r="T737" s="25">
        <v>1</v>
      </c>
      <c r="U737" s="25">
        <v>1</v>
      </c>
      <c r="V737" s="1">
        <f t="shared" si="35"/>
        <v>2</v>
      </c>
      <c r="Y737"/>
    </row>
    <row r="738" spans="1:25" ht="15" x14ac:dyDescent="0.35">
      <c r="A738" s="5" t="s">
        <v>333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 t="shared" si="38"/>
        <v>FixMiner</v>
      </c>
      <c r="P738" s="13" t="str">
        <f t="shared" si="36"/>
        <v>True Pattern</v>
      </c>
      <c r="Q738" s="13" t="str">
        <f t="shared" si="37"/>
        <v>Fixed</v>
      </c>
      <c r="R738" s="13" t="s">
        <v>1668</v>
      </c>
      <c r="S738" s="25">
        <v>1</v>
      </c>
      <c r="T738" s="25">
        <v>1</v>
      </c>
      <c r="U738" s="25">
        <v>1</v>
      </c>
      <c r="V738" s="1">
        <f t="shared" si="35"/>
        <v>2</v>
      </c>
      <c r="Y738"/>
    </row>
    <row r="739" spans="1:25" ht="15" x14ac:dyDescent="0.35">
      <c r="A739" s="5" t="s">
        <v>1444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 t="shared" si="38"/>
        <v>GenProg-A</v>
      </c>
      <c r="P739" s="13" t="str">
        <f t="shared" si="36"/>
        <v>Evolutionary Search</v>
      </c>
      <c r="Q739" s="13" t="str">
        <f t="shared" si="37"/>
        <v>Fixed</v>
      </c>
      <c r="R739" s="13" t="s">
        <v>1669</v>
      </c>
      <c r="S739" s="25">
        <v>1</v>
      </c>
      <c r="T739" s="25">
        <v>1</v>
      </c>
      <c r="U739" s="25">
        <v>1</v>
      </c>
      <c r="V739" s="1">
        <f t="shared" si="35"/>
        <v>2</v>
      </c>
      <c r="Y739"/>
    </row>
    <row r="740" spans="1:25" ht="15" x14ac:dyDescent="0.35">
      <c r="A740" s="7" t="s">
        <v>1445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 t="shared" si="38"/>
        <v>GenProg-A</v>
      </c>
      <c r="P740" s="13" t="str">
        <f t="shared" si="36"/>
        <v>Evolutionary Search</v>
      </c>
      <c r="Q740" s="13" t="str">
        <f t="shared" si="37"/>
        <v>Fixed</v>
      </c>
      <c r="R740" s="13" t="s">
        <v>1669</v>
      </c>
      <c r="S740" s="25">
        <v>1</v>
      </c>
      <c r="T740" s="25">
        <v>1</v>
      </c>
      <c r="U740" s="25">
        <v>1</v>
      </c>
      <c r="V740" s="1">
        <f t="shared" si="35"/>
        <v>2</v>
      </c>
      <c r="Y740"/>
    </row>
    <row r="741" spans="1:25" ht="15" x14ac:dyDescent="0.35">
      <c r="A741" s="5" t="s">
        <v>1446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 t="shared" si="38"/>
        <v>GenProg-A</v>
      </c>
      <c r="P741" s="13" t="str">
        <f t="shared" si="36"/>
        <v>Evolutionary Search</v>
      </c>
      <c r="Q741" s="13" t="str">
        <f t="shared" si="37"/>
        <v>Fixed</v>
      </c>
      <c r="R741" s="13" t="s">
        <v>1669</v>
      </c>
      <c r="S741" s="25">
        <v>1</v>
      </c>
      <c r="T741" s="25">
        <v>1</v>
      </c>
      <c r="U741" s="25">
        <v>1</v>
      </c>
      <c r="V741" s="1">
        <f t="shared" si="35"/>
        <v>2</v>
      </c>
      <c r="Y741"/>
    </row>
    <row r="742" spans="1:25" ht="15" x14ac:dyDescent="0.35">
      <c r="A742" s="7" t="s">
        <v>1447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 t="shared" si="38"/>
        <v>GenProg-A</v>
      </c>
      <c r="P742" s="13" t="str">
        <f t="shared" si="36"/>
        <v>Evolutionary Search</v>
      </c>
      <c r="Q742" s="13" t="str">
        <f t="shared" si="37"/>
        <v>Fixed</v>
      </c>
      <c r="R742" s="13" t="s">
        <v>1669</v>
      </c>
      <c r="S742" s="25">
        <v>1</v>
      </c>
      <c r="T742" s="13">
        <v>0</v>
      </c>
      <c r="U742" s="25">
        <v>2</v>
      </c>
      <c r="V742" s="1">
        <f t="shared" ref="V742:V805" si="39">T742+U742</f>
        <v>2</v>
      </c>
      <c r="Y742"/>
    </row>
    <row r="743" spans="1:25" ht="15" x14ac:dyDescent="0.35">
      <c r="A743" s="5" t="s">
        <v>1448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 t="shared" si="38"/>
        <v>GenProg-A</v>
      </c>
      <c r="P743" s="13" t="str">
        <f t="shared" si="36"/>
        <v>Evolutionary Search</v>
      </c>
      <c r="Q743" s="13" t="str">
        <f t="shared" si="37"/>
        <v>Fixed</v>
      </c>
      <c r="R743" s="13" t="s">
        <v>1669</v>
      </c>
      <c r="S743" s="25">
        <v>1</v>
      </c>
      <c r="T743" s="25">
        <v>3</v>
      </c>
      <c r="U743" s="25">
        <v>9</v>
      </c>
      <c r="V743" s="1">
        <f t="shared" si="39"/>
        <v>12</v>
      </c>
      <c r="Y743"/>
    </row>
    <row r="744" spans="1:25" ht="15" x14ac:dyDescent="0.35">
      <c r="A744" s="5" t="s">
        <v>1449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 t="shared" si="38"/>
        <v>GenProg-A</v>
      </c>
      <c r="P744" s="13" t="str">
        <f t="shared" si="36"/>
        <v>Evolutionary Search</v>
      </c>
      <c r="Q744" s="13" t="str">
        <f t="shared" si="37"/>
        <v>Fixed</v>
      </c>
      <c r="R744" s="13" t="s">
        <v>1668</v>
      </c>
      <c r="S744" s="25">
        <v>2</v>
      </c>
      <c r="T744" s="25">
        <v>11</v>
      </c>
      <c r="U744" s="13">
        <v>0</v>
      </c>
      <c r="V744" s="1">
        <f t="shared" si="39"/>
        <v>11</v>
      </c>
      <c r="Y744"/>
    </row>
    <row r="745" spans="1:25" ht="15" x14ac:dyDescent="0.35">
      <c r="A745" s="5" t="s">
        <v>1450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 t="shared" si="38"/>
        <v>GenProg-A</v>
      </c>
      <c r="P745" s="13" t="str">
        <f t="shared" si="36"/>
        <v>Evolutionary Search</v>
      </c>
      <c r="Q745" s="13" t="str">
        <f t="shared" si="37"/>
        <v>Fixed</v>
      </c>
      <c r="R745" s="13" t="s">
        <v>1669</v>
      </c>
      <c r="S745" s="25">
        <v>3</v>
      </c>
      <c r="T745" s="25">
        <v>12</v>
      </c>
      <c r="U745" s="25">
        <v>12</v>
      </c>
      <c r="V745" s="1">
        <f t="shared" si="39"/>
        <v>24</v>
      </c>
      <c r="Y745"/>
    </row>
    <row r="746" spans="1:25" ht="15" x14ac:dyDescent="0.35">
      <c r="A746" s="7" t="s">
        <v>1451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 t="shared" si="38"/>
        <v>GenProg-A</v>
      </c>
      <c r="P746" s="13" t="str">
        <f t="shared" si="36"/>
        <v>Evolutionary Search</v>
      </c>
      <c r="Q746" s="13" t="str">
        <f t="shared" si="37"/>
        <v>Fixed</v>
      </c>
      <c r="R746" s="13" t="s">
        <v>1669</v>
      </c>
      <c r="S746" s="25">
        <v>2</v>
      </c>
      <c r="T746" s="13">
        <v>0</v>
      </c>
      <c r="U746" s="25">
        <v>2</v>
      </c>
      <c r="V746" s="1">
        <f t="shared" si="39"/>
        <v>2</v>
      </c>
      <c r="Y746"/>
    </row>
    <row r="747" spans="1:25" ht="15" x14ac:dyDescent="0.35">
      <c r="A747" s="7" t="s">
        <v>1452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 t="shared" si="38"/>
        <v>GenProg-A</v>
      </c>
      <c r="P747" s="13" t="str">
        <f t="shared" si="36"/>
        <v>Evolutionary Search</v>
      </c>
      <c r="Q747" s="13" t="str">
        <f t="shared" si="37"/>
        <v>Fixed</v>
      </c>
      <c r="R747" s="13" t="s">
        <v>1669</v>
      </c>
      <c r="S747" s="25">
        <v>1</v>
      </c>
      <c r="T747" s="25">
        <v>1</v>
      </c>
      <c r="U747" s="25">
        <v>1</v>
      </c>
      <c r="V747" s="1">
        <f t="shared" si="39"/>
        <v>2</v>
      </c>
      <c r="Y747"/>
    </row>
    <row r="748" spans="1:25" ht="15" x14ac:dyDescent="0.35">
      <c r="A748" s="7" t="s">
        <v>1453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 t="shared" si="38"/>
        <v>GenProg-A</v>
      </c>
      <c r="P748" s="13" t="str">
        <f t="shared" si="36"/>
        <v>Evolutionary Search</v>
      </c>
      <c r="Q748" s="13" t="str">
        <f t="shared" si="37"/>
        <v>Fixed</v>
      </c>
      <c r="R748" s="13" t="s">
        <v>1668</v>
      </c>
      <c r="S748" s="25">
        <v>2</v>
      </c>
      <c r="T748" s="25">
        <v>19</v>
      </c>
      <c r="U748" s="25">
        <v>2</v>
      </c>
      <c r="V748" s="1">
        <f t="shared" si="39"/>
        <v>21</v>
      </c>
      <c r="Y748"/>
    </row>
    <row r="749" spans="1:25" ht="15" x14ac:dyDescent="0.35">
      <c r="A749" s="5" t="s">
        <v>1454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 t="shared" si="38"/>
        <v>GenProg-A</v>
      </c>
      <c r="P749" s="13" t="str">
        <f t="shared" si="36"/>
        <v>Evolutionary Search</v>
      </c>
      <c r="Q749" s="13" t="str">
        <f t="shared" si="37"/>
        <v>Fixed</v>
      </c>
      <c r="R749" s="13" t="s">
        <v>1669</v>
      </c>
      <c r="S749" s="25">
        <v>5</v>
      </c>
      <c r="T749" s="25">
        <v>26</v>
      </c>
      <c r="U749" s="25">
        <v>2</v>
      </c>
      <c r="V749" s="1">
        <f t="shared" si="39"/>
        <v>28</v>
      </c>
      <c r="Y749"/>
    </row>
    <row r="750" spans="1:25" ht="15" x14ac:dyDescent="0.35">
      <c r="A750" s="5" t="s">
        <v>1455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 t="shared" si="38"/>
        <v>GenProg-A</v>
      </c>
      <c r="P750" s="13" t="str">
        <f t="shared" si="36"/>
        <v>Evolutionary Search</v>
      </c>
      <c r="Q750" s="13" t="str">
        <f t="shared" si="37"/>
        <v>Fixed</v>
      </c>
      <c r="R750" s="13" t="s">
        <v>1669</v>
      </c>
      <c r="S750" s="25">
        <v>3</v>
      </c>
      <c r="T750" s="25">
        <v>2</v>
      </c>
      <c r="U750" s="25">
        <v>8</v>
      </c>
      <c r="V750" s="1">
        <f t="shared" si="39"/>
        <v>10</v>
      </c>
      <c r="Y750"/>
    </row>
    <row r="751" spans="1:25" ht="15" x14ac:dyDescent="0.35">
      <c r="A751" s="7" t="s">
        <v>1456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 t="shared" si="38"/>
        <v>GenProg-A</v>
      </c>
      <c r="P751" s="13" t="str">
        <f t="shared" si="36"/>
        <v>Evolutionary Search</v>
      </c>
      <c r="Q751" s="13" t="str">
        <f t="shared" si="37"/>
        <v>Fixed</v>
      </c>
      <c r="R751" s="13" t="s">
        <v>1669</v>
      </c>
      <c r="S751" s="25">
        <v>1</v>
      </c>
      <c r="T751" s="13">
        <v>0</v>
      </c>
      <c r="U751" s="25">
        <v>3</v>
      </c>
      <c r="V751" s="1">
        <f t="shared" si="39"/>
        <v>3</v>
      </c>
      <c r="Y751"/>
    </row>
    <row r="752" spans="1:25" ht="15" x14ac:dyDescent="0.35">
      <c r="A752" s="5" t="s">
        <v>1457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 t="shared" si="38"/>
        <v>GenProg-A</v>
      </c>
      <c r="P752" s="13" t="str">
        <f t="shared" si="36"/>
        <v>Evolutionary Search</v>
      </c>
      <c r="Q752" s="13" t="str">
        <f t="shared" si="37"/>
        <v>Fixed</v>
      </c>
      <c r="R752" s="13" t="s">
        <v>1669</v>
      </c>
      <c r="S752" s="25">
        <v>1</v>
      </c>
      <c r="T752" s="25">
        <v>1</v>
      </c>
      <c r="U752" s="25">
        <v>2</v>
      </c>
      <c r="V752" s="1">
        <f t="shared" si="39"/>
        <v>3</v>
      </c>
      <c r="Y752"/>
    </row>
    <row r="753" spans="1:25" ht="15" x14ac:dyDescent="0.35">
      <c r="A753" s="5" t="s">
        <v>1458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 t="shared" si="38"/>
        <v>GenProg-A</v>
      </c>
      <c r="P753" s="13" t="str">
        <f t="shared" si="36"/>
        <v>Evolutionary Search</v>
      </c>
      <c r="Q753" s="13" t="str">
        <f t="shared" si="37"/>
        <v>Fixed</v>
      </c>
      <c r="R753" s="13" t="s">
        <v>1668</v>
      </c>
      <c r="S753" s="25">
        <v>1</v>
      </c>
      <c r="T753" s="25">
        <v>1</v>
      </c>
      <c r="U753" s="25">
        <v>1</v>
      </c>
      <c r="V753" s="1">
        <f t="shared" si="39"/>
        <v>2</v>
      </c>
      <c r="Y753"/>
    </row>
    <row r="754" spans="1:25" ht="15" x14ac:dyDescent="0.35">
      <c r="A754" s="7" t="s">
        <v>1459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 t="shared" si="38"/>
        <v>GenProg-A</v>
      </c>
      <c r="P754" s="13" t="str">
        <f t="shared" si="36"/>
        <v>Evolutionary Search</v>
      </c>
      <c r="Q754" s="13" t="str">
        <f t="shared" si="37"/>
        <v>Fixed</v>
      </c>
      <c r="R754" s="13" t="s">
        <v>1669</v>
      </c>
      <c r="S754" s="25">
        <v>2</v>
      </c>
      <c r="T754" s="13">
        <v>0</v>
      </c>
      <c r="U754" s="25">
        <v>6</v>
      </c>
      <c r="V754" s="1">
        <f t="shared" si="39"/>
        <v>6</v>
      </c>
      <c r="Y754"/>
    </row>
    <row r="755" spans="1:25" ht="15" x14ac:dyDescent="0.35">
      <c r="A755" s="7" t="s">
        <v>1460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 t="shared" si="38"/>
        <v>GenProg-A</v>
      </c>
      <c r="P755" s="13" t="str">
        <f t="shared" si="36"/>
        <v>Evolutionary Search</v>
      </c>
      <c r="Q755" s="13" t="str">
        <f t="shared" si="37"/>
        <v>Fixed</v>
      </c>
      <c r="R755" s="13" t="s">
        <v>1668</v>
      </c>
      <c r="S755" s="25">
        <v>1</v>
      </c>
      <c r="T755" s="13">
        <v>0</v>
      </c>
      <c r="U755" s="25">
        <v>1</v>
      </c>
      <c r="V755" s="1">
        <f t="shared" si="39"/>
        <v>1</v>
      </c>
      <c r="Y755"/>
    </row>
    <row r="756" spans="1:25" ht="15" x14ac:dyDescent="0.35">
      <c r="A756" s="5" t="s">
        <v>1461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 t="shared" si="38"/>
        <v>GenProg-A</v>
      </c>
      <c r="P756" s="13" t="str">
        <f t="shared" si="36"/>
        <v>Evolutionary Search</v>
      </c>
      <c r="Q756" s="13" t="str">
        <f t="shared" si="37"/>
        <v>Fixed</v>
      </c>
      <c r="R756" s="13" t="s">
        <v>1669</v>
      </c>
      <c r="S756" s="25">
        <v>1</v>
      </c>
      <c r="T756" s="25">
        <v>1</v>
      </c>
      <c r="U756" s="25">
        <v>1</v>
      </c>
      <c r="V756" s="1">
        <f t="shared" si="39"/>
        <v>2</v>
      </c>
      <c r="Y756"/>
    </row>
    <row r="757" spans="1:25" ht="15" x14ac:dyDescent="0.35">
      <c r="A757" s="7" t="s">
        <v>1462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 t="shared" si="38"/>
        <v>GenProg-A</v>
      </c>
      <c r="P757" s="13" t="str">
        <f t="shared" si="36"/>
        <v>Evolutionary Search</v>
      </c>
      <c r="Q757" s="13" t="str">
        <f t="shared" si="37"/>
        <v>Fixed</v>
      </c>
      <c r="R757" s="13" t="s">
        <v>1669</v>
      </c>
      <c r="S757" s="25">
        <v>4</v>
      </c>
      <c r="T757" s="25">
        <v>20</v>
      </c>
      <c r="U757" s="25">
        <v>3</v>
      </c>
      <c r="V757" s="1">
        <f t="shared" si="39"/>
        <v>23</v>
      </c>
      <c r="Y757"/>
    </row>
    <row r="758" spans="1:25" ht="15" x14ac:dyDescent="0.35">
      <c r="A758" s="7" t="s">
        <v>1463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 t="shared" si="38"/>
        <v>GenProg-A</v>
      </c>
      <c r="P758" s="13" t="str">
        <f t="shared" si="36"/>
        <v>Evolutionary Search</v>
      </c>
      <c r="Q758" s="13" t="str">
        <f t="shared" si="37"/>
        <v>Fixed</v>
      </c>
      <c r="R758" s="13" t="s">
        <v>1669</v>
      </c>
      <c r="S758" s="25">
        <v>3</v>
      </c>
      <c r="T758" s="25">
        <v>3</v>
      </c>
      <c r="U758" s="25">
        <v>3</v>
      </c>
      <c r="V758" s="1">
        <f t="shared" si="39"/>
        <v>6</v>
      </c>
      <c r="Y758"/>
    </row>
    <row r="759" spans="1:25" ht="15" x14ac:dyDescent="0.35">
      <c r="A759" s="5" t="s">
        <v>1464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 t="shared" si="38"/>
        <v>GenProg-A</v>
      </c>
      <c r="P759" s="13" t="str">
        <f t="shared" si="36"/>
        <v>Evolutionary Search</v>
      </c>
      <c r="Q759" s="13" t="str">
        <f t="shared" si="37"/>
        <v>Fixed</v>
      </c>
      <c r="R759" s="13" t="s">
        <v>1669</v>
      </c>
      <c r="S759" s="25">
        <v>4</v>
      </c>
      <c r="T759" s="13">
        <v>0</v>
      </c>
      <c r="U759" s="25">
        <v>4</v>
      </c>
      <c r="V759" s="1">
        <f t="shared" si="39"/>
        <v>4</v>
      </c>
      <c r="Y759"/>
    </row>
    <row r="760" spans="1:25" ht="15" x14ac:dyDescent="0.35">
      <c r="A760" s="5" t="s">
        <v>1465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 t="shared" si="38"/>
        <v>GenProg-A</v>
      </c>
      <c r="P760" s="13" t="str">
        <f t="shared" si="36"/>
        <v>Evolutionary Search</v>
      </c>
      <c r="Q760" s="13" t="str">
        <f t="shared" si="37"/>
        <v>Fixed</v>
      </c>
      <c r="R760" s="13" t="s">
        <v>1668</v>
      </c>
      <c r="S760" s="25">
        <v>1</v>
      </c>
      <c r="T760" s="25">
        <v>4</v>
      </c>
      <c r="U760" s="13">
        <v>0</v>
      </c>
      <c r="V760" s="1">
        <f t="shared" si="39"/>
        <v>4</v>
      </c>
      <c r="Y760"/>
    </row>
    <row r="761" spans="1:25" ht="15" x14ac:dyDescent="0.35">
      <c r="A761" s="7" t="s">
        <v>1466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 t="shared" si="38"/>
        <v>GenProg-A</v>
      </c>
      <c r="P761" s="13" t="str">
        <f t="shared" si="36"/>
        <v>Evolutionary Search</v>
      </c>
      <c r="Q761" s="13" t="str">
        <f t="shared" si="37"/>
        <v>Fixed</v>
      </c>
      <c r="R761" s="13" t="s">
        <v>1668</v>
      </c>
      <c r="S761" s="25">
        <v>1</v>
      </c>
      <c r="T761" s="25">
        <v>1</v>
      </c>
      <c r="U761" s="25">
        <v>1</v>
      </c>
      <c r="V761" s="1">
        <f t="shared" si="39"/>
        <v>2</v>
      </c>
      <c r="Y761"/>
    </row>
    <row r="762" spans="1:25" ht="15" x14ac:dyDescent="0.35">
      <c r="A762" s="7" t="s">
        <v>1467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 t="shared" si="38"/>
        <v>GenProg-A</v>
      </c>
      <c r="P762" s="13" t="str">
        <f t="shared" si="36"/>
        <v>Evolutionary Search</v>
      </c>
      <c r="Q762" s="13" t="str">
        <f t="shared" si="37"/>
        <v>Fixed</v>
      </c>
      <c r="R762" s="13" t="s">
        <v>1669</v>
      </c>
      <c r="S762" s="25">
        <v>1</v>
      </c>
      <c r="T762" s="25">
        <v>1</v>
      </c>
      <c r="U762" s="25">
        <v>1</v>
      </c>
      <c r="V762" s="1">
        <f t="shared" si="39"/>
        <v>2</v>
      </c>
      <c r="Y762"/>
    </row>
    <row r="763" spans="1:25" ht="15" x14ac:dyDescent="0.35">
      <c r="A763" s="5" t="s">
        <v>1468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 t="shared" si="38"/>
        <v>GenProg-A</v>
      </c>
      <c r="P763" s="13" t="str">
        <f t="shared" si="36"/>
        <v>Evolutionary Search</v>
      </c>
      <c r="Q763" s="13" t="str">
        <f t="shared" si="37"/>
        <v>Fixed</v>
      </c>
      <c r="R763" s="13" t="s">
        <v>1669</v>
      </c>
      <c r="S763" s="25">
        <v>3</v>
      </c>
      <c r="T763" s="25">
        <v>3</v>
      </c>
      <c r="U763" s="25">
        <v>4</v>
      </c>
      <c r="V763" s="1">
        <f t="shared" si="39"/>
        <v>7</v>
      </c>
      <c r="Y763"/>
    </row>
    <row r="764" spans="1:25" ht="15" x14ac:dyDescent="0.35">
      <c r="A764" s="5" t="s">
        <v>1469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 t="shared" si="38"/>
        <v>GenProg-A</v>
      </c>
      <c r="P764" s="13" t="str">
        <f t="shared" si="36"/>
        <v>Evolutionary Search</v>
      </c>
      <c r="Q764" s="13" t="str">
        <f t="shared" si="37"/>
        <v>Fixed</v>
      </c>
      <c r="R764" s="13" t="s">
        <v>1669</v>
      </c>
      <c r="S764" s="25">
        <v>1</v>
      </c>
      <c r="T764" s="25">
        <v>1</v>
      </c>
      <c r="U764" s="25">
        <v>1</v>
      </c>
      <c r="V764" s="1">
        <f t="shared" si="39"/>
        <v>2</v>
      </c>
      <c r="Y764"/>
    </row>
    <row r="765" spans="1:25" ht="15" x14ac:dyDescent="0.35">
      <c r="A765" s="7" t="s">
        <v>1470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 t="shared" si="38"/>
        <v>GenProg-A</v>
      </c>
      <c r="P765" s="13" t="str">
        <f t="shared" si="36"/>
        <v>Evolutionary Search</v>
      </c>
      <c r="Q765" s="13" t="str">
        <f t="shared" si="37"/>
        <v>Fixed</v>
      </c>
      <c r="R765" s="13" t="s">
        <v>1669</v>
      </c>
      <c r="S765" s="25">
        <v>1</v>
      </c>
      <c r="T765" s="25">
        <v>1</v>
      </c>
      <c r="U765" s="25">
        <v>1</v>
      </c>
      <c r="V765" s="1">
        <f t="shared" si="39"/>
        <v>2</v>
      </c>
      <c r="Y765"/>
    </row>
    <row r="766" spans="1:25" ht="15" x14ac:dyDescent="0.35">
      <c r="A766" s="5" t="s">
        <v>1471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 t="shared" si="38"/>
        <v>GenProg-A</v>
      </c>
      <c r="P766" s="13" t="str">
        <f t="shared" si="36"/>
        <v>Evolutionary Search</v>
      </c>
      <c r="Q766" s="13" t="str">
        <f t="shared" si="37"/>
        <v>Fixed</v>
      </c>
      <c r="R766" s="13" t="s">
        <v>1669</v>
      </c>
      <c r="S766" s="25">
        <v>3</v>
      </c>
      <c r="T766" s="25">
        <v>1</v>
      </c>
      <c r="U766" s="25">
        <v>3</v>
      </c>
      <c r="V766" s="1">
        <f t="shared" si="39"/>
        <v>4</v>
      </c>
      <c r="Y766"/>
    </row>
    <row r="767" spans="1:25" ht="15" x14ac:dyDescent="0.35">
      <c r="A767" s="7" t="s">
        <v>1472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 t="shared" si="38"/>
        <v>Kali-A</v>
      </c>
      <c r="P767" s="13" t="str">
        <f t="shared" si="36"/>
        <v>True Search</v>
      </c>
      <c r="Q767" s="13" t="str">
        <f t="shared" si="37"/>
        <v>Fixed</v>
      </c>
      <c r="R767" s="13" t="s">
        <v>1669</v>
      </c>
      <c r="S767" s="25">
        <v>1</v>
      </c>
      <c r="T767" s="25">
        <v>1</v>
      </c>
      <c r="U767" s="25">
        <v>1</v>
      </c>
      <c r="V767" s="1">
        <f t="shared" si="39"/>
        <v>2</v>
      </c>
      <c r="Y767"/>
    </row>
    <row r="768" spans="1:25" ht="15" x14ac:dyDescent="0.35">
      <c r="A768" s="5" t="s">
        <v>1473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 t="shared" si="38"/>
        <v>Kali-A</v>
      </c>
      <c r="P768" s="13" t="str">
        <f t="shared" si="36"/>
        <v>True Search</v>
      </c>
      <c r="Q768" s="13" t="str">
        <f t="shared" si="37"/>
        <v>Fixed</v>
      </c>
      <c r="R768" s="13" t="s">
        <v>1669</v>
      </c>
      <c r="S768" s="25">
        <v>2</v>
      </c>
      <c r="T768" s="25">
        <v>1</v>
      </c>
      <c r="U768" s="25">
        <v>5</v>
      </c>
      <c r="V768" s="1">
        <f t="shared" si="39"/>
        <v>6</v>
      </c>
      <c r="Y768"/>
    </row>
    <row r="769" spans="1:25" ht="15" x14ac:dyDescent="0.35">
      <c r="A769" s="7" t="s">
        <v>1474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 t="shared" si="38"/>
        <v>Kali-A</v>
      </c>
      <c r="P769" s="13" t="str">
        <f t="shared" si="36"/>
        <v>True Search</v>
      </c>
      <c r="Q769" s="13" t="str">
        <f t="shared" si="37"/>
        <v>Fixed</v>
      </c>
      <c r="R769" s="13" t="s">
        <v>1669</v>
      </c>
      <c r="S769" s="25">
        <v>1</v>
      </c>
      <c r="T769" s="13">
        <v>0</v>
      </c>
      <c r="U769" s="25">
        <v>3</v>
      </c>
      <c r="V769" s="1">
        <f t="shared" si="39"/>
        <v>3</v>
      </c>
      <c r="Y769"/>
    </row>
    <row r="770" spans="1:25" ht="15" x14ac:dyDescent="0.35">
      <c r="A770" s="7" t="s">
        <v>1475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 t="shared" si="38"/>
        <v>Kali-A</v>
      </c>
      <c r="P770" s="13" t="str">
        <f t="shared" si="36"/>
        <v>True Search</v>
      </c>
      <c r="Q770" s="13" t="str">
        <f t="shared" si="37"/>
        <v>Fixed</v>
      </c>
      <c r="R770" s="13" t="s">
        <v>1669</v>
      </c>
      <c r="S770" s="25">
        <v>1</v>
      </c>
      <c r="T770" s="25">
        <v>1</v>
      </c>
      <c r="U770" s="25">
        <v>1</v>
      </c>
      <c r="V770" s="1">
        <f t="shared" si="39"/>
        <v>2</v>
      </c>
      <c r="Y770"/>
    </row>
    <row r="771" spans="1:25" ht="15" x14ac:dyDescent="0.35">
      <c r="A771" s="7" t="s">
        <v>1476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 t="shared" si="38"/>
        <v>Kali-A</v>
      </c>
      <c r="P771" s="13" t="str">
        <f t="shared" si="36"/>
        <v>True Search</v>
      </c>
      <c r="Q771" s="13" t="str">
        <f t="shared" si="37"/>
        <v>Fixed</v>
      </c>
      <c r="R771" s="13" t="s">
        <v>1669</v>
      </c>
      <c r="S771" s="25">
        <v>1</v>
      </c>
      <c r="T771" s="25">
        <v>3</v>
      </c>
      <c r="U771" s="25">
        <v>9</v>
      </c>
      <c r="V771" s="1">
        <f t="shared" si="39"/>
        <v>12</v>
      </c>
      <c r="Y771"/>
    </row>
    <row r="772" spans="1:25" ht="15" x14ac:dyDescent="0.35">
      <c r="A772" s="7" t="s">
        <v>1477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 t="shared" si="38"/>
        <v>Kali-A</v>
      </c>
      <c r="P772" s="13" t="str">
        <f t="shared" si="36"/>
        <v>True Search</v>
      </c>
      <c r="Q772" s="13" t="str">
        <f t="shared" si="37"/>
        <v>Fixed</v>
      </c>
      <c r="R772" s="13" t="s">
        <v>1669</v>
      </c>
      <c r="S772" s="25">
        <v>1</v>
      </c>
      <c r="T772" s="25">
        <v>1</v>
      </c>
      <c r="U772" s="25">
        <v>1</v>
      </c>
      <c r="V772" s="1">
        <f t="shared" si="39"/>
        <v>2</v>
      </c>
      <c r="Y772"/>
    </row>
    <row r="773" spans="1:25" ht="15" x14ac:dyDescent="0.35">
      <c r="A773" s="5" t="s">
        <v>1478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 t="shared" si="38"/>
        <v>Kali-A</v>
      </c>
      <c r="P773" s="13" t="str">
        <f t="shared" si="36"/>
        <v>True Search</v>
      </c>
      <c r="Q773" s="13" t="str">
        <f t="shared" si="37"/>
        <v>Fixed</v>
      </c>
      <c r="R773" s="13" t="s">
        <v>1668</v>
      </c>
      <c r="S773" s="25">
        <v>2</v>
      </c>
      <c r="T773" s="25">
        <v>11</v>
      </c>
      <c r="U773" s="13">
        <v>0</v>
      </c>
      <c r="V773" s="1">
        <f t="shared" si="39"/>
        <v>11</v>
      </c>
      <c r="Y773"/>
    </row>
    <row r="774" spans="1:25" ht="15" x14ac:dyDescent="0.35">
      <c r="A774" s="7" t="s">
        <v>1479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 t="shared" si="38"/>
        <v>Kali-A</v>
      </c>
      <c r="P774" s="13" t="str">
        <f t="shared" si="36"/>
        <v>True Search</v>
      </c>
      <c r="Q774" s="13" t="str">
        <f t="shared" si="37"/>
        <v>Fixed</v>
      </c>
      <c r="R774" s="13" t="s">
        <v>1669</v>
      </c>
      <c r="S774" s="25">
        <v>2</v>
      </c>
      <c r="T774" s="13">
        <v>0</v>
      </c>
      <c r="U774" s="25">
        <v>2</v>
      </c>
      <c r="V774" s="1">
        <f t="shared" si="39"/>
        <v>2</v>
      </c>
      <c r="Y774"/>
    </row>
    <row r="775" spans="1:25" ht="15" x14ac:dyDescent="0.35">
      <c r="A775" s="5" t="s">
        <v>1480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 t="shared" si="38"/>
        <v>Kali-A</v>
      </c>
      <c r="P775" s="13" t="str">
        <f t="shared" si="36"/>
        <v>True Search</v>
      </c>
      <c r="Q775" s="13" t="str">
        <f t="shared" si="37"/>
        <v>Fixed</v>
      </c>
      <c r="R775" s="13" t="s">
        <v>1669</v>
      </c>
      <c r="S775" s="25">
        <v>1</v>
      </c>
      <c r="T775" s="13">
        <v>0</v>
      </c>
      <c r="U775" s="25">
        <v>3</v>
      </c>
      <c r="V775" s="1">
        <f t="shared" si="39"/>
        <v>3</v>
      </c>
      <c r="Y775"/>
    </row>
    <row r="776" spans="1:25" ht="15" x14ac:dyDescent="0.35">
      <c r="A776" s="7" t="s">
        <v>1481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 t="shared" si="38"/>
        <v>Kali-A</v>
      </c>
      <c r="P776" s="13" t="str">
        <f t="shared" si="36"/>
        <v>True Search</v>
      </c>
      <c r="Q776" s="13" t="str">
        <f t="shared" si="37"/>
        <v>Fixed</v>
      </c>
      <c r="R776" s="13" t="s">
        <v>1669</v>
      </c>
      <c r="S776" s="25">
        <v>3</v>
      </c>
      <c r="T776" s="13">
        <v>0</v>
      </c>
      <c r="U776" s="25">
        <v>4</v>
      </c>
      <c r="V776" s="1">
        <f t="shared" si="39"/>
        <v>4</v>
      </c>
      <c r="Y776"/>
    </row>
    <row r="777" spans="1:25" ht="15" x14ac:dyDescent="0.35">
      <c r="A777" s="7" t="s">
        <v>1482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 t="shared" si="38"/>
        <v>Kali-A</v>
      </c>
      <c r="P777" s="13" t="str">
        <f t="shared" si="36"/>
        <v>True Search</v>
      </c>
      <c r="Q777" s="13" t="str">
        <f t="shared" si="37"/>
        <v>Fixed</v>
      </c>
      <c r="R777" s="13" t="s">
        <v>1669</v>
      </c>
      <c r="S777" s="25">
        <v>2</v>
      </c>
      <c r="T777" s="25">
        <v>19</v>
      </c>
      <c r="U777" s="25">
        <v>2</v>
      </c>
      <c r="V777" s="1">
        <f t="shared" si="39"/>
        <v>21</v>
      </c>
      <c r="Y777"/>
    </row>
    <row r="778" spans="1:25" ht="15" x14ac:dyDescent="0.35">
      <c r="A778" s="5" t="s">
        <v>1483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 t="shared" si="38"/>
        <v>Kali-A</v>
      </c>
      <c r="P778" s="13" t="str">
        <f t="shared" ref="P778:P841" si="40">IF($O778="ACS", "True Search", IF($O778="Arja", "Evolutionary Search", IF($O778="AVATAR", "True Pattern", IF($O778="CapGen", "Search Like Pattern", IF($O778="Cardumen", "True Semantic", IF($O778="DynaMoth", "True Semantic", IF($O778="FixMiner", "True Pattern", IF($O778="GenProg-A", "Evolutionary Search", IF($O778="Hercules", "Learning Pattern", IF($O778="Jaid", "True Semantic",
IF($O778="Kali-A", "True Search", IF($O778="kPAR", "True Pattern", IF($O778="Nopol", "True Semantic", IF($O778="RSRepair-A", "Evolutionary Search", IF($O778="SequenceR", "Deep Learning", IF($O778="SimFix", "Search Like Pattern", IF($O778="SketchFix", "True Pattern", IF($O778="SOFix", "True Pattern", IF($O778="ssFix", "Search Like Pattern", IF($O778="TBar", "True Pattern", ""))))))))))))))))))))</f>
        <v>True Search</v>
      </c>
      <c r="Q778" s="13" t="str">
        <f t="shared" si="37"/>
        <v>Fixed</v>
      </c>
      <c r="R778" s="13" t="s">
        <v>1669</v>
      </c>
      <c r="S778" s="25">
        <v>5</v>
      </c>
      <c r="T778" s="25">
        <v>26</v>
      </c>
      <c r="U778" s="25">
        <v>2</v>
      </c>
      <c r="V778" s="1">
        <f t="shared" si="39"/>
        <v>28</v>
      </c>
      <c r="Y778"/>
    </row>
    <row r="779" spans="1:25" ht="15" x14ac:dyDescent="0.35">
      <c r="A779" s="5" t="s">
        <v>1484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 t="shared" si="38"/>
        <v>Kali-A</v>
      </c>
      <c r="P779" s="13" t="str">
        <f t="shared" si="40"/>
        <v>True Search</v>
      </c>
      <c r="Q779" s="13" t="str">
        <f t="shared" si="37"/>
        <v>Fixed</v>
      </c>
      <c r="R779" s="13" t="s">
        <v>1669</v>
      </c>
      <c r="S779" s="25">
        <v>3</v>
      </c>
      <c r="T779" s="25">
        <v>2</v>
      </c>
      <c r="U779" s="25">
        <v>8</v>
      </c>
      <c r="V779" s="1">
        <f t="shared" si="39"/>
        <v>10</v>
      </c>
      <c r="Y779"/>
    </row>
    <row r="780" spans="1:25" ht="15" x14ac:dyDescent="0.35">
      <c r="A780" s="5" t="s">
        <v>1485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 t="shared" si="38"/>
        <v>Kali-A</v>
      </c>
      <c r="P780" s="13" t="str">
        <f t="shared" si="40"/>
        <v>True Search</v>
      </c>
      <c r="Q780" s="13" t="str">
        <f t="shared" si="37"/>
        <v>Fixed</v>
      </c>
      <c r="R780" s="13" t="s">
        <v>1669</v>
      </c>
      <c r="S780" s="25">
        <v>1</v>
      </c>
      <c r="T780" s="13">
        <v>0</v>
      </c>
      <c r="U780" s="25">
        <v>3</v>
      </c>
      <c r="V780" s="1">
        <f t="shared" si="39"/>
        <v>3</v>
      </c>
      <c r="Y780"/>
    </row>
    <row r="781" spans="1:25" ht="15" x14ac:dyDescent="0.35">
      <c r="A781" s="7" t="s">
        <v>1486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 t="shared" si="38"/>
        <v>Kali-A</v>
      </c>
      <c r="P781" s="13" t="str">
        <f t="shared" si="40"/>
        <v>True Search</v>
      </c>
      <c r="Q781" s="13" t="str">
        <f t="shared" si="37"/>
        <v>Fixed</v>
      </c>
      <c r="R781" s="13" t="s">
        <v>1669</v>
      </c>
      <c r="S781" s="25">
        <v>1</v>
      </c>
      <c r="T781" s="25">
        <v>1</v>
      </c>
      <c r="U781" s="25">
        <v>1</v>
      </c>
      <c r="V781" s="1">
        <f t="shared" si="39"/>
        <v>2</v>
      </c>
      <c r="Y781"/>
    </row>
    <row r="782" spans="1:25" ht="15" x14ac:dyDescent="0.35">
      <c r="A782" s="5" t="s">
        <v>1487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 t="shared" si="38"/>
        <v>Kali-A</v>
      </c>
      <c r="P782" s="13" t="str">
        <f t="shared" si="40"/>
        <v>True Search</v>
      </c>
      <c r="Q782" s="13" t="str">
        <f t="shared" si="37"/>
        <v>Fixed</v>
      </c>
      <c r="R782" s="13" t="s">
        <v>1669</v>
      </c>
      <c r="S782" s="25">
        <v>2</v>
      </c>
      <c r="T782" s="25">
        <v>2</v>
      </c>
      <c r="U782" s="25">
        <v>2</v>
      </c>
      <c r="V782" s="1">
        <f t="shared" si="39"/>
        <v>4</v>
      </c>
      <c r="Y782"/>
    </row>
    <row r="783" spans="1:25" ht="15" x14ac:dyDescent="0.35">
      <c r="A783" s="7" t="s">
        <v>1488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 t="shared" si="38"/>
        <v>Kali-A</v>
      </c>
      <c r="P783" s="13" t="str">
        <f t="shared" si="40"/>
        <v>True Search</v>
      </c>
      <c r="Q783" s="13" t="str">
        <f t="shared" si="37"/>
        <v>Fixed</v>
      </c>
      <c r="R783" s="13" t="s">
        <v>1669</v>
      </c>
      <c r="S783" s="25">
        <v>1</v>
      </c>
      <c r="T783" s="25">
        <v>16</v>
      </c>
      <c r="U783" s="13">
        <v>0</v>
      </c>
      <c r="V783" s="1">
        <f t="shared" si="39"/>
        <v>16</v>
      </c>
      <c r="Y783"/>
    </row>
    <row r="784" spans="1:25" ht="15" x14ac:dyDescent="0.35">
      <c r="A784" s="5" t="s">
        <v>1489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 t="shared" si="38"/>
        <v>Kali-A</v>
      </c>
      <c r="P784" s="13" t="str">
        <f t="shared" si="40"/>
        <v>True Search</v>
      </c>
      <c r="Q784" s="13" t="str">
        <f t="shared" si="37"/>
        <v>Fixed</v>
      </c>
      <c r="R784" s="13" t="s">
        <v>1669</v>
      </c>
      <c r="S784" s="25">
        <v>1</v>
      </c>
      <c r="T784" s="25">
        <v>1</v>
      </c>
      <c r="U784" s="25">
        <v>1</v>
      </c>
      <c r="V784" s="1">
        <f t="shared" si="39"/>
        <v>2</v>
      </c>
      <c r="Y784"/>
    </row>
    <row r="785" spans="1:25" ht="15" x14ac:dyDescent="0.35">
      <c r="A785" s="5" t="s">
        <v>1490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 t="shared" si="38"/>
        <v>Kali-A</v>
      </c>
      <c r="P785" s="13" t="str">
        <f t="shared" si="40"/>
        <v>True Search</v>
      </c>
      <c r="Q785" s="13" t="str">
        <f t="shared" si="37"/>
        <v>Fixed</v>
      </c>
      <c r="R785" s="13" t="s">
        <v>1669</v>
      </c>
      <c r="S785" s="25">
        <v>1</v>
      </c>
      <c r="T785" s="25">
        <v>1</v>
      </c>
      <c r="U785" s="25">
        <v>2</v>
      </c>
      <c r="V785" s="1">
        <f t="shared" si="39"/>
        <v>3</v>
      </c>
      <c r="Y785"/>
    </row>
    <row r="786" spans="1:25" ht="15" x14ac:dyDescent="0.35">
      <c r="A786" s="5" t="s">
        <v>1491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 t="shared" si="38"/>
        <v>Kali-A</v>
      </c>
      <c r="P786" s="13" t="str">
        <f t="shared" si="40"/>
        <v>True Search</v>
      </c>
      <c r="Q786" s="13" t="str">
        <f t="shared" si="37"/>
        <v>Fixed</v>
      </c>
      <c r="R786" s="13" t="s">
        <v>1669</v>
      </c>
      <c r="S786" s="25">
        <v>2</v>
      </c>
      <c r="T786" s="13">
        <v>0</v>
      </c>
      <c r="U786" s="25">
        <v>2</v>
      </c>
      <c r="V786" s="1">
        <f t="shared" si="39"/>
        <v>2</v>
      </c>
      <c r="Y786"/>
    </row>
    <row r="787" spans="1:25" ht="15" x14ac:dyDescent="0.35">
      <c r="A787" s="7" t="s">
        <v>1492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 t="shared" si="38"/>
        <v>Kali-A</v>
      </c>
      <c r="P787" s="13" t="str">
        <f t="shared" si="40"/>
        <v>True Search</v>
      </c>
      <c r="Q787" s="13" t="str">
        <f t="shared" si="37"/>
        <v>Fixed</v>
      </c>
      <c r="R787" s="13" t="s">
        <v>1669</v>
      </c>
      <c r="S787" s="25">
        <v>3</v>
      </c>
      <c r="T787" s="25">
        <v>1</v>
      </c>
      <c r="U787" s="25">
        <v>5</v>
      </c>
      <c r="V787" s="1">
        <f t="shared" si="39"/>
        <v>6</v>
      </c>
      <c r="Y787"/>
    </row>
    <row r="788" spans="1:25" ht="15" x14ac:dyDescent="0.35">
      <c r="A788" s="7" t="s">
        <v>1493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 t="shared" si="38"/>
        <v>Kali-A</v>
      </c>
      <c r="P788" s="13" t="str">
        <f t="shared" si="40"/>
        <v>True Search</v>
      </c>
      <c r="Q788" s="13" t="str">
        <f t="shared" si="37"/>
        <v>Fixed</v>
      </c>
      <c r="R788" s="13" t="s">
        <v>1669</v>
      </c>
      <c r="S788" s="25">
        <v>3</v>
      </c>
      <c r="T788" s="25">
        <v>1</v>
      </c>
      <c r="U788" s="25">
        <v>4</v>
      </c>
      <c r="V788" s="1">
        <f t="shared" si="39"/>
        <v>5</v>
      </c>
      <c r="Y788"/>
    </row>
    <row r="789" spans="1:25" ht="15" x14ac:dyDescent="0.35">
      <c r="A789" s="5" t="s">
        <v>1494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 t="shared" si="38"/>
        <v>Kali-A</v>
      </c>
      <c r="P789" s="13" t="str">
        <f t="shared" si="40"/>
        <v>True Search</v>
      </c>
      <c r="Q789" s="13" t="str">
        <f t="shared" si="37"/>
        <v>Fixed</v>
      </c>
      <c r="R789" s="13" t="s">
        <v>1668</v>
      </c>
      <c r="S789" s="25">
        <v>1</v>
      </c>
      <c r="T789" s="25">
        <v>1</v>
      </c>
      <c r="U789" s="25">
        <v>1</v>
      </c>
      <c r="V789" s="1">
        <f t="shared" si="39"/>
        <v>2</v>
      </c>
      <c r="Y789"/>
    </row>
    <row r="790" spans="1:25" ht="15" x14ac:dyDescent="0.35">
      <c r="A790" s="7" t="s">
        <v>1495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 t="shared" si="38"/>
        <v>Kali-A</v>
      </c>
      <c r="P790" s="13" t="str">
        <f t="shared" si="40"/>
        <v>True Search</v>
      </c>
      <c r="Q790" s="13" t="str">
        <f t="shared" ref="Q790:Q853" si="41">IF(NOT(ISERR(SEARCH("*_Buggy",$A790))), "Buggy", IF(NOT(ISERR(SEARCH("*_Fixed",$A790))), "Fixed", IF(NOT(ISERR(SEARCH("*_Repaired",$A790))), "Repaired", "")))</f>
        <v>Fixed</v>
      </c>
      <c r="R790" s="13" t="s">
        <v>1669</v>
      </c>
      <c r="S790" s="25">
        <v>1</v>
      </c>
      <c r="T790" s="25">
        <v>2</v>
      </c>
      <c r="U790" s="25">
        <v>1</v>
      </c>
      <c r="V790" s="1">
        <f t="shared" si="39"/>
        <v>3</v>
      </c>
      <c r="Y790"/>
    </row>
    <row r="791" spans="1:25" ht="15" x14ac:dyDescent="0.35">
      <c r="A791" s="5" t="s">
        <v>1496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 t="shared" ref="O791:O854" si="42">LEFT($A791,FIND("_",$A791)-1)</f>
        <v>Kali-A</v>
      </c>
      <c r="P791" s="13" t="str">
        <f t="shared" si="40"/>
        <v>True Search</v>
      </c>
      <c r="Q791" s="13" t="str">
        <f t="shared" si="41"/>
        <v>Fixed</v>
      </c>
      <c r="R791" s="13" t="s">
        <v>1669</v>
      </c>
      <c r="S791" s="25">
        <v>4</v>
      </c>
      <c r="T791" s="25">
        <v>20</v>
      </c>
      <c r="U791" s="25">
        <v>3</v>
      </c>
      <c r="V791" s="1">
        <f t="shared" si="39"/>
        <v>23</v>
      </c>
      <c r="Y791"/>
    </row>
    <row r="792" spans="1:25" ht="15" x14ac:dyDescent="0.35">
      <c r="A792" s="5" t="s">
        <v>1497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 t="shared" si="42"/>
        <v>Kali-A</v>
      </c>
      <c r="P792" s="13" t="str">
        <f t="shared" si="40"/>
        <v>True Search</v>
      </c>
      <c r="Q792" s="13" t="str">
        <f t="shared" si="41"/>
        <v>Fixed</v>
      </c>
      <c r="R792" s="13" t="s">
        <v>1669</v>
      </c>
      <c r="S792" s="25">
        <v>4</v>
      </c>
      <c r="T792" s="13">
        <v>0</v>
      </c>
      <c r="U792" s="25">
        <v>4</v>
      </c>
      <c r="V792" s="1">
        <f t="shared" si="39"/>
        <v>4</v>
      </c>
      <c r="Y792"/>
    </row>
    <row r="793" spans="1:25" ht="15" x14ac:dyDescent="0.35">
      <c r="A793" s="7" t="s">
        <v>1498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 t="shared" si="42"/>
        <v>Kali-A</v>
      </c>
      <c r="P793" s="13" t="str">
        <f t="shared" si="40"/>
        <v>True Search</v>
      </c>
      <c r="Q793" s="13" t="str">
        <f t="shared" si="41"/>
        <v>Fixed</v>
      </c>
      <c r="R793" s="13" t="s">
        <v>1669</v>
      </c>
      <c r="S793" s="25">
        <v>4</v>
      </c>
      <c r="T793" s="25">
        <v>33</v>
      </c>
      <c r="U793" s="25">
        <v>13</v>
      </c>
      <c r="V793" s="1">
        <f t="shared" si="39"/>
        <v>46</v>
      </c>
      <c r="Y793"/>
    </row>
    <row r="794" spans="1:25" ht="15" x14ac:dyDescent="0.35">
      <c r="A794" s="7" t="s">
        <v>1499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 t="shared" si="42"/>
        <v>Kali-A</v>
      </c>
      <c r="P794" s="13" t="str">
        <f t="shared" si="40"/>
        <v>True Search</v>
      </c>
      <c r="Q794" s="13" t="str">
        <f t="shared" si="41"/>
        <v>Fixed</v>
      </c>
      <c r="R794" s="13" t="s">
        <v>1669</v>
      </c>
      <c r="S794" s="25">
        <v>1</v>
      </c>
      <c r="T794" s="25">
        <v>1</v>
      </c>
      <c r="U794" s="25">
        <v>1</v>
      </c>
      <c r="V794" s="1">
        <f t="shared" si="39"/>
        <v>2</v>
      </c>
      <c r="Y794"/>
    </row>
    <row r="795" spans="1:25" ht="15" x14ac:dyDescent="0.35">
      <c r="A795" s="5" t="s">
        <v>1500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 t="shared" si="42"/>
        <v>Kali-A</v>
      </c>
      <c r="P795" s="13" t="str">
        <f t="shared" si="40"/>
        <v>True Search</v>
      </c>
      <c r="Q795" s="13" t="str">
        <f t="shared" si="41"/>
        <v>Fixed</v>
      </c>
      <c r="R795" s="13" t="s">
        <v>1669</v>
      </c>
      <c r="S795" s="25">
        <v>4</v>
      </c>
      <c r="T795" s="25">
        <v>4</v>
      </c>
      <c r="U795" s="25">
        <v>4</v>
      </c>
      <c r="V795" s="1">
        <f t="shared" si="39"/>
        <v>8</v>
      </c>
      <c r="Y795"/>
    </row>
    <row r="796" spans="1:25" ht="15" x14ac:dyDescent="0.35">
      <c r="A796" s="7" t="s">
        <v>1501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 t="shared" si="42"/>
        <v>Kali-A</v>
      </c>
      <c r="P796" s="13" t="str">
        <f t="shared" si="40"/>
        <v>True Search</v>
      </c>
      <c r="Q796" s="13" t="str">
        <f t="shared" si="41"/>
        <v>Fixed</v>
      </c>
      <c r="R796" s="13" t="s">
        <v>1668</v>
      </c>
      <c r="S796" s="25">
        <v>1</v>
      </c>
      <c r="T796" s="25">
        <v>4</v>
      </c>
      <c r="U796" s="13">
        <v>0</v>
      </c>
      <c r="V796" s="1">
        <f t="shared" si="39"/>
        <v>4</v>
      </c>
      <c r="Y796"/>
    </row>
    <row r="797" spans="1:25" ht="15" x14ac:dyDescent="0.35">
      <c r="A797" s="7" t="s">
        <v>1502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 t="shared" si="42"/>
        <v>Kali-A</v>
      </c>
      <c r="P797" s="13" t="str">
        <f t="shared" si="40"/>
        <v>True Search</v>
      </c>
      <c r="Q797" s="13" t="str">
        <f t="shared" si="41"/>
        <v>Fixed</v>
      </c>
      <c r="R797" s="13" t="s">
        <v>1669</v>
      </c>
      <c r="S797" s="25">
        <v>1</v>
      </c>
      <c r="T797" s="25">
        <v>1</v>
      </c>
      <c r="U797" s="25">
        <v>1</v>
      </c>
      <c r="V797" s="1">
        <f t="shared" si="39"/>
        <v>2</v>
      </c>
      <c r="Y797"/>
    </row>
    <row r="798" spans="1:25" ht="15" x14ac:dyDescent="0.35">
      <c r="A798" s="5" t="s">
        <v>1503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 t="shared" si="42"/>
        <v>Kali-A</v>
      </c>
      <c r="P798" s="13" t="str">
        <f t="shared" si="40"/>
        <v>True Search</v>
      </c>
      <c r="Q798" s="13" t="str">
        <f t="shared" si="41"/>
        <v>Fixed</v>
      </c>
      <c r="R798" s="13" t="s">
        <v>1669</v>
      </c>
      <c r="S798" s="25">
        <v>3</v>
      </c>
      <c r="T798" s="25">
        <v>3</v>
      </c>
      <c r="U798" s="25">
        <v>4</v>
      </c>
      <c r="V798" s="1">
        <f t="shared" si="39"/>
        <v>7</v>
      </c>
      <c r="Y798"/>
    </row>
    <row r="799" spans="1:25" ht="15" x14ac:dyDescent="0.35">
      <c r="A799" s="7" t="s">
        <v>1504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 t="shared" si="42"/>
        <v>Kali-A</v>
      </c>
      <c r="P799" s="13" t="str">
        <f t="shared" si="40"/>
        <v>True Search</v>
      </c>
      <c r="Q799" s="13" t="str">
        <f t="shared" si="41"/>
        <v>Fixed</v>
      </c>
      <c r="R799" s="13" t="s">
        <v>1669</v>
      </c>
      <c r="S799" s="25">
        <v>3</v>
      </c>
      <c r="T799" s="13">
        <v>0</v>
      </c>
      <c r="U799" s="25">
        <v>9</v>
      </c>
      <c r="V799" s="1">
        <f t="shared" si="39"/>
        <v>9</v>
      </c>
      <c r="Y799"/>
    </row>
    <row r="800" spans="1:25" ht="15" x14ac:dyDescent="0.35">
      <c r="A800" s="5" t="s">
        <v>1505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 t="shared" si="42"/>
        <v>Kali-A</v>
      </c>
      <c r="P800" s="13" t="str">
        <f t="shared" si="40"/>
        <v>True Search</v>
      </c>
      <c r="Q800" s="13" t="str">
        <f t="shared" si="41"/>
        <v>Fixed</v>
      </c>
      <c r="R800" s="13" t="s">
        <v>1669</v>
      </c>
      <c r="S800" s="25">
        <v>1</v>
      </c>
      <c r="T800" s="25">
        <v>1</v>
      </c>
      <c r="U800" s="25">
        <v>1</v>
      </c>
      <c r="V800" s="1">
        <f t="shared" si="39"/>
        <v>2</v>
      </c>
      <c r="Y800"/>
    </row>
    <row r="801" spans="1:25" ht="15" x14ac:dyDescent="0.35">
      <c r="A801" s="5" t="s">
        <v>1506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 t="shared" si="42"/>
        <v>Kali-A</v>
      </c>
      <c r="P801" s="13" t="str">
        <f t="shared" si="40"/>
        <v>True Search</v>
      </c>
      <c r="Q801" s="13" t="str">
        <f t="shared" si="41"/>
        <v>Fixed</v>
      </c>
      <c r="R801" s="13" t="s">
        <v>1669</v>
      </c>
      <c r="S801" s="25">
        <v>3</v>
      </c>
      <c r="T801" s="25">
        <v>1</v>
      </c>
      <c r="U801" s="25">
        <v>3</v>
      </c>
      <c r="V801" s="1">
        <f t="shared" si="39"/>
        <v>4</v>
      </c>
      <c r="Y801"/>
    </row>
    <row r="802" spans="1:25" ht="15" x14ac:dyDescent="0.35">
      <c r="A802" s="7" t="s">
        <v>867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 t="shared" si="42"/>
        <v>kPAR</v>
      </c>
      <c r="P802" s="13" t="str">
        <f t="shared" si="40"/>
        <v>True Pattern</v>
      </c>
      <c r="Q802" s="13" t="str">
        <f t="shared" si="41"/>
        <v>Fixed</v>
      </c>
      <c r="R802" s="13" t="s">
        <v>1668</v>
      </c>
      <c r="S802" s="25">
        <v>1</v>
      </c>
      <c r="T802" s="25">
        <v>1</v>
      </c>
      <c r="U802" s="25">
        <v>1</v>
      </c>
      <c r="V802" s="1">
        <f t="shared" si="39"/>
        <v>2</v>
      </c>
      <c r="Y802"/>
    </row>
    <row r="803" spans="1:25" ht="15" x14ac:dyDescent="0.35">
      <c r="A803" s="7" t="s">
        <v>612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 t="shared" si="42"/>
        <v>kPAR</v>
      </c>
      <c r="P803" s="13" t="str">
        <f t="shared" si="40"/>
        <v>True Pattern</v>
      </c>
      <c r="Q803" s="13" t="str">
        <f t="shared" si="41"/>
        <v>Fixed</v>
      </c>
      <c r="R803" s="13" t="s">
        <v>1669</v>
      </c>
      <c r="S803" s="25">
        <v>1</v>
      </c>
      <c r="T803" s="25">
        <v>1</v>
      </c>
      <c r="U803" s="25">
        <v>1</v>
      </c>
      <c r="V803" s="1">
        <f t="shared" si="39"/>
        <v>2</v>
      </c>
      <c r="Y803"/>
    </row>
    <row r="804" spans="1:25" ht="15" x14ac:dyDescent="0.35">
      <c r="A804" s="7" t="s">
        <v>200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 t="shared" si="42"/>
        <v>kPAR</v>
      </c>
      <c r="P804" s="13" t="str">
        <f t="shared" si="40"/>
        <v>True Pattern</v>
      </c>
      <c r="Q804" s="13" t="str">
        <f t="shared" si="41"/>
        <v>Fixed</v>
      </c>
      <c r="R804" s="13" t="s">
        <v>1669</v>
      </c>
      <c r="S804" s="25">
        <v>1</v>
      </c>
      <c r="T804" s="25">
        <v>1</v>
      </c>
      <c r="U804" s="25">
        <v>2</v>
      </c>
      <c r="V804" s="1">
        <f t="shared" si="39"/>
        <v>3</v>
      </c>
      <c r="Y804"/>
    </row>
    <row r="805" spans="1:25" ht="15" x14ac:dyDescent="0.35">
      <c r="A805" s="7" t="s">
        <v>692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 t="shared" si="42"/>
        <v>kPAR</v>
      </c>
      <c r="P805" s="13" t="str">
        <f t="shared" si="40"/>
        <v>True Pattern</v>
      </c>
      <c r="Q805" s="13" t="str">
        <f t="shared" si="41"/>
        <v>Fixed</v>
      </c>
      <c r="R805" s="13" t="s">
        <v>1668</v>
      </c>
      <c r="S805" s="25">
        <v>2</v>
      </c>
      <c r="T805" s="13">
        <v>0</v>
      </c>
      <c r="U805" s="25">
        <v>6</v>
      </c>
      <c r="V805" s="1">
        <f t="shared" si="39"/>
        <v>6</v>
      </c>
      <c r="Y805"/>
    </row>
    <row r="806" spans="1:25" ht="15" x14ac:dyDescent="0.35">
      <c r="A806" s="5" t="s">
        <v>119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 t="shared" si="42"/>
        <v>kPAR</v>
      </c>
      <c r="P806" s="13" t="str">
        <f t="shared" si="40"/>
        <v>True Pattern</v>
      </c>
      <c r="Q806" s="13" t="str">
        <f t="shared" si="41"/>
        <v>Fixed</v>
      </c>
      <c r="R806" s="13" t="s">
        <v>1668</v>
      </c>
      <c r="S806" s="25">
        <v>2</v>
      </c>
      <c r="T806" s="13">
        <v>0</v>
      </c>
      <c r="U806" s="25">
        <v>2</v>
      </c>
      <c r="V806" s="1">
        <f t="shared" ref="V806:V869" si="43">T806+U806</f>
        <v>2</v>
      </c>
      <c r="Y806"/>
    </row>
    <row r="807" spans="1:25" ht="15" x14ac:dyDescent="0.35">
      <c r="A807" s="5" t="s">
        <v>1270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 t="shared" si="42"/>
        <v>kPAR</v>
      </c>
      <c r="P807" s="13" t="str">
        <f t="shared" si="40"/>
        <v>True Pattern</v>
      </c>
      <c r="Q807" s="13" t="str">
        <f t="shared" si="41"/>
        <v>Fixed</v>
      </c>
      <c r="R807" s="13" t="s">
        <v>1669</v>
      </c>
      <c r="S807" s="25">
        <v>1</v>
      </c>
      <c r="T807" s="13">
        <v>0</v>
      </c>
      <c r="U807" s="25">
        <v>2</v>
      </c>
      <c r="V807" s="1">
        <f t="shared" si="43"/>
        <v>2</v>
      </c>
      <c r="Y807"/>
    </row>
    <row r="808" spans="1:25" ht="15" x14ac:dyDescent="0.35">
      <c r="A808" s="7" t="s">
        <v>819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 t="shared" si="42"/>
        <v>kPAR</v>
      </c>
      <c r="P808" s="13" t="str">
        <f t="shared" si="40"/>
        <v>True Pattern</v>
      </c>
      <c r="Q808" s="13" t="str">
        <f t="shared" si="41"/>
        <v>Fixed</v>
      </c>
      <c r="R808" s="13" t="s">
        <v>1668</v>
      </c>
      <c r="S808" s="25">
        <v>2</v>
      </c>
      <c r="T808" s="13">
        <v>0</v>
      </c>
      <c r="U808" s="25">
        <v>2</v>
      </c>
      <c r="V808" s="1">
        <f t="shared" si="43"/>
        <v>2</v>
      </c>
      <c r="Y808"/>
    </row>
    <row r="809" spans="1:25" ht="15" x14ac:dyDescent="0.35">
      <c r="A809" s="7" t="s">
        <v>445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 t="shared" si="42"/>
        <v>kPAR</v>
      </c>
      <c r="P809" s="13" t="str">
        <f t="shared" si="40"/>
        <v>True Pattern</v>
      </c>
      <c r="Q809" s="13" t="str">
        <f t="shared" si="41"/>
        <v>Fixed</v>
      </c>
      <c r="R809" s="13" t="s">
        <v>1669</v>
      </c>
      <c r="S809" s="25">
        <v>2</v>
      </c>
      <c r="T809" s="25">
        <v>1</v>
      </c>
      <c r="U809" s="25">
        <v>5</v>
      </c>
      <c r="V809" s="1">
        <f t="shared" si="43"/>
        <v>6</v>
      </c>
      <c r="Y809"/>
    </row>
    <row r="810" spans="1:25" ht="15" x14ac:dyDescent="0.35">
      <c r="A810" s="5" t="s">
        <v>1158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 t="shared" si="42"/>
        <v>kPAR</v>
      </c>
      <c r="P810" s="13" t="str">
        <f t="shared" si="40"/>
        <v>True Pattern</v>
      </c>
      <c r="Q810" s="13" t="str">
        <f t="shared" si="41"/>
        <v>Fixed</v>
      </c>
      <c r="R810" s="13" t="s">
        <v>1669</v>
      </c>
      <c r="S810" s="25">
        <v>2</v>
      </c>
      <c r="T810" s="25">
        <v>2</v>
      </c>
      <c r="U810" s="25">
        <v>2</v>
      </c>
      <c r="V810" s="1">
        <f t="shared" si="43"/>
        <v>4</v>
      </c>
      <c r="Y810"/>
    </row>
    <row r="811" spans="1:25" ht="15" x14ac:dyDescent="0.35">
      <c r="A811" s="7" t="s">
        <v>254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 t="shared" si="42"/>
        <v>kPAR</v>
      </c>
      <c r="P811" s="13" t="str">
        <f t="shared" si="40"/>
        <v>True Pattern</v>
      </c>
      <c r="Q811" s="13" t="str">
        <f t="shared" si="41"/>
        <v>Fixed</v>
      </c>
      <c r="R811" s="13" t="s">
        <v>1668</v>
      </c>
      <c r="S811" s="25">
        <v>1</v>
      </c>
      <c r="T811" s="25">
        <v>1</v>
      </c>
      <c r="U811" s="25">
        <v>1</v>
      </c>
      <c r="V811" s="1">
        <f t="shared" si="43"/>
        <v>2</v>
      </c>
      <c r="Y811"/>
    </row>
    <row r="812" spans="1:25" ht="15" x14ac:dyDescent="0.35">
      <c r="A812" s="7" t="s">
        <v>154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 t="shared" si="42"/>
        <v>kPAR</v>
      </c>
      <c r="P812" s="13" t="str">
        <f t="shared" si="40"/>
        <v>True Pattern</v>
      </c>
      <c r="Q812" s="13" t="str">
        <f t="shared" si="41"/>
        <v>Fixed</v>
      </c>
      <c r="R812" s="13" t="s">
        <v>1668</v>
      </c>
      <c r="S812" s="25">
        <v>1</v>
      </c>
      <c r="T812" s="25">
        <v>1</v>
      </c>
      <c r="U812" s="25">
        <v>1</v>
      </c>
      <c r="V812" s="1">
        <f t="shared" si="43"/>
        <v>2</v>
      </c>
      <c r="Y812"/>
    </row>
    <row r="813" spans="1:25" ht="15" x14ac:dyDescent="0.35">
      <c r="A813" s="5" t="s">
        <v>229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 t="shared" si="42"/>
        <v>kPAR</v>
      </c>
      <c r="P813" s="13" t="str">
        <f t="shared" si="40"/>
        <v>True Pattern</v>
      </c>
      <c r="Q813" s="13" t="str">
        <f t="shared" si="41"/>
        <v>Fixed</v>
      </c>
      <c r="R813" s="13" t="s">
        <v>1668</v>
      </c>
      <c r="S813" s="25">
        <v>1</v>
      </c>
      <c r="T813" s="25">
        <v>2</v>
      </c>
      <c r="U813" s="13">
        <v>0</v>
      </c>
      <c r="V813" s="1">
        <f t="shared" si="43"/>
        <v>2</v>
      </c>
      <c r="Y813"/>
    </row>
    <row r="814" spans="1:25" ht="15" x14ac:dyDescent="0.35">
      <c r="A814" s="7" t="s">
        <v>340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 t="shared" si="42"/>
        <v>kPAR</v>
      </c>
      <c r="P814" s="13" t="str">
        <f t="shared" si="40"/>
        <v>True Pattern</v>
      </c>
      <c r="Q814" s="13" t="str">
        <f t="shared" si="41"/>
        <v>Fixed</v>
      </c>
      <c r="R814" s="13" t="s">
        <v>1668</v>
      </c>
      <c r="S814" s="25">
        <v>2</v>
      </c>
      <c r="T814" s="25">
        <v>11</v>
      </c>
      <c r="U814" s="13">
        <v>0</v>
      </c>
      <c r="V814" s="1">
        <f t="shared" si="43"/>
        <v>11</v>
      </c>
      <c r="Y814"/>
    </row>
    <row r="815" spans="1:25" ht="15" x14ac:dyDescent="0.35">
      <c r="A815" s="7" t="s">
        <v>1127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 t="shared" si="42"/>
        <v>kPAR</v>
      </c>
      <c r="P815" s="13" t="str">
        <f t="shared" si="40"/>
        <v>True Pattern</v>
      </c>
      <c r="Q815" s="13" t="str">
        <f t="shared" si="41"/>
        <v>Fixed</v>
      </c>
      <c r="R815" s="13" t="s">
        <v>1669</v>
      </c>
      <c r="S815" s="25">
        <v>1</v>
      </c>
      <c r="T815" s="25">
        <v>1</v>
      </c>
      <c r="U815" s="25">
        <v>1</v>
      </c>
      <c r="V815" s="1">
        <f t="shared" si="43"/>
        <v>2</v>
      </c>
      <c r="Y815"/>
    </row>
    <row r="816" spans="1:25" ht="15" x14ac:dyDescent="0.35">
      <c r="A816" s="7" t="s">
        <v>344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 t="shared" si="42"/>
        <v>kPAR</v>
      </c>
      <c r="P816" s="13" t="str">
        <f t="shared" si="40"/>
        <v>True Pattern</v>
      </c>
      <c r="Q816" s="13" t="str">
        <f t="shared" si="41"/>
        <v>Fixed</v>
      </c>
      <c r="R816" s="13" t="s">
        <v>1668</v>
      </c>
      <c r="S816" s="25">
        <v>3</v>
      </c>
      <c r="T816" s="13">
        <v>0</v>
      </c>
      <c r="U816" s="25">
        <v>4</v>
      </c>
      <c r="V816" s="1">
        <f t="shared" si="43"/>
        <v>4</v>
      </c>
      <c r="Y816"/>
    </row>
    <row r="817" spans="1:25" ht="15" x14ac:dyDescent="0.35">
      <c r="A817" s="5" t="s">
        <v>95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 t="shared" si="42"/>
        <v>kPAR</v>
      </c>
      <c r="P817" s="13" t="str">
        <f t="shared" si="40"/>
        <v>True Pattern</v>
      </c>
      <c r="Q817" s="13" t="str">
        <f t="shared" si="41"/>
        <v>Fixed</v>
      </c>
      <c r="R817" s="13" t="s">
        <v>1669</v>
      </c>
      <c r="S817" s="25">
        <v>2</v>
      </c>
      <c r="T817" s="25">
        <v>19</v>
      </c>
      <c r="U817" s="25">
        <v>2</v>
      </c>
      <c r="V817" s="1">
        <f t="shared" si="43"/>
        <v>21</v>
      </c>
      <c r="Y817"/>
    </row>
    <row r="818" spans="1:25" ht="15" x14ac:dyDescent="0.35">
      <c r="A818" s="7" t="s">
        <v>776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 t="shared" si="42"/>
        <v>kPAR</v>
      </c>
      <c r="P818" s="13" t="str">
        <f t="shared" si="40"/>
        <v>True Pattern</v>
      </c>
      <c r="Q818" s="13" t="str">
        <f t="shared" si="41"/>
        <v>Fixed</v>
      </c>
      <c r="R818" s="13" t="s">
        <v>1669</v>
      </c>
      <c r="S818" s="25">
        <v>5</v>
      </c>
      <c r="T818" s="25">
        <v>26</v>
      </c>
      <c r="U818" s="25">
        <v>2</v>
      </c>
      <c r="V818" s="1">
        <f t="shared" si="43"/>
        <v>28</v>
      </c>
      <c r="Y818"/>
    </row>
    <row r="819" spans="1:25" ht="15" x14ac:dyDescent="0.35">
      <c r="A819" s="7" t="s">
        <v>937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 t="shared" si="42"/>
        <v>kPAR</v>
      </c>
      <c r="P819" s="13" t="str">
        <f t="shared" si="40"/>
        <v>True Pattern</v>
      </c>
      <c r="Q819" s="13" t="str">
        <f t="shared" si="41"/>
        <v>Fixed</v>
      </c>
      <c r="R819" s="13" t="s">
        <v>1669</v>
      </c>
      <c r="S819" s="25">
        <v>1</v>
      </c>
      <c r="T819" s="25">
        <v>15</v>
      </c>
      <c r="U819" s="25">
        <v>2</v>
      </c>
      <c r="V819" s="1">
        <f t="shared" si="43"/>
        <v>17</v>
      </c>
      <c r="Y819"/>
    </row>
    <row r="820" spans="1:25" ht="15" x14ac:dyDescent="0.35">
      <c r="A820" s="5" t="s">
        <v>263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 t="shared" si="42"/>
        <v>kPAR</v>
      </c>
      <c r="P820" s="13" t="str">
        <f t="shared" si="40"/>
        <v>True Pattern</v>
      </c>
      <c r="Q820" s="13" t="str">
        <f t="shared" si="41"/>
        <v>Fixed</v>
      </c>
      <c r="R820" s="13" t="s">
        <v>1668</v>
      </c>
      <c r="S820" s="25">
        <v>1</v>
      </c>
      <c r="T820" s="25">
        <v>1</v>
      </c>
      <c r="U820" s="25">
        <v>1</v>
      </c>
      <c r="V820" s="1">
        <f t="shared" si="43"/>
        <v>2</v>
      </c>
      <c r="Y820"/>
    </row>
    <row r="821" spans="1:25" ht="15" x14ac:dyDescent="0.35">
      <c r="A821" s="5" t="s">
        <v>746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 t="shared" si="42"/>
        <v>kPAR</v>
      </c>
      <c r="P821" s="13" t="str">
        <f t="shared" si="40"/>
        <v>True Pattern</v>
      </c>
      <c r="Q821" s="13" t="str">
        <f t="shared" si="41"/>
        <v>Fixed</v>
      </c>
      <c r="R821" s="13" t="s">
        <v>1668</v>
      </c>
      <c r="S821" s="25">
        <v>2</v>
      </c>
      <c r="T821" s="25">
        <v>2</v>
      </c>
      <c r="U821" s="25">
        <v>2</v>
      </c>
      <c r="V821" s="1">
        <f t="shared" si="43"/>
        <v>4</v>
      </c>
      <c r="Y821"/>
    </row>
    <row r="822" spans="1:25" ht="15" x14ac:dyDescent="0.35">
      <c r="A822" s="5" t="s">
        <v>211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 t="shared" si="42"/>
        <v>kPAR</v>
      </c>
      <c r="P822" s="13" t="str">
        <f t="shared" si="40"/>
        <v>True Pattern</v>
      </c>
      <c r="Q822" s="13" t="str">
        <f t="shared" si="41"/>
        <v>Fixed</v>
      </c>
      <c r="R822" s="13" t="s">
        <v>1668</v>
      </c>
      <c r="S822" s="25">
        <v>2</v>
      </c>
      <c r="T822" s="25">
        <v>3</v>
      </c>
      <c r="U822" s="25">
        <v>1</v>
      </c>
      <c r="V822" s="1">
        <f t="shared" si="43"/>
        <v>4</v>
      </c>
      <c r="Y822"/>
    </row>
    <row r="823" spans="1:25" ht="15" x14ac:dyDescent="0.35">
      <c r="A823" s="5" t="s">
        <v>378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 t="shared" si="42"/>
        <v>kPAR</v>
      </c>
      <c r="P823" s="13" t="str">
        <f t="shared" si="40"/>
        <v>True Pattern</v>
      </c>
      <c r="Q823" s="13" t="str">
        <f t="shared" si="41"/>
        <v>Fixed</v>
      </c>
      <c r="R823" s="13" t="s">
        <v>1669</v>
      </c>
      <c r="S823" s="25">
        <v>1</v>
      </c>
      <c r="T823" s="25">
        <v>16</v>
      </c>
      <c r="U823" s="13">
        <v>0</v>
      </c>
      <c r="V823" s="1">
        <f t="shared" si="43"/>
        <v>16</v>
      </c>
      <c r="Y823"/>
    </row>
    <row r="824" spans="1:25" ht="15" x14ac:dyDescent="0.35">
      <c r="A824" s="5" t="s">
        <v>1129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 t="shared" si="42"/>
        <v>kPAR</v>
      </c>
      <c r="P824" s="13" t="str">
        <f t="shared" si="40"/>
        <v>True Pattern</v>
      </c>
      <c r="Q824" s="13" t="str">
        <f t="shared" si="41"/>
        <v>Fixed</v>
      </c>
      <c r="R824" s="13" t="s">
        <v>1668</v>
      </c>
      <c r="S824" s="25">
        <v>1</v>
      </c>
      <c r="T824" s="25">
        <v>1</v>
      </c>
      <c r="U824" s="25">
        <v>1</v>
      </c>
      <c r="V824" s="1">
        <f t="shared" si="43"/>
        <v>2</v>
      </c>
      <c r="Y824"/>
    </row>
    <row r="825" spans="1:25" ht="15" x14ac:dyDescent="0.35">
      <c r="A825" s="7" t="s">
        <v>406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 t="shared" si="42"/>
        <v>kPAR</v>
      </c>
      <c r="P825" s="13" t="str">
        <f t="shared" si="40"/>
        <v>True Pattern</v>
      </c>
      <c r="Q825" s="13" t="str">
        <f t="shared" si="41"/>
        <v>Fixed</v>
      </c>
      <c r="R825" s="13" t="s">
        <v>1668</v>
      </c>
      <c r="S825" s="25">
        <v>1</v>
      </c>
      <c r="T825" s="25">
        <v>1</v>
      </c>
      <c r="U825" s="25">
        <v>1</v>
      </c>
      <c r="V825" s="1">
        <f t="shared" si="43"/>
        <v>2</v>
      </c>
      <c r="Y825"/>
    </row>
    <row r="826" spans="1:25" ht="15" x14ac:dyDescent="0.35">
      <c r="A826" s="7" t="s">
        <v>180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 t="shared" si="42"/>
        <v>kPAR</v>
      </c>
      <c r="P826" s="13" t="str">
        <f t="shared" si="40"/>
        <v>True Pattern</v>
      </c>
      <c r="Q826" s="13" t="str">
        <f t="shared" si="41"/>
        <v>Fixed</v>
      </c>
      <c r="R826" s="13" t="s">
        <v>1668</v>
      </c>
      <c r="S826" s="25">
        <v>1</v>
      </c>
      <c r="T826" s="25">
        <v>1</v>
      </c>
      <c r="U826" s="25">
        <v>1</v>
      </c>
      <c r="V826" s="1">
        <f t="shared" si="43"/>
        <v>2</v>
      </c>
      <c r="Y826"/>
    </row>
    <row r="827" spans="1:25" ht="15" x14ac:dyDescent="0.35">
      <c r="A827" s="5" t="s">
        <v>418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 t="shared" si="42"/>
        <v>kPAR</v>
      </c>
      <c r="P827" s="13" t="str">
        <f t="shared" si="40"/>
        <v>True Pattern</v>
      </c>
      <c r="Q827" s="13" t="str">
        <f t="shared" si="41"/>
        <v>Fixed</v>
      </c>
      <c r="R827" s="13" t="s">
        <v>1668</v>
      </c>
      <c r="S827" s="25">
        <v>2</v>
      </c>
      <c r="T827" s="25">
        <v>9</v>
      </c>
      <c r="U827" s="13">
        <v>0</v>
      </c>
      <c r="V827" s="1">
        <f t="shared" si="43"/>
        <v>9</v>
      </c>
      <c r="Y827"/>
    </row>
    <row r="828" spans="1:25" ht="15" x14ac:dyDescent="0.35">
      <c r="A828" s="5" t="s">
        <v>293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 t="shared" si="42"/>
        <v>kPAR</v>
      </c>
      <c r="P828" s="13" t="str">
        <f t="shared" si="40"/>
        <v>True Pattern</v>
      </c>
      <c r="Q828" s="13" t="str">
        <f t="shared" si="41"/>
        <v>Fixed</v>
      </c>
      <c r="R828" s="13" t="s">
        <v>1669</v>
      </c>
      <c r="S828" s="25">
        <v>1</v>
      </c>
      <c r="T828" s="25">
        <v>1</v>
      </c>
      <c r="U828" s="25">
        <v>1</v>
      </c>
      <c r="V828" s="1">
        <f t="shared" si="43"/>
        <v>2</v>
      </c>
      <c r="Y828"/>
    </row>
    <row r="829" spans="1:25" ht="15" x14ac:dyDescent="0.35">
      <c r="A829" s="7" t="s">
        <v>226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 t="shared" si="42"/>
        <v>kPAR</v>
      </c>
      <c r="P829" s="13" t="str">
        <f t="shared" si="40"/>
        <v>True Pattern</v>
      </c>
      <c r="Q829" s="13" t="str">
        <f t="shared" si="41"/>
        <v>Fixed</v>
      </c>
      <c r="R829" s="13" t="s">
        <v>1669</v>
      </c>
      <c r="S829" s="25">
        <v>2</v>
      </c>
      <c r="T829" s="25">
        <v>3</v>
      </c>
      <c r="U829" s="25">
        <v>3</v>
      </c>
      <c r="V829" s="1">
        <f t="shared" si="43"/>
        <v>6</v>
      </c>
      <c r="Y829"/>
    </row>
    <row r="830" spans="1:25" ht="15" x14ac:dyDescent="0.35">
      <c r="A830" s="7" t="s">
        <v>652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 t="shared" si="42"/>
        <v>kPAR</v>
      </c>
      <c r="P830" s="13" t="str">
        <f t="shared" si="40"/>
        <v>True Pattern</v>
      </c>
      <c r="Q830" s="13" t="str">
        <f t="shared" si="41"/>
        <v>Fixed</v>
      </c>
      <c r="R830" s="13" t="s">
        <v>1669</v>
      </c>
      <c r="S830" s="25">
        <v>2</v>
      </c>
      <c r="T830" s="25">
        <v>2</v>
      </c>
      <c r="U830" s="25">
        <v>2</v>
      </c>
      <c r="V830" s="1">
        <f t="shared" si="43"/>
        <v>4</v>
      </c>
      <c r="Y830"/>
    </row>
    <row r="831" spans="1:25" ht="15" x14ac:dyDescent="0.35">
      <c r="A831" s="5" t="s">
        <v>312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 t="shared" si="42"/>
        <v>kPAR</v>
      </c>
      <c r="P831" s="13" t="str">
        <f t="shared" si="40"/>
        <v>True Pattern</v>
      </c>
      <c r="Q831" s="13" t="str">
        <f t="shared" si="41"/>
        <v>Fixed</v>
      </c>
      <c r="R831" s="13" t="s">
        <v>1669</v>
      </c>
      <c r="S831" s="25">
        <v>1</v>
      </c>
      <c r="T831" s="25">
        <v>1</v>
      </c>
      <c r="U831" s="25">
        <v>1</v>
      </c>
      <c r="V831" s="1">
        <f t="shared" si="43"/>
        <v>2</v>
      </c>
      <c r="Y831"/>
    </row>
    <row r="832" spans="1:25" ht="15" x14ac:dyDescent="0.35">
      <c r="A832" s="7" t="s">
        <v>656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 t="shared" si="42"/>
        <v>kPAR</v>
      </c>
      <c r="P832" s="13" t="str">
        <f t="shared" si="40"/>
        <v>True Pattern</v>
      </c>
      <c r="Q832" s="13" t="str">
        <f t="shared" si="41"/>
        <v>Fixed</v>
      </c>
      <c r="R832" s="13" t="s">
        <v>1669</v>
      </c>
      <c r="S832" s="25">
        <v>2</v>
      </c>
      <c r="T832" s="25">
        <v>1</v>
      </c>
      <c r="U832" s="25">
        <v>7</v>
      </c>
      <c r="V832" s="1">
        <f t="shared" si="43"/>
        <v>8</v>
      </c>
      <c r="Y832"/>
    </row>
    <row r="833" spans="1:25" ht="15" x14ac:dyDescent="0.35">
      <c r="A833" s="7" t="s">
        <v>107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 t="shared" si="42"/>
        <v>kPAR</v>
      </c>
      <c r="P833" s="13" t="str">
        <f t="shared" si="40"/>
        <v>True Pattern</v>
      </c>
      <c r="Q833" s="13" t="str">
        <f t="shared" si="41"/>
        <v>Fixed</v>
      </c>
      <c r="R833" s="13" t="s">
        <v>1668</v>
      </c>
      <c r="S833" s="25">
        <v>1</v>
      </c>
      <c r="T833" s="25">
        <v>1</v>
      </c>
      <c r="U833" s="25">
        <v>1</v>
      </c>
      <c r="V833" s="1">
        <f t="shared" si="43"/>
        <v>2</v>
      </c>
      <c r="Y833"/>
    </row>
    <row r="834" spans="1:25" ht="15" x14ac:dyDescent="0.35">
      <c r="A834" s="7" t="s">
        <v>1111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 t="shared" si="42"/>
        <v>kPAR</v>
      </c>
      <c r="P834" s="13" t="str">
        <f t="shared" si="40"/>
        <v>True Pattern</v>
      </c>
      <c r="Q834" s="13" t="str">
        <f t="shared" si="41"/>
        <v>Fixed</v>
      </c>
      <c r="R834" s="13" t="s">
        <v>1669</v>
      </c>
      <c r="S834" s="25">
        <v>2</v>
      </c>
      <c r="T834" s="25">
        <v>1</v>
      </c>
      <c r="U834" s="25">
        <v>4</v>
      </c>
      <c r="V834" s="1">
        <f t="shared" si="43"/>
        <v>5</v>
      </c>
      <c r="Y834"/>
    </row>
    <row r="835" spans="1:25" ht="15" x14ac:dyDescent="0.35">
      <c r="A835" s="5" t="s">
        <v>560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 t="shared" si="42"/>
        <v>kPAR</v>
      </c>
      <c r="P835" s="13" t="str">
        <f t="shared" si="40"/>
        <v>True Pattern</v>
      </c>
      <c r="Q835" s="13" t="str">
        <f t="shared" si="41"/>
        <v>Fixed</v>
      </c>
      <c r="R835" s="13" t="s">
        <v>1669</v>
      </c>
      <c r="S835" s="25">
        <v>8</v>
      </c>
      <c r="T835" s="25">
        <v>2</v>
      </c>
      <c r="U835" s="25">
        <v>21</v>
      </c>
      <c r="V835" s="1">
        <f t="shared" si="43"/>
        <v>23</v>
      </c>
      <c r="Y835"/>
    </row>
    <row r="836" spans="1:25" ht="15" x14ac:dyDescent="0.35">
      <c r="A836" s="5" t="s">
        <v>255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 t="shared" si="42"/>
        <v>kPAR</v>
      </c>
      <c r="P836" s="13" t="str">
        <f t="shared" si="40"/>
        <v>True Pattern</v>
      </c>
      <c r="Q836" s="13" t="str">
        <f t="shared" si="41"/>
        <v>Fixed</v>
      </c>
      <c r="R836" s="13" t="s">
        <v>1669</v>
      </c>
      <c r="S836" s="25">
        <v>1</v>
      </c>
      <c r="T836" s="13">
        <v>0</v>
      </c>
      <c r="U836" s="25">
        <v>1</v>
      </c>
      <c r="V836" s="1">
        <f t="shared" si="43"/>
        <v>1</v>
      </c>
      <c r="Y836"/>
    </row>
    <row r="837" spans="1:25" ht="15" x14ac:dyDescent="0.35">
      <c r="A837" s="5" t="s">
        <v>1235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 t="shared" si="42"/>
        <v>kPAR</v>
      </c>
      <c r="P837" s="13" t="str">
        <f t="shared" si="40"/>
        <v>True Pattern</v>
      </c>
      <c r="Q837" s="13" t="str">
        <f t="shared" si="41"/>
        <v>Fixed</v>
      </c>
      <c r="R837" s="13" t="s">
        <v>1669</v>
      </c>
      <c r="S837" s="25">
        <v>1</v>
      </c>
      <c r="T837" s="13">
        <v>0</v>
      </c>
      <c r="U837" s="25">
        <v>3</v>
      </c>
      <c r="V837" s="1">
        <f t="shared" si="43"/>
        <v>3</v>
      </c>
      <c r="Y837"/>
    </row>
    <row r="838" spans="1:25" ht="15" x14ac:dyDescent="0.35">
      <c r="A838" s="5" t="s">
        <v>1120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 t="shared" si="42"/>
        <v>kPAR</v>
      </c>
      <c r="P838" s="13" t="str">
        <f t="shared" si="40"/>
        <v>True Pattern</v>
      </c>
      <c r="Q838" s="13" t="str">
        <f t="shared" si="41"/>
        <v>Fixed</v>
      </c>
      <c r="R838" s="13" t="s">
        <v>1669</v>
      </c>
      <c r="S838" s="25">
        <v>1</v>
      </c>
      <c r="T838" s="13">
        <v>0</v>
      </c>
      <c r="U838" s="25">
        <v>3</v>
      </c>
      <c r="V838" s="1">
        <f t="shared" si="43"/>
        <v>3</v>
      </c>
      <c r="Y838"/>
    </row>
    <row r="839" spans="1:25" ht="15" x14ac:dyDescent="0.35">
      <c r="A839" s="5" t="s">
        <v>1251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 t="shared" si="42"/>
        <v>kPAR</v>
      </c>
      <c r="P839" s="13" t="str">
        <f t="shared" si="40"/>
        <v>True Pattern</v>
      </c>
      <c r="Q839" s="13" t="str">
        <f t="shared" si="41"/>
        <v>Fixed</v>
      </c>
      <c r="R839" s="13" t="s">
        <v>1669</v>
      </c>
      <c r="S839" s="25">
        <v>1</v>
      </c>
      <c r="T839" s="13">
        <v>0</v>
      </c>
      <c r="U839" s="25">
        <v>1</v>
      </c>
      <c r="V839" s="1">
        <f t="shared" si="43"/>
        <v>1</v>
      </c>
      <c r="Y839"/>
    </row>
    <row r="840" spans="1:25" ht="15" x14ac:dyDescent="0.35">
      <c r="A840" s="7" t="s">
        <v>352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 t="shared" si="42"/>
        <v>kPAR</v>
      </c>
      <c r="P840" s="13" t="str">
        <f t="shared" si="40"/>
        <v>True Pattern</v>
      </c>
      <c r="Q840" s="13" t="str">
        <f t="shared" si="41"/>
        <v>Fixed</v>
      </c>
      <c r="R840" s="13" t="s">
        <v>1669</v>
      </c>
      <c r="S840" s="25">
        <v>4</v>
      </c>
      <c r="T840" s="25">
        <v>2</v>
      </c>
      <c r="U840" s="25">
        <v>2</v>
      </c>
      <c r="V840" s="1">
        <f t="shared" si="43"/>
        <v>4</v>
      </c>
      <c r="Y840"/>
    </row>
    <row r="841" spans="1:25" ht="15" x14ac:dyDescent="0.35">
      <c r="A841" s="5" t="s">
        <v>231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 t="shared" si="42"/>
        <v>kPAR</v>
      </c>
      <c r="P841" s="13" t="str">
        <f t="shared" si="40"/>
        <v>True Pattern</v>
      </c>
      <c r="Q841" s="13" t="str">
        <f t="shared" si="41"/>
        <v>Fixed</v>
      </c>
      <c r="R841" s="13" t="s">
        <v>1669</v>
      </c>
      <c r="S841" s="25">
        <v>1</v>
      </c>
      <c r="T841" s="25">
        <v>1</v>
      </c>
      <c r="U841" s="25">
        <v>1</v>
      </c>
      <c r="V841" s="1">
        <f t="shared" si="43"/>
        <v>2</v>
      </c>
      <c r="Y841"/>
    </row>
    <row r="842" spans="1:25" ht="15" x14ac:dyDescent="0.35">
      <c r="A842" s="7" t="s">
        <v>113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 t="shared" si="42"/>
        <v>kPAR</v>
      </c>
      <c r="P842" s="13" t="str">
        <f t="shared" ref="P842:P905" si="44">IF($O842="ACS", "True Search", IF($O842="Arja", "Evolutionary Search", IF($O842="AVATAR", "True Pattern", IF($O842="CapGen", "Search Like Pattern", IF($O842="Cardumen", "True Semantic", IF($O842="DynaMoth", "True Semantic", IF($O842="FixMiner", "True Pattern", IF($O842="GenProg-A", "Evolutionary Search", IF($O842="Hercules", "Learning Pattern", IF($O842="Jaid", "True Semantic",
IF($O842="Kali-A", "True Search", IF($O842="kPAR", "True Pattern", IF($O842="Nopol", "True Semantic", IF($O842="RSRepair-A", "Evolutionary Search", IF($O842="SequenceR", "Deep Learning", IF($O842="SimFix", "Search Like Pattern", IF($O842="SketchFix", "True Pattern", IF($O842="SOFix", "True Pattern", IF($O842="ssFix", "Search Like Pattern", IF($O842="TBar", "True Pattern", ""))))))))))))))))))))</f>
        <v>True Pattern</v>
      </c>
      <c r="Q842" s="13" t="str">
        <f t="shared" si="41"/>
        <v>Fixed</v>
      </c>
      <c r="R842" s="13" t="s">
        <v>1669</v>
      </c>
      <c r="S842" s="25">
        <v>1</v>
      </c>
      <c r="T842" s="25">
        <v>2</v>
      </c>
      <c r="U842" s="25">
        <v>1</v>
      </c>
      <c r="V842" s="1">
        <f t="shared" si="43"/>
        <v>3</v>
      </c>
      <c r="Y842"/>
    </row>
    <row r="843" spans="1:25" ht="15" x14ac:dyDescent="0.35">
      <c r="A843" s="7" t="s">
        <v>1079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 t="shared" si="42"/>
        <v>kPAR</v>
      </c>
      <c r="P843" s="13" t="str">
        <f t="shared" si="44"/>
        <v>True Pattern</v>
      </c>
      <c r="Q843" s="13" t="str">
        <f t="shared" si="41"/>
        <v>Fixed</v>
      </c>
      <c r="R843" s="13" t="s">
        <v>1668</v>
      </c>
      <c r="S843" s="25">
        <v>1</v>
      </c>
      <c r="T843" s="25">
        <v>1</v>
      </c>
      <c r="U843" s="25">
        <v>1</v>
      </c>
      <c r="V843" s="1">
        <f t="shared" si="43"/>
        <v>2</v>
      </c>
      <c r="Y843"/>
    </row>
    <row r="844" spans="1:25" ht="15" x14ac:dyDescent="0.35">
      <c r="A844" s="7" t="s">
        <v>1224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 t="shared" si="42"/>
        <v>kPAR</v>
      </c>
      <c r="P844" s="13" t="str">
        <f t="shared" si="44"/>
        <v>True Pattern</v>
      </c>
      <c r="Q844" s="13" t="str">
        <f t="shared" si="41"/>
        <v>Fixed</v>
      </c>
      <c r="R844" s="13" t="s">
        <v>1668</v>
      </c>
      <c r="S844" s="25">
        <v>1</v>
      </c>
      <c r="T844" s="25">
        <v>1</v>
      </c>
      <c r="U844" s="25">
        <v>1</v>
      </c>
      <c r="V844" s="1">
        <f t="shared" si="43"/>
        <v>2</v>
      </c>
      <c r="Y844"/>
    </row>
    <row r="845" spans="1:25" ht="15" x14ac:dyDescent="0.35">
      <c r="A845" s="7" t="s">
        <v>875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 t="shared" si="42"/>
        <v>kPAR</v>
      </c>
      <c r="P845" s="13" t="str">
        <f t="shared" si="44"/>
        <v>True Pattern</v>
      </c>
      <c r="Q845" s="13" t="str">
        <f t="shared" si="41"/>
        <v>Fixed</v>
      </c>
      <c r="R845" s="13" t="s">
        <v>1669</v>
      </c>
      <c r="S845" s="25">
        <v>4</v>
      </c>
      <c r="T845" s="25">
        <v>20</v>
      </c>
      <c r="U845" s="25">
        <v>3</v>
      </c>
      <c r="V845" s="1">
        <f t="shared" si="43"/>
        <v>23</v>
      </c>
      <c r="Y845"/>
    </row>
    <row r="846" spans="1:25" ht="15" x14ac:dyDescent="0.35">
      <c r="A846" s="5" t="s">
        <v>558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 t="shared" si="42"/>
        <v>kPAR</v>
      </c>
      <c r="P846" s="13" t="str">
        <f t="shared" si="44"/>
        <v>True Pattern</v>
      </c>
      <c r="Q846" s="13" t="str">
        <f t="shared" si="41"/>
        <v>Fixed</v>
      </c>
      <c r="R846" s="13" t="s">
        <v>1668</v>
      </c>
      <c r="S846" s="25">
        <v>3</v>
      </c>
      <c r="T846" s="25">
        <v>3</v>
      </c>
      <c r="U846" s="25">
        <v>3</v>
      </c>
      <c r="V846" s="1">
        <f t="shared" si="43"/>
        <v>6</v>
      </c>
      <c r="Y846"/>
    </row>
    <row r="847" spans="1:25" ht="15" x14ac:dyDescent="0.35">
      <c r="A847" s="5" t="s">
        <v>1268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 t="shared" si="42"/>
        <v>kPAR</v>
      </c>
      <c r="P847" s="13" t="str">
        <f t="shared" si="44"/>
        <v>True Pattern</v>
      </c>
      <c r="Q847" s="13" t="str">
        <f t="shared" si="41"/>
        <v>Fixed</v>
      </c>
      <c r="R847" s="13" t="s">
        <v>1669</v>
      </c>
      <c r="S847" s="25">
        <v>1</v>
      </c>
      <c r="T847" s="25">
        <v>1</v>
      </c>
      <c r="U847" s="25">
        <v>1</v>
      </c>
      <c r="V847" s="1">
        <f t="shared" si="43"/>
        <v>2</v>
      </c>
      <c r="Y847"/>
    </row>
    <row r="848" spans="1:25" ht="15" x14ac:dyDescent="0.35">
      <c r="A848" s="7" t="s">
        <v>375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>
        <v>4301</v>
      </c>
      <c r="N848" s="8">
        <v>238.96</v>
      </c>
      <c r="O848" s="13" t="str">
        <f t="shared" si="42"/>
        <v>kPAR</v>
      </c>
      <c r="P848" s="13" t="str">
        <f t="shared" si="44"/>
        <v>True Pattern</v>
      </c>
      <c r="Q848" s="13" t="str">
        <f t="shared" si="41"/>
        <v>Fixed</v>
      </c>
      <c r="R848" s="13" t="s">
        <v>1669</v>
      </c>
      <c r="S848" s="25">
        <v>2</v>
      </c>
      <c r="T848" s="25">
        <v>1</v>
      </c>
      <c r="U848" s="25">
        <v>2</v>
      </c>
      <c r="V848" s="1">
        <f t="shared" si="43"/>
        <v>3</v>
      </c>
      <c r="Y848"/>
    </row>
    <row r="849" spans="1:25" ht="15" x14ac:dyDescent="0.35">
      <c r="A849" s="7" t="s">
        <v>171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 t="shared" si="42"/>
        <v>kPAR</v>
      </c>
      <c r="P849" s="13" t="str">
        <f t="shared" si="44"/>
        <v>True Pattern</v>
      </c>
      <c r="Q849" s="13" t="str">
        <f t="shared" si="41"/>
        <v>Fixed</v>
      </c>
      <c r="R849" s="13" t="s">
        <v>1669</v>
      </c>
      <c r="S849" s="25">
        <v>2</v>
      </c>
      <c r="T849" s="25">
        <v>2</v>
      </c>
      <c r="U849" s="25">
        <v>8</v>
      </c>
      <c r="V849" s="1">
        <f t="shared" si="43"/>
        <v>10</v>
      </c>
      <c r="Y849"/>
    </row>
    <row r="850" spans="1:25" ht="15" x14ac:dyDescent="0.35">
      <c r="A850" s="7" t="s">
        <v>109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 t="shared" si="42"/>
        <v>kPAR</v>
      </c>
      <c r="P850" s="13" t="str">
        <f t="shared" si="44"/>
        <v>True Pattern</v>
      </c>
      <c r="Q850" s="13" t="str">
        <f t="shared" si="41"/>
        <v>Fixed</v>
      </c>
      <c r="R850" s="13" t="s">
        <v>1669</v>
      </c>
      <c r="S850" s="25">
        <v>2</v>
      </c>
      <c r="T850" s="25">
        <v>1</v>
      </c>
      <c r="U850" s="25">
        <v>3</v>
      </c>
      <c r="V850" s="1">
        <f t="shared" si="43"/>
        <v>4</v>
      </c>
      <c r="Y850"/>
    </row>
    <row r="851" spans="1:25" ht="15" x14ac:dyDescent="0.35">
      <c r="A851" s="7" t="s">
        <v>367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 t="shared" si="42"/>
        <v>kPAR</v>
      </c>
      <c r="P851" s="13" t="str">
        <f t="shared" si="44"/>
        <v>True Pattern</v>
      </c>
      <c r="Q851" s="13" t="str">
        <f t="shared" si="41"/>
        <v>Fixed</v>
      </c>
      <c r="R851" s="13" t="s">
        <v>1669</v>
      </c>
      <c r="S851" s="25">
        <v>3</v>
      </c>
      <c r="T851" s="25">
        <v>3</v>
      </c>
      <c r="U851" s="25">
        <v>3</v>
      </c>
      <c r="V851" s="1">
        <f t="shared" si="43"/>
        <v>6</v>
      </c>
      <c r="Y851"/>
    </row>
    <row r="852" spans="1:25" ht="15" x14ac:dyDescent="0.35">
      <c r="A852" s="5" t="s">
        <v>1037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 t="shared" si="42"/>
        <v>kPAR</v>
      </c>
      <c r="P852" s="13" t="str">
        <f t="shared" si="44"/>
        <v>True Pattern</v>
      </c>
      <c r="Q852" s="13" t="str">
        <f t="shared" si="41"/>
        <v>Fixed</v>
      </c>
      <c r="R852" s="13" t="s">
        <v>1668</v>
      </c>
      <c r="S852" s="25">
        <v>1</v>
      </c>
      <c r="T852" s="25">
        <v>4</v>
      </c>
      <c r="U852" s="13">
        <v>0</v>
      </c>
      <c r="V852" s="1">
        <f t="shared" si="43"/>
        <v>4</v>
      </c>
      <c r="Y852"/>
    </row>
    <row r="853" spans="1:25" ht="15" x14ac:dyDescent="0.35">
      <c r="A853" s="7" t="s">
        <v>152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 t="shared" si="42"/>
        <v>kPAR</v>
      </c>
      <c r="P853" s="13" t="str">
        <f t="shared" si="44"/>
        <v>True Pattern</v>
      </c>
      <c r="Q853" s="13" t="str">
        <f t="shared" si="41"/>
        <v>Fixed</v>
      </c>
      <c r="R853" s="13" t="s">
        <v>1668</v>
      </c>
      <c r="S853" s="25">
        <v>1</v>
      </c>
      <c r="T853" s="25">
        <v>1</v>
      </c>
      <c r="U853" s="25">
        <v>1</v>
      </c>
      <c r="V853" s="1">
        <f t="shared" si="43"/>
        <v>2</v>
      </c>
      <c r="Y853"/>
    </row>
    <row r="854" spans="1:25" ht="15" x14ac:dyDescent="0.35">
      <c r="A854" s="7" t="s">
        <v>232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 t="shared" si="42"/>
        <v>kPAR</v>
      </c>
      <c r="P854" s="13" t="str">
        <f t="shared" si="44"/>
        <v>True Pattern</v>
      </c>
      <c r="Q854" s="13" t="str">
        <f t="shared" ref="Q854:Q917" si="45">IF(NOT(ISERR(SEARCH("*_Buggy",$A854))), "Buggy", IF(NOT(ISERR(SEARCH("*_Fixed",$A854))), "Fixed", IF(NOT(ISERR(SEARCH("*_Repaired",$A854))), "Repaired", "")))</f>
        <v>Fixed</v>
      </c>
      <c r="R854" s="13" t="s">
        <v>1669</v>
      </c>
      <c r="S854" s="25">
        <v>2</v>
      </c>
      <c r="T854" s="25">
        <v>4</v>
      </c>
      <c r="U854" s="25">
        <v>3</v>
      </c>
      <c r="V854" s="1">
        <f t="shared" si="43"/>
        <v>7</v>
      </c>
      <c r="Y854"/>
    </row>
    <row r="855" spans="1:25" ht="15" x14ac:dyDescent="0.35">
      <c r="A855" s="7" t="s">
        <v>901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 t="shared" ref="O855:O918" si="46">LEFT($A855,FIND("_",$A855)-1)</f>
        <v>kPAR</v>
      </c>
      <c r="P855" s="13" t="str">
        <f t="shared" si="44"/>
        <v>True Pattern</v>
      </c>
      <c r="Q855" s="13" t="str">
        <f t="shared" si="45"/>
        <v>Fixed</v>
      </c>
      <c r="R855" s="13" t="s">
        <v>1669</v>
      </c>
      <c r="S855" s="25">
        <v>1</v>
      </c>
      <c r="T855" s="25">
        <v>1</v>
      </c>
      <c r="U855" s="25">
        <v>1</v>
      </c>
      <c r="V855" s="1">
        <f t="shared" si="43"/>
        <v>2</v>
      </c>
      <c r="Y855"/>
    </row>
    <row r="856" spans="1:25" ht="15" x14ac:dyDescent="0.35">
      <c r="A856" s="7" t="s">
        <v>959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 t="shared" si="46"/>
        <v>kPAR</v>
      </c>
      <c r="P856" s="13" t="str">
        <f t="shared" si="44"/>
        <v>True Pattern</v>
      </c>
      <c r="Q856" s="13" t="str">
        <f t="shared" si="45"/>
        <v>Fixed</v>
      </c>
      <c r="R856" s="13" t="s">
        <v>1669</v>
      </c>
      <c r="S856" s="25">
        <v>4</v>
      </c>
      <c r="T856" s="25">
        <v>9</v>
      </c>
      <c r="U856" s="25">
        <v>8</v>
      </c>
      <c r="V856" s="1">
        <f t="shared" si="43"/>
        <v>17</v>
      </c>
      <c r="Y856"/>
    </row>
    <row r="857" spans="1:25" ht="15" x14ac:dyDescent="0.35">
      <c r="A857" s="7" t="s">
        <v>358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 t="shared" si="46"/>
        <v>kPAR</v>
      </c>
      <c r="P857" s="13" t="str">
        <f t="shared" si="44"/>
        <v>True Pattern</v>
      </c>
      <c r="Q857" s="13" t="str">
        <f t="shared" si="45"/>
        <v>Fixed</v>
      </c>
      <c r="R857" s="13" t="s">
        <v>1668</v>
      </c>
      <c r="S857" s="25">
        <v>1</v>
      </c>
      <c r="T857" s="25">
        <v>1</v>
      </c>
      <c r="U857" s="25">
        <v>1</v>
      </c>
      <c r="V857" s="1">
        <f t="shared" si="43"/>
        <v>2</v>
      </c>
      <c r="Y857"/>
    </row>
    <row r="858" spans="1:25" ht="15" x14ac:dyDescent="0.35">
      <c r="A858" s="7" t="s">
        <v>70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 t="shared" si="46"/>
        <v>kPAR</v>
      </c>
      <c r="P858" s="13" t="str">
        <f t="shared" si="44"/>
        <v>True Pattern</v>
      </c>
      <c r="Q858" s="13" t="str">
        <f t="shared" si="45"/>
        <v>Fixed</v>
      </c>
      <c r="R858" s="13" t="s">
        <v>1668</v>
      </c>
      <c r="S858" s="25">
        <v>1</v>
      </c>
      <c r="T858" s="25">
        <v>1</v>
      </c>
      <c r="U858" s="25">
        <v>1</v>
      </c>
      <c r="V858" s="1">
        <f t="shared" si="43"/>
        <v>2</v>
      </c>
      <c r="Y858"/>
    </row>
    <row r="859" spans="1:25" ht="15" x14ac:dyDescent="0.35">
      <c r="A859" s="7" t="s">
        <v>1234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 t="shared" si="46"/>
        <v>kPAR</v>
      </c>
      <c r="P859" s="13" t="str">
        <f t="shared" si="44"/>
        <v>True Pattern</v>
      </c>
      <c r="Q859" s="13" t="str">
        <f t="shared" si="45"/>
        <v>Fixed</v>
      </c>
      <c r="R859" s="13" t="s">
        <v>1669</v>
      </c>
      <c r="S859" s="25">
        <v>2</v>
      </c>
      <c r="T859" s="25">
        <v>2</v>
      </c>
      <c r="U859" s="25">
        <v>2</v>
      </c>
      <c r="V859" s="1">
        <f t="shared" si="43"/>
        <v>4</v>
      </c>
      <c r="Y859"/>
    </row>
    <row r="860" spans="1:25" ht="15" x14ac:dyDescent="0.35">
      <c r="A860" s="5" t="s">
        <v>267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 t="shared" si="46"/>
        <v>kPAR</v>
      </c>
      <c r="P860" s="13" t="str">
        <f t="shared" si="44"/>
        <v>True Pattern</v>
      </c>
      <c r="Q860" s="13" t="str">
        <f t="shared" si="45"/>
        <v>Fixed</v>
      </c>
      <c r="R860" s="13" t="s">
        <v>1669</v>
      </c>
      <c r="S860" s="25">
        <v>1</v>
      </c>
      <c r="T860" s="25">
        <v>1</v>
      </c>
      <c r="U860" s="25">
        <v>1</v>
      </c>
      <c r="V860" s="1">
        <f t="shared" si="43"/>
        <v>2</v>
      </c>
      <c r="Y860"/>
    </row>
    <row r="861" spans="1:25" ht="15" x14ac:dyDescent="0.35">
      <c r="A861" s="7" t="s">
        <v>222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 t="shared" si="46"/>
        <v>kPAR</v>
      </c>
      <c r="P861" s="13" t="str">
        <f t="shared" si="44"/>
        <v>True Pattern</v>
      </c>
      <c r="Q861" s="13" t="str">
        <f t="shared" si="45"/>
        <v>Fixed</v>
      </c>
      <c r="R861" s="13" t="s">
        <v>1669</v>
      </c>
      <c r="S861" s="25">
        <v>3</v>
      </c>
      <c r="T861" s="25">
        <v>3</v>
      </c>
      <c r="U861" s="25">
        <v>4</v>
      </c>
      <c r="V861" s="1">
        <f t="shared" si="43"/>
        <v>7</v>
      </c>
      <c r="Y861"/>
    </row>
    <row r="862" spans="1:25" ht="15" x14ac:dyDescent="0.35">
      <c r="A862" s="5" t="s">
        <v>643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 t="shared" si="46"/>
        <v>kPAR</v>
      </c>
      <c r="P862" s="13" t="str">
        <f t="shared" si="44"/>
        <v>True Pattern</v>
      </c>
      <c r="Q862" s="13" t="str">
        <f t="shared" si="45"/>
        <v>Fixed</v>
      </c>
      <c r="R862" s="13" t="s">
        <v>1668</v>
      </c>
      <c r="S862" s="25">
        <v>1</v>
      </c>
      <c r="T862" s="25">
        <v>1</v>
      </c>
      <c r="U862" s="25">
        <v>1</v>
      </c>
      <c r="V862" s="1">
        <f t="shared" si="43"/>
        <v>2</v>
      </c>
      <c r="Y862"/>
    </row>
    <row r="863" spans="1:25" ht="15" x14ac:dyDescent="0.35">
      <c r="A863" s="7" t="s">
        <v>419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 t="shared" si="46"/>
        <v>kPAR</v>
      </c>
      <c r="P863" s="13" t="str">
        <f t="shared" si="44"/>
        <v>True Pattern</v>
      </c>
      <c r="Q863" s="13" t="str">
        <f t="shared" si="45"/>
        <v>Fixed</v>
      </c>
      <c r="R863" s="13" t="s">
        <v>1669</v>
      </c>
      <c r="S863" s="25">
        <v>3</v>
      </c>
      <c r="T863" s="13">
        <v>0</v>
      </c>
      <c r="U863" s="25">
        <v>9</v>
      </c>
      <c r="V863" s="1">
        <f t="shared" si="43"/>
        <v>9</v>
      </c>
      <c r="Y863"/>
    </row>
    <row r="864" spans="1:25" ht="15" x14ac:dyDescent="0.35">
      <c r="A864" s="5" t="s">
        <v>291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 t="shared" si="46"/>
        <v>kPAR</v>
      </c>
      <c r="P864" s="13" t="str">
        <f t="shared" si="44"/>
        <v>True Pattern</v>
      </c>
      <c r="Q864" s="13" t="str">
        <f t="shared" si="45"/>
        <v>Fixed</v>
      </c>
      <c r="R864" s="13" t="s">
        <v>1668</v>
      </c>
      <c r="S864" s="25">
        <v>1</v>
      </c>
      <c r="T864" s="25">
        <v>1</v>
      </c>
      <c r="U864" s="25">
        <v>1</v>
      </c>
      <c r="V864" s="1">
        <f t="shared" si="43"/>
        <v>2</v>
      </c>
      <c r="Y864"/>
    </row>
    <row r="865" spans="1:25" ht="15" x14ac:dyDescent="0.35">
      <c r="A865" s="5" t="s">
        <v>1199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 t="shared" si="46"/>
        <v>kPAR</v>
      </c>
      <c r="P865" s="13" t="str">
        <f t="shared" si="44"/>
        <v>True Pattern</v>
      </c>
      <c r="Q865" s="13" t="str">
        <f t="shared" si="45"/>
        <v>Fixed</v>
      </c>
      <c r="R865" s="13" t="s">
        <v>1669</v>
      </c>
      <c r="S865" s="25">
        <v>4</v>
      </c>
      <c r="T865" s="25">
        <v>6</v>
      </c>
      <c r="U865" s="25">
        <v>5</v>
      </c>
      <c r="V865" s="1">
        <f t="shared" si="43"/>
        <v>11</v>
      </c>
      <c r="Y865"/>
    </row>
    <row r="866" spans="1:25" ht="15" x14ac:dyDescent="0.35">
      <c r="A866" s="5" t="s">
        <v>185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 t="shared" si="46"/>
        <v>kPAR</v>
      </c>
      <c r="P866" s="13" t="str">
        <f t="shared" si="44"/>
        <v>True Pattern</v>
      </c>
      <c r="Q866" s="13" t="str">
        <f t="shared" si="45"/>
        <v>Fixed</v>
      </c>
      <c r="R866" s="13" t="s">
        <v>1668</v>
      </c>
      <c r="S866" s="25">
        <v>2</v>
      </c>
      <c r="T866" s="13">
        <v>0</v>
      </c>
      <c r="U866" s="25">
        <v>4</v>
      </c>
      <c r="V866" s="1">
        <f t="shared" si="43"/>
        <v>4</v>
      </c>
      <c r="Y866"/>
    </row>
    <row r="867" spans="1:25" ht="15" x14ac:dyDescent="0.35">
      <c r="A867" s="5" t="s">
        <v>701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 t="shared" si="46"/>
        <v>Nopol</v>
      </c>
      <c r="P867" s="13" t="str">
        <f t="shared" si="44"/>
        <v>True Semantic</v>
      </c>
      <c r="Q867" s="13" t="str">
        <f t="shared" si="45"/>
        <v>Fixed</v>
      </c>
      <c r="R867" s="13" t="s">
        <v>1669</v>
      </c>
      <c r="S867" s="25">
        <v>1</v>
      </c>
      <c r="T867" s="25">
        <v>1</v>
      </c>
      <c r="U867" s="25">
        <v>1</v>
      </c>
      <c r="V867" s="1">
        <f t="shared" si="43"/>
        <v>2</v>
      </c>
      <c r="Y867"/>
    </row>
    <row r="868" spans="1:25" ht="15" x14ac:dyDescent="0.35">
      <c r="A868" s="7" t="s">
        <v>741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 t="shared" si="46"/>
        <v>Nopol</v>
      </c>
      <c r="P868" s="13" t="str">
        <f t="shared" si="44"/>
        <v>True Semantic</v>
      </c>
      <c r="Q868" s="13" t="str">
        <f t="shared" si="45"/>
        <v>Fixed</v>
      </c>
      <c r="R868" s="13" t="s">
        <v>1669</v>
      </c>
      <c r="S868" s="25">
        <v>1</v>
      </c>
      <c r="T868" s="25">
        <v>1</v>
      </c>
      <c r="U868" s="25">
        <v>2</v>
      </c>
      <c r="V868" s="1">
        <f t="shared" si="43"/>
        <v>3</v>
      </c>
      <c r="Y868"/>
    </row>
    <row r="869" spans="1:25" ht="15" x14ac:dyDescent="0.35">
      <c r="A869" s="7" t="s">
        <v>130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 t="shared" si="46"/>
        <v>Nopol</v>
      </c>
      <c r="P869" s="13" t="str">
        <f t="shared" si="44"/>
        <v>True Semantic</v>
      </c>
      <c r="Q869" s="13" t="str">
        <f t="shared" si="45"/>
        <v>Fixed</v>
      </c>
      <c r="R869" s="13" t="s">
        <v>1669</v>
      </c>
      <c r="S869" s="25">
        <v>6</v>
      </c>
      <c r="T869" s="25">
        <v>2</v>
      </c>
      <c r="U869" s="25">
        <v>14</v>
      </c>
      <c r="V869" s="1">
        <f t="shared" si="43"/>
        <v>16</v>
      </c>
      <c r="Y869"/>
    </row>
    <row r="870" spans="1:25" ht="15" x14ac:dyDescent="0.35">
      <c r="A870" s="7" t="s">
        <v>704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 t="shared" si="46"/>
        <v>Nopol</v>
      </c>
      <c r="P870" s="13" t="str">
        <f t="shared" si="44"/>
        <v>True Semantic</v>
      </c>
      <c r="Q870" s="13" t="str">
        <f t="shared" si="45"/>
        <v>Fixed</v>
      </c>
      <c r="R870" s="13" t="s">
        <v>1669</v>
      </c>
      <c r="S870" s="25">
        <v>2</v>
      </c>
      <c r="T870" s="25">
        <v>1</v>
      </c>
      <c r="U870" s="25">
        <v>5</v>
      </c>
      <c r="V870" s="1">
        <f t="shared" ref="V870:V933" si="47">T870+U870</f>
        <v>6</v>
      </c>
      <c r="Y870"/>
    </row>
    <row r="871" spans="1:25" ht="15" x14ac:dyDescent="0.35">
      <c r="A871" s="7" t="s">
        <v>802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 t="shared" si="46"/>
        <v>Nopol</v>
      </c>
      <c r="P871" s="13" t="str">
        <f t="shared" si="44"/>
        <v>True Semantic</v>
      </c>
      <c r="Q871" s="13" t="str">
        <f t="shared" si="45"/>
        <v>Fixed</v>
      </c>
      <c r="R871" s="13" t="s">
        <v>1669</v>
      </c>
      <c r="S871" s="25">
        <v>1</v>
      </c>
      <c r="T871" s="25">
        <v>1</v>
      </c>
      <c r="U871" s="25">
        <v>1</v>
      </c>
      <c r="V871" s="1">
        <f t="shared" si="47"/>
        <v>2</v>
      </c>
      <c r="Y871"/>
    </row>
    <row r="872" spans="1:25" ht="15" x14ac:dyDescent="0.35">
      <c r="A872" s="7" t="s">
        <v>770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 t="shared" si="46"/>
        <v>Nopol</v>
      </c>
      <c r="P872" s="13" t="str">
        <f t="shared" si="44"/>
        <v>True Semantic</v>
      </c>
      <c r="Q872" s="13" t="str">
        <f t="shared" si="45"/>
        <v>Fixed</v>
      </c>
      <c r="R872" s="13" t="s">
        <v>1669</v>
      </c>
      <c r="S872" s="25">
        <v>1</v>
      </c>
      <c r="T872" s="13">
        <v>0</v>
      </c>
      <c r="U872" s="25">
        <v>3</v>
      </c>
      <c r="V872" s="1">
        <f t="shared" si="47"/>
        <v>3</v>
      </c>
      <c r="Y872"/>
    </row>
    <row r="873" spans="1:25" ht="15" x14ac:dyDescent="0.35">
      <c r="A873" s="7" t="s">
        <v>169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 t="shared" si="46"/>
        <v>Nopol</v>
      </c>
      <c r="P873" s="13" t="str">
        <f t="shared" si="44"/>
        <v>True Semantic</v>
      </c>
      <c r="Q873" s="13" t="str">
        <f t="shared" si="45"/>
        <v>Fixed</v>
      </c>
      <c r="R873" s="13" t="s">
        <v>1668</v>
      </c>
      <c r="S873" s="25">
        <v>9</v>
      </c>
      <c r="T873" s="25">
        <v>7</v>
      </c>
      <c r="U873" s="25">
        <v>10</v>
      </c>
      <c r="V873" s="1">
        <f t="shared" si="47"/>
        <v>17</v>
      </c>
      <c r="Y873"/>
    </row>
    <row r="874" spans="1:25" ht="15" x14ac:dyDescent="0.35">
      <c r="A874" s="5" t="s">
        <v>1226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 t="shared" si="46"/>
        <v>Nopol</v>
      </c>
      <c r="P874" s="13" t="str">
        <f t="shared" si="44"/>
        <v>True Semantic</v>
      </c>
      <c r="Q874" s="13" t="str">
        <f t="shared" si="45"/>
        <v>Fixed</v>
      </c>
      <c r="R874" s="13" t="s">
        <v>1669</v>
      </c>
      <c r="S874" s="25">
        <v>1</v>
      </c>
      <c r="T874" s="13">
        <v>0</v>
      </c>
      <c r="U874" s="25">
        <v>1</v>
      </c>
      <c r="V874" s="1">
        <f t="shared" si="47"/>
        <v>1</v>
      </c>
      <c r="Y874"/>
    </row>
    <row r="875" spans="1:25" ht="15" x14ac:dyDescent="0.35">
      <c r="A875" s="7" t="s">
        <v>815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 t="shared" si="46"/>
        <v>Nopol</v>
      </c>
      <c r="P875" s="13" t="str">
        <f t="shared" si="44"/>
        <v>True Semantic</v>
      </c>
      <c r="Q875" s="13" t="str">
        <f t="shared" si="45"/>
        <v>Fixed</v>
      </c>
      <c r="R875" s="13" t="s">
        <v>1669</v>
      </c>
      <c r="S875" s="25">
        <v>4</v>
      </c>
      <c r="T875" s="25">
        <v>2</v>
      </c>
      <c r="U875" s="25">
        <v>2</v>
      </c>
      <c r="V875" s="1">
        <f t="shared" si="47"/>
        <v>4</v>
      </c>
      <c r="Y875"/>
    </row>
    <row r="876" spans="1:25" ht="15" x14ac:dyDescent="0.35">
      <c r="A876" s="5" t="s">
        <v>1230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 t="shared" si="46"/>
        <v>Nopol</v>
      </c>
      <c r="P876" s="13" t="str">
        <f t="shared" si="44"/>
        <v>True Semantic</v>
      </c>
      <c r="Q876" s="13" t="str">
        <f t="shared" si="45"/>
        <v>Fixed</v>
      </c>
      <c r="R876" s="13" t="s">
        <v>1669</v>
      </c>
      <c r="S876" s="25">
        <v>2</v>
      </c>
      <c r="T876" s="13">
        <v>0</v>
      </c>
      <c r="U876" s="25">
        <v>2</v>
      </c>
      <c r="V876" s="1">
        <f t="shared" si="47"/>
        <v>2</v>
      </c>
      <c r="Y876"/>
    </row>
    <row r="877" spans="1:25" ht="15" x14ac:dyDescent="0.35">
      <c r="A877" s="7" t="s">
        <v>870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 t="shared" si="46"/>
        <v>Nopol</v>
      </c>
      <c r="P877" s="13" t="str">
        <f t="shared" si="44"/>
        <v>True Semantic</v>
      </c>
      <c r="Q877" s="13" t="str">
        <f t="shared" si="45"/>
        <v>Fixed</v>
      </c>
      <c r="R877" s="13" t="s">
        <v>1669</v>
      </c>
      <c r="S877" s="25">
        <v>1</v>
      </c>
      <c r="T877" s="25">
        <v>2</v>
      </c>
      <c r="U877" s="25">
        <v>1</v>
      </c>
      <c r="V877" s="1">
        <f t="shared" si="47"/>
        <v>3</v>
      </c>
      <c r="Y877"/>
    </row>
    <row r="878" spans="1:25" ht="15" x14ac:dyDescent="0.35">
      <c r="A878" s="7" t="s">
        <v>993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 t="shared" si="46"/>
        <v>Nopol</v>
      </c>
      <c r="P878" s="13" t="str">
        <f t="shared" si="44"/>
        <v>True Semantic</v>
      </c>
      <c r="Q878" s="13" t="str">
        <f t="shared" si="45"/>
        <v>Fixed</v>
      </c>
      <c r="R878" s="13" t="s">
        <v>1669</v>
      </c>
      <c r="S878" s="25">
        <v>1</v>
      </c>
      <c r="T878" s="25">
        <v>1</v>
      </c>
      <c r="U878" s="25">
        <v>1</v>
      </c>
      <c r="V878" s="1">
        <f t="shared" si="47"/>
        <v>2</v>
      </c>
      <c r="Y878"/>
    </row>
    <row r="879" spans="1:25" ht="15" x14ac:dyDescent="0.35">
      <c r="A879" s="7" t="s">
        <v>83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 t="shared" si="46"/>
        <v>Nopol</v>
      </c>
      <c r="P879" s="13" t="str">
        <f t="shared" si="44"/>
        <v>True Semantic</v>
      </c>
      <c r="Q879" s="13" t="str">
        <f t="shared" si="45"/>
        <v>Fixed</v>
      </c>
      <c r="R879" s="13" t="s">
        <v>1669</v>
      </c>
      <c r="S879" s="25">
        <v>5</v>
      </c>
      <c r="T879" s="25">
        <v>4</v>
      </c>
      <c r="U879" s="25">
        <v>6</v>
      </c>
      <c r="V879" s="1">
        <f t="shared" si="47"/>
        <v>10</v>
      </c>
      <c r="Y879"/>
    </row>
    <row r="880" spans="1:25" ht="15" x14ac:dyDescent="0.35">
      <c r="A880" s="5" t="s">
        <v>251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 t="shared" si="46"/>
        <v>Nopol</v>
      </c>
      <c r="P880" s="13" t="str">
        <f t="shared" si="44"/>
        <v>True Semantic</v>
      </c>
      <c r="Q880" s="13" t="str">
        <f t="shared" si="45"/>
        <v>Fixed</v>
      </c>
      <c r="R880" s="13" t="s">
        <v>1669</v>
      </c>
      <c r="S880" s="25">
        <v>1</v>
      </c>
      <c r="T880" s="25">
        <v>1</v>
      </c>
      <c r="U880" s="25">
        <v>2</v>
      </c>
      <c r="V880" s="1">
        <f t="shared" si="47"/>
        <v>3</v>
      </c>
      <c r="Y880"/>
    </row>
    <row r="881" spans="1:25" ht="15" x14ac:dyDescent="0.35">
      <c r="A881" s="5" t="s">
        <v>221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 t="shared" si="46"/>
        <v>Nopol</v>
      </c>
      <c r="P881" s="13" t="str">
        <f t="shared" si="44"/>
        <v>True Semantic</v>
      </c>
      <c r="Q881" s="13" t="str">
        <f t="shared" si="45"/>
        <v>Fixed</v>
      </c>
      <c r="R881" s="13" t="s">
        <v>1669</v>
      </c>
      <c r="S881" s="25">
        <v>1</v>
      </c>
      <c r="T881" s="25">
        <v>1</v>
      </c>
      <c r="U881" s="25">
        <v>1</v>
      </c>
      <c r="V881" s="1">
        <f t="shared" si="47"/>
        <v>2</v>
      </c>
      <c r="Y881"/>
    </row>
    <row r="882" spans="1:25" ht="15" x14ac:dyDescent="0.35">
      <c r="A882" s="7" t="s">
        <v>423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 t="shared" si="46"/>
        <v>Nopol</v>
      </c>
      <c r="P882" s="13" t="str">
        <f t="shared" si="44"/>
        <v>True Semantic</v>
      </c>
      <c r="Q882" s="13" t="str">
        <f t="shared" si="45"/>
        <v>Fixed</v>
      </c>
      <c r="R882" s="13" t="s">
        <v>1669</v>
      </c>
      <c r="S882" s="25">
        <v>2</v>
      </c>
      <c r="T882" s="25">
        <v>1</v>
      </c>
      <c r="U882" s="25">
        <v>3</v>
      </c>
      <c r="V882" s="1">
        <f t="shared" si="47"/>
        <v>4</v>
      </c>
      <c r="Y882"/>
    </row>
    <row r="883" spans="1:25" ht="15" x14ac:dyDescent="0.35">
      <c r="A883" s="5" t="s">
        <v>886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 t="shared" si="46"/>
        <v>Nopol</v>
      </c>
      <c r="P883" s="13" t="str">
        <f t="shared" si="44"/>
        <v>True Semantic</v>
      </c>
      <c r="Q883" s="13" t="str">
        <f t="shared" si="45"/>
        <v>Fixed</v>
      </c>
      <c r="R883" s="13" t="s">
        <v>1669</v>
      </c>
      <c r="S883" s="25">
        <v>4</v>
      </c>
      <c r="T883" s="25">
        <v>4</v>
      </c>
      <c r="U883" s="25">
        <v>4</v>
      </c>
      <c r="V883" s="1">
        <f t="shared" si="47"/>
        <v>8</v>
      </c>
      <c r="Y883"/>
    </row>
    <row r="884" spans="1:25" ht="15" x14ac:dyDescent="0.35">
      <c r="A884" s="7" t="s">
        <v>448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 t="shared" si="46"/>
        <v>Nopol</v>
      </c>
      <c r="P884" s="13" t="str">
        <f t="shared" si="44"/>
        <v>True Semantic</v>
      </c>
      <c r="Q884" s="13" t="str">
        <f t="shared" si="45"/>
        <v>Fixed</v>
      </c>
      <c r="R884" s="13" t="s">
        <v>1668</v>
      </c>
      <c r="S884" s="25">
        <v>1</v>
      </c>
      <c r="T884" s="25">
        <v>4</v>
      </c>
      <c r="U884" s="13">
        <v>0</v>
      </c>
      <c r="V884" s="1">
        <f t="shared" si="47"/>
        <v>4</v>
      </c>
      <c r="Y884"/>
    </row>
    <row r="885" spans="1:25" ht="15" x14ac:dyDescent="0.35">
      <c r="A885" s="7" t="s">
        <v>708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 t="shared" si="46"/>
        <v>Nopol</v>
      </c>
      <c r="P885" s="13" t="str">
        <f t="shared" si="44"/>
        <v>True Semantic</v>
      </c>
      <c r="Q885" s="13" t="str">
        <f t="shared" si="45"/>
        <v>Fixed</v>
      </c>
      <c r="R885" s="13" t="s">
        <v>1669</v>
      </c>
      <c r="S885" s="25">
        <v>1</v>
      </c>
      <c r="T885" s="25">
        <v>1</v>
      </c>
      <c r="U885" s="25">
        <v>1</v>
      </c>
      <c r="V885" s="1">
        <f t="shared" si="47"/>
        <v>2</v>
      </c>
      <c r="Y885"/>
    </row>
    <row r="886" spans="1:25" ht="15" x14ac:dyDescent="0.35">
      <c r="A886" s="5" t="s">
        <v>282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 t="shared" si="46"/>
        <v>Nopol</v>
      </c>
      <c r="P886" s="13" t="str">
        <f t="shared" si="44"/>
        <v>True Semantic</v>
      </c>
      <c r="Q886" s="13" t="str">
        <f t="shared" si="45"/>
        <v>Fixed</v>
      </c>
      <c r="R886" s="13" t="s">
        <v>1669</v>
      </c>
      <c r="S886" s="25">
        <v>4</v>
      </c>
      <c r="T886" s="25">
        <v>9</v>
      </c>
      <c r="U886" s="25">
        <v>8</v>
      </c>
      <c r="V886" s="1">
        <f t="shared" si="47"/>
        <v>17</v>
      </c>
      <c r="Y886"/>
    </row>
    <row r="887" spans="1:25" ht="15" x14ac:dyDescent="0.35">
      <c r="A887" s="7" t="s">
        <v>888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 t="shared" si="46"/>
        <v>Nopol</v>
      </c>
      <c r="P887" s="13" t="str">
        <f t="shared" si="44"/>
        <v>True Semantic</v>
      </c>
      <c r="Q887" s="13" t="str">
        <f t="shared" si="45"/>
        <v>Fixed</v>
      </c>
      <c r="R887" s="13" t="s">
        <v>1669</v>
      </c>
      <c r="S887" s="25">
        <v>1</v>
      </c>
      <c r="T887" s="25">
        <v>1</v>
      </c>
      <c r="U887" s="25">
        <v>1</v>
      </c>
      <c r="V887" s="1">
        <f t="shared" si="47"/>
        <v>2</v>
      </c>
      <c r="Y887"/>
    </row>
    <row r="888" spans="1:25" ht="15" x14ac:dyDescent="0.35">
      <c r="A888" s="5" t="s">
        <v>1018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 t="shared" si="46"/>
        <v>Nopol</v>
      </c>
      <c r="P888" s="13" t="str">
        <f t="shared" si="44"/>
        <v>True Semantic</v>
      </c>
      <c r="Q888" s="13" t="str">
        <f t="shared" si="45"/>
        <v>Fixed</v>
      </c>
      <c r="R888" s="13" t="s">
        <v>1669</v>
      </c>
      <c r="S888" s="25">
        <v>3</v>
      </c>
      <c r="T888" s="25">
        <v>3</v>
      </c>
      <c r="U888" s="25">
        <v>4</v>
      </c>
      <c r="V888" s="1">
        <f t="shared" si="47"/>
        <v>7</v>
      </c>
      <c r="Y888"/>
    </row>
    <row r="889" spans="1:25" ht="15" x14ac:dyDescent="0.35">
      <c r="A889" s="7" t="s">
        <v>414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 t="shared" si="46"/>
        <v>Nopol</v>
      </c>
      <c r="P889" s="13" t="str">
        <f t="shared" si="44"/>
        <v>True Semantic</v>
      </c>
      <c r="Q889" s="13" t="str">
        <f t="shared" si="45"/>
        <v>Fixed</v>
      </c>
      <c r="R889" s="13" t="s">
        <v>1669</v>
      </c>
      <c r="S889" s="25">
        <v>1</v>
      </c>
      <c r="T889" s="25">
        <v>1</v>
      </c>
      <c r="U889" s="25">
        <v>1</v>
      </c>
      <c r="V889" s="1">
        <f t="shared" si="47"/>
        <v>2</v>
      </c>
      <c r="Y889"/>
    </row>
    <row r="890" spans="1:25" ht="15" x14ac:dyDescent="0.35">
      <c r="A890" s="7" t="s">
        <v>49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 t="shared" si="46"/>
        <v>Nopol</v>
      </c>
      <c r="P890" s="13" t="str">
        <f t="shared" si="44"/>
        <v>True Semantic</v>
      </c>
      <c r="Q890" s="13" t="str">
        <f t="shared" si="45"/>
        <v>Fixed</v>
      </c>
      <c r="R890" s="13" t="s">
        <v>1669</v>
      </c>
      <c r="S890" s="25">
        <v>1</v>
      </c>
      <c r="T890" s="25">
        <v>1</v>
      </c>
      <c r="U890" s="25">
        <v>1</v>
      </c>
      <c r="V890" s="1">
        <f t="shared" si="47"/>
        <v>2</v>
      </c>
      <c r="Y890"/>
    </row>
    <row r="891" spans="1:25" ht="15" x14ac:dyDescent="0.35">
      <c r="A891" s="5" t="s">
        <v>433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 t="shared" si="46"/>
        <v>Nopol</v>
      </c>
      <c r="P891" s="13" t="str">
        <f t="shared" si="44"/>
        <v>True Semantic</v>
      </c>
      <c r="Q891" s="13" t="str">
        <f t="shared" si="45"/>
        <v>Fixed</v>
      </c>
      <c r="R891" s="13" t="s">
        <v>1669</v>
      </c>
      <c r="S891" s="25">
        <v>3</v>
      </c>
      <c r="T891" s="25">
        <v>4</v>
      </c>
      <c r="U891" s="25">
        <v>2</v>
      </c>
      <c r="V891" s="1">
        <f t="shared" si="47"/>
        <v>6</v>
      </c>
      <c r="Y891"/>
    </row>
    <row r="892" spans="1:25" ht="15" x14ac:dyDescent="0.35">
      <c r="A892" s="5" t="s">
        <v>82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 t="shared" si="46"/>
        <v>Nopol</v>
      </c>
      <c r="P892" s="13" t="str">
        <f t="shared" si="44"/>
        <v>True Semantic</v>
      </c>
      <c r="Q892" s="13" t="str">
        <f t="shared" si="45"/>
        <v>Fixed</v>
      </c>
      <c r="R892" s="13" t="s">
        <v>1669</v>
      </c>
      <c r="S892" s="25">
        <v>4</v>
      </c>
      <c r="T892" s="25">
        <v>6</v>
      </c>
      <c r="U892" s="25">
        <v>5</v>
      </c>
      <c r="V892" s="1">
        <f t="shared" si="47"/>
        <v>11</v>
      </c>
      <c r="Y892"/>
    </row>
    <row r="893" spans="1:25" ht="15" x14ac:dyDescent="0.35">
      <c r="A893" s="7" t="s">
        <v>955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 t="shared" si="46"/>
        <v>Nopol</v>
      </c>
      <c r="P893" s="13" t="str">
        <f t="shared" si="44"/>
        <v>True Semantic</v>
      </c>
      <c r="Q893" s="13" t="str">
        <f t="shared" si="45"/>
        <v>Fixed</v>
      </c>
      <c r="R893" s="13" t="s">
        <v>1669</v>
      </c>
      <c r="S893" s="25">
        <v>2</v>
      </c>
      <c r="T893" s="13">
        <v>0</v>
      </c>
      <c r="U893" s="25">
        <v>5</v>
      </c>
      <c r="V893" s="1">
        <f t="shared" si="47"/>
        <v>5</v>
      </c>
      <c r="Y893"/>
    </row>
    <row r="894" spans="1:25" ht="15" x14ac:dyDescent="0.35">
      <c r="A894" s="7" t="s">
        <v>1507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 t="shared" si="46"/>
        <v>RSRepair-A</v>
      </c>
      <c r="P894" s="13" t="str">
        <f t="shared" si="44"/>
        <v>Evolutionary Search</v>
      </c>
      <c r="Q894" s="13" t="str">
        <f t="shared" si="45"/>
        <v>Fixed</v>
      </c>
      <c r="R894" s="13" t="s">
        <v>1669</v>
      </c>
      <c r="S894" s="25">
        <v>1</v>
      </c>
      <c r="T894" s="25">
        <v>1</v>
      </c>
      <c r="U894" s="25">
        <v>1</v>
      </c>
      <c r="V894" s="1">
        <f t="shared" si="47"/>
        <v>2</v>
      </c>
      <c r="Y894"/>
    </row>
    <row r="895" spans="1:25" ht="15" x14ac:dyDescent="0.35">
      <c r="A895" s="7" t="s">
        <v>1508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 t="shared" si="46"/>
        <v>RSRepair-A</v>
      </c>
      <c r="P895" s="13" t="str">
        <f t="shared" si="44"/>
        <v>Evolutionary Search</v>
      </c>
      <c r="Q895" s="13" t="str">
        <f t="shared" si="45"/>
        <v>Fixed</v>
      </c>
      <c r="R895" s="13" t="s">
        <v>1669</v>
      </c>
      <c r="S895" s="25">
        <v>1</v>
      </c>
      <c r="T895" s="25">
        <v>1</v>
      </c>
      <c r="U895" s="25">
        <v>1</v>
      </c>
      <c r="V895" s="1">
        <f t="shared" si="47"/>
        <v>2</v>
      </c>
      <c r="Y895"/>
    </row>
    <row r="896" spans="1:25" ht="15" x14ac:dyDescent="0.35">
      <c r="A896" s="7" t="s">
        <v>1509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 t="shared" si="46"/>
        <v>RSRepair-A</v>
      </c>
      <c r="P896" s="13" t="str">
        <f t="shared" si="44"/>
        <v>Evolutionary Search</v>
      </c>
      <c r="Q896" s="13" t="str">
        <f t="shared" si="45"/>
        <v>Fixed</v>
      </c>
      <c r="R896" s="13" t="s">
        <v>1669</v>
      </c>
      <c r="S896" s="25">
        <v>2</v>
      </c>
      <c r="T896" s="25">
        <v>1</v>
      </c>
      <c r="U896" s="25">
        <v>5</v>
      </c>
      <c r="V896" s="1">
        <f t="shared" si="47"/>
        <v>6</v>
      </c>
      <c r="Y896"/>
    </row>
    <row r="897" spans="1:25" ht="15" x14ac:dyDescent="0.35">
      <c r="A897" s="5" t="s">
        <v>1510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 t="shared" si="46"/>
        <v>RSRepair-A</v>
      </c>
      <c r="P897" s="13" t="str">
        <f t="shared" si="44"/>
        <v>Evolutionary Search</v>
      </c>
      <c r="Q897" s="13" t="str">
        <f t="shared" si="45"/>
        <v>Fixed</v>
      </c>
      <c r="R897" s="13" t="s">
        <v>1669</v>
      </c>
      <c r="S897" s="25">
        <v>1</v>
      </c>
      <c r="T897" s="25">
        <v>1</v>
      </c>
      <c r="U897" s="25">
        <v>1</v>
      </c>
      <c r="V897" s="1">
        <f t="shared" si="47"/>
        <v>2</v>
      </c>
      <c r="Y897"/>
    </row>
    <row r="898" spans="1:25" ht="15" x14ac:dyDescent="0.35">
      <c r="A898" s="7" t="s">
        <v>1511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 t="shared" si="46"/>
        <v>RSRepair-A</v>
      </c>
      <c r="P898" s="13" t="str">
        <f t="shared" si="44"/>
        <v>Evolutionary Search</v>
      </c>
      <c r="Q898" s="13" t="str">
        <f t="shared" si="45"/>
        <v>Fixed</v>
      </c>
      <c r="R898" s="13" t="s">
        <v>1669</v>
      </c>
      <c r="S898" s="25">
        <v>1</v>
      </c>
      <c r="T898" s="25">
        <v>3</v>
      </c>
      <c r="U898" s="25">
        <v>9</v>
      </c>
      <c r="V898" s="1">
        <f t="shared" si="47"/>
        <v>12</v>
      </c>
      <c r="Y898"/>
    </row>
    <row r="899" spans="1:25" ht="15" x14ac:dyDescent="0.35">
      <c r="A899" s="5" t="s">
        <v>1512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 t="shared" si="46"/>
        <v>RSRepair-A</v>
      </c>
      <c r="P899" s="13" t="str">
        <f t="shared" si="44"/>
        <v>Evolutionary Search</v>
      </c>
      <c r="Q899" s="13" t="str">
        <f t="shared" si="45"/>
        <v>Fixed</v>
      </c>
      <c r="R899" s="13" t="s">
        <v>1668</v>
      </c>
      <c r="S899" s="25">
        <v>2</v>
      </c>
      <c r="T899" s="25">
        <v>11</v>
      </c>
      <c r="U899" s="13">
        <v>0</v>
      </c>
      <c r="V899" s="1">
        <f t="shared" si="47"/>
        <v>11</v>
      </c>
      <c r="Y899"/>
    </row>
    <row r="900" spans="1:25" ht="15" x14ac:dyDescent="0.35">
      <c r="A900" s="5" t="s">
        <v>1513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 t="shared" si="46"/>
        <v>RSRepair-A</v>
      </c>
      <c r="P900" s="13" t="str">
        <f t="shared" si="44"/>
        <v>Evolutionary Search</v>
      </c>
      <c r="Q900" s="13" t="str">
        <f t="shared" si="45"/>
        <v>Fixed</v>
      </c>
      <c r="R900" s="13" t="s">
        <v>1669</v>
      </c>
      <c r="S900" s="25">
        <v>3</v>
      </c>
      <c r="T900" s="25">
        <v>12</v>
      </c>
      <c r="U900" s="25">
        <v>12</v>
      </c>
      <c r="V900" s="1">
        <f t="shared" si="47"/>
        <v>24</v>
      </c>
      <c r="Y900"/>
    </row>
    <row r="901" spans="1:25" ht="15" x14ac:dyDescent="0.35">
      <c r="A901" s="5" t="s">
        <v>1514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 t="shared" si="46"/>
        <v>RSRepair-A</v>
      </c>
      <c r="P901" s="13" t="str">
        <f t="shared" si="44"/>
        <v>Evolutionary Search</v>
      </c>
      <c r="Q901" s="13" t="str">
        <f t="shared" si="45"/>
        <v>Fixed</v>
      </c>
      <c r="R901" s="13" t="s">
        <v>1669</v>
      </c>
      <c r="S901" s="25">
        <v>1</v>
      </c>
      <c r="T901" s="13">
        <v>0</v>
      </c>
      <c r="U901" s="25">
        <v>3</v>
      </c>
      <c r="V901" s="1">
        <f t="shared" si="47"/>
        <v>3</v>
      </c>
      <c r="Y901"/>
    </row>
    <row r="902" spans="1:25" ht="15" x14ac:dyDescent="0.35">
      <c r="A902" s="7" t="s">
        <v>1515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 t="shared" si="46"/>
        <v>RSRepair-A</v>
      </c>
      <c r="P902" s="13" t="str">
        <f t="shared" si="44"/>
        <v>Evolutionary Search</v>
      </c>
      <c r="Q902" s="13" t="str">
        <f t="shared" si="45"/>
        <v>Fixed</v>
      </c>
      <c r="R902" s="13" t="s">
        <v>1669</v>
      </c>
      <c r="S902" s="25">
        <v>2</v>
      </c>
      <c r="T902" s="25">
        <v>1</v>
      </c>
      <c r="U902" s="25">
        <v>3</v>
      </c>
      <c r="V902" s="1">
        <f t="shared" si="47"/>
        <v>4</v>
      </c>
      <c r="Y902"/>
    </row>
    <row r="903" spans="1:25" ht="15" x14ac:dyDescent="0.35">
      <c r="A903" s="5" t="s">
        <v>1516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 t="shared" si="46"/>
        <v>RSRepair-A</v>
      </c>
      <c r="P903" s="13" t="str">
        <f t="shared" si="44"/>
        <v>Evolutionary Search</v>
      </c>
      <c r="Q903" s="13" t="str">
        <f t="shared" si="45"/>
        <v>Fixed</v>
      </c>
      <c r="R903" s="13" t="s">
        <v>1669</v>
      </c>
      <c r="S903" s="25">
        <v>2</v>
      </c>
      <c r="T903" s="13">
        <v>0</v>
      </c>
      <c r="U903" s="25">
        <v>2</v>
      </c>
      <c r="V903" s="1">
        <f t="shared" si="47"/>
        <v>2</v>
      </c>
      <c r="Y903"/>
    </row>
    <row r="904" spans="1:25" ht="15" x14ac:dyDescent="0.35">
      <c r="A904" s="7" t="s">
        <v>1517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 t="shared" si="46"/>
        <v>RSRepair-A</v>
      </c>
      <c r="P904" s="13" t="str">
        <f t="shared" si="44"/>
        <v>Evolutionary Search</v>
      </c>
      <c r="Q904" s="13" t="str">
        <f t="shared" si="45"/>
        <v>Fixed</v>
      </c>
      <c r="R904" s="13" t="s">
        <v>1669</v>
      </c>
      <c r="S904" s="25">
        <v>1</v>
      </c>
      <c r="T904" s="25">
        <v>1</v>
      </c>
      <c r="U904" s="25">
        <v>1</v>
      </c>
      <c r="V904" s="1">
        <f t="shared" si="47"/>
        <v>2</v>
      </c>
      <c r="Y904"/>
    </row>
    <row r="905" spans="1:25" ht="15" x14ac:dyDescent="0.35">
      <c r="A905" s="5" t="s">
        <v>1518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 t="shared" si="46"/>
        <v>RSRepair-A</v>
      </c>
      <c r="P905" s="13" t="str">
        <f t="shared" si="44"/>
        <v>Evolutionary Search</v>
      </c>
      <c r="Q905" s="13" t="str">
        <f t="shared" si="45"/>
        <v>Fixed</v>
      </c>
      <c r="R905" s="13" t="s">
        <v>1668</v>
      </c>
      <c r="S905" s="25">
        <v>2</v>
      </c>
      <c r="T905" s="25">
        <v>19</v>
      </c>
      <c r="U905" s="25">
        <v>2</v>
      </c>
      <c r="V905" s="1">
        <f t="shared" si="47"/>
        <v>21</v>
      </c>
      <c r="Y905"/>
    </row>
    <row r="906" spans="1:25" ht="15" x14ac:dyDescent="0.35">
      <c r="A906" s="5" t="s">
        <v>1519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 t="shared" si="46"/>
        <v>RSRepair-A</v>
      </c>
      <c r="P906" s="13" t="str">
        <f t="shared" ref="P906:P969" si="48">IF($O906="ACS", "True Search", IF($O906="Arja", "Evolutionary Search", IF($O906="AVATAR", "True Pattern", IF($O906="CapGen", "Search Like Pattern", IF($O906="Cardumen", "True Semantic", IF($O906="DynaMoth", "True Semantic", IF($O906="FixMiner", "True Pattern", IF($O906="GenProg-A", "Evolutionary Search", IF($O906="Hercules", "Learning Pattern", IF($O906="Jaid", "True Semantic",
IF($O906="Kali-A", "True Search", IF($O906="kPAR", "True Pattern", IF($O906="Nopol", "True Semantic", IF($O906="RSRepair-A", "Evolutionary Search", IF($O906="SequenceR", "Deep Learning", IF($O906="SimFix", "Search Like Pattern", IF($O906="SketchFix", "True Pattern", IF($O906="SOFix", "True Pattern", IF($O906="ssFix", "Search Like Pattern", IF($O906="TBar", "True Pattern", ""))))))))))))))))))))</f>
        <v>Evolutionary Search</v>
      </c>
      <c r="Q906" s="13" t="str">
        <f t="shared" si="45"/>
        <v>Fixed</v>
      </c>
      <c r="R906" s="13" t="s">
        <v>1668</v>
      </c>
      <c r="S906" s="25">
        <v>5</v>
      </c>
      <c r="T906" s="25">
        <v>26</v>
      </c>
      <c r="U906" s="25">
        <v>2</v>
      </c>
      <c r="V906" s="1">
        <f t="shared" si="47"/>
        <v>28</v>
      </c>
      <c r="Y906"/>
    </row>
    <row r="907" spans="1:25" ht="15" x14ac:dyDescent="0.35">
      <c r="A907" s="5" t="s">
        <v>1520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 t="shared" si="46"/>
        <v>RSRepair-A</v>
      </c>
      <c r="P907" s="13" t="str">
        <f t="shared" si="48"/>
        <v>Evolutionary Search</v>
      </c>
      <c r="Q907" s="13" t="str">
        <f t="shared" si="45"/>
        <v>Fixed</v>
      </c>
      <c r="R907" s="13" t="s">
        <v>1669</v>
      </c>
      <c r="S907" s="25">
        <v>3</v>
      </c>
      <c r="T907" s="25">
        <v>2</v>
      </c>
      <c r="U907" s="25">
        <v>8</v>
      </c>
      <c r="V907" s="1">
        <f t="shared" si="47"/>
        <v>10</v>
      </c>
      <c r="Y907"/>
    </row>
    <row r="908" spans="1:25" ht="15" x14ac:dyDescent="0.35">
      <c r="A908" s="5" t="s">
        <v>1521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 t="shared" si="46"/>
        <v>RSRepair-A</v>
      </c>
      <c r="P908" s="13" t="str">
        <f t="shared" si="48"/>
        <v>Evolutionary Search</v>
      </c>
      <c r="Q908" s="13" t="str">
        <f t="shared" si="45"/>
        <v>Fixed</v>
      </c>
      <c r="R908" s="13" t="s">
        <v>1669</v>
      </c>
      <c r="S908" s="25">
        <v>1</v>
      </c>
      <c r="T908" s="13">
        <v>0</v>
      </c>
      <c r="U908" s="25">
        <v>3</v>
      </c>
      <c r="V908" s="1">
        <f t="shared" si="47"/>
        <v>3</v>
      </c>
      <c r="Y908"/>
    </row>
    <row r="909" spans="1:25" ht="15" x14ac:dyDescent="0.35">
      <c r="A909" s="5" t="s">
        <v>1522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 t="shared" si="46"/>
        <v>RSRepair-A</v>
      </c>
      <c r="P909" s="13" t="str">
        <f t="shared" si="48"/>
        <v>Evolutionary Search</v>
      </c>
      <c r="Q909" s="13" t="str">
        <f t="shared" si="45"/>
        <v>Fixed</v>
      </c>
      <c r="R909" s="13" t="s">
        <v>1669</v>
      </c>
      <c r="S909" s="25">
        <v>1</v>
      </c>
      <c r="T909" s="25">
        <v>1</v>
      </c>
      <c r="U909" s="25">
        <v>2</v>
      </c>
      <c r="V909" s="1">
        <f t="shared" si="47"/>
        <v>3</v>
      </c>
      <c r="Y909"/>
    </row>
    <row r="910" spans="1:25" ht="15" x14ac:dyDescent="0.35">
      <c r="A910" s="5" t="s">
        <v>1523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 t="shared" si="46"/>
        <v>RSRepair-A</v>
      </c>
      <c r="P910" s="13" t="str">
        <f t="shared" si="48"/>
        <v>Evolutionary Search</v>
      </c>
      <c r="Q910" s="13" t="str">
        <f t="shared" si="45"/>
        <v>Fixed</v>
      </c>
      <c r="R910" s="13" t="s">
        <v>1669</v>
      </c>
      <c r="S910" s="25">
        <v>3</v>
      </c>
      <c r="T910" s="25">
        <v>1</v>
      </c>
      <c r="U910" s="25">
        <v>4</v>
      </c>
      <c r="V910" s="1">
        <f t="shared" si="47"/>
        <v>5</v>
      </c>
      <c r="Y910"/>
    </row>
    <row r="911" spans="1:25" ht="15" x14ac:dyDescent="0.35">
      <c r="A911" s="5" t="s">
        <v>1524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 t="shared" si="46"/>
        <v>RSRepair-A</v>
      </c>
      <c r="P911" s="13" t="str">
        <f t="shared" si="48"/>
        <v>Evolutionary Search</v>
      </c>
      <c r="Q911" s="13" t="str">
        <f t="shared" si="45"/>
        <v>Fixed</v>
      </c>
      <c r="R911" s="13" t="s">
        <v>1668</v>
      </c>
      <c r="S911" s="25">
        <v>1</v>
      </c>
      <c r="T911" s="25">
        <v>1</v>
      </c>
      <c r="U911" s="25">
        <v>1</v>
      </c>
      <c r="V911" s="1">
        <f t="shared" si="47"/>
        <v>2</v>
      </c>
      <c r="Y911"/>
    </row>
    <row r="912" spans="1:25" ht="15" x14ac:dyDescent="0.35">
      <c r="A912" s="7" t="s">
        <v>1525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 t="shared" si="46"/>
        <v>RSRepair-A</v>
      </c>
      <c r="P912" s="13" t="str">
        <f t="shared" si="48"/>
        <v>Evolutionary Search</v>
      </c>
      <c r="Q912" s="13" t="str">
        <f t="shared" si="45"/>
        <v>Fixed</v>
      </c>
      <c r="R912" s="13" t="s">
        <v>1669</v>
      </c>
      <c r="S912" s="25">
        <v>2</v>
      </c>
      <c r="T912" s="13">
        <v>0</v>
      </c>
      <c r="U912" s="25">
        <v>6</v>
      </c>
      <c r="V912" s="1">
        <f t="shared" si="47"/>
        <v>6</v>
      </c>
      <c r="Y912"/>
    </row>
    <row r="913" spans="1:25" ht="15" x14ac:dyDescent="0.35">
      <c r="A913" s="5" t="s">
        <v>1526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 t="shared" si="46"/>
        <v>RSRepair-A</v>
      </c>
      <c r="P913" s="13" t="str">
        <f t="shared" si="48"/>
        <v>Evolutionary Search</v>
      </c>
      <c r="Q913" s="13" t="str">
        <f t="shared" si="45"/>
        <v>Fixed</v>
      </c>
      <c r="R913" s="13" t="s">
        <v>1669</v>
      </c>
      <c r="S913" s="25">
        <v>4</v>
      </c>
      <c r="T913" s="13">
        <v>0</v>
      </c>
      <c r="U913" s="25">
        <v>19</v>
      </c>
      <c r="V913" s="1">
        <f t="shared" si="47"/>
        <v>19</v>
      </c>
      <c r="Y913"/>
    </row>
    <row r="914" spans="1:25" ht="15" x14ac:dyDescent="0.35">
      <c r="A914" s="7" t="s">
        <v>1527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 t="shared" si="46"/>
        <v>RSRepair-A</v>
      </c>
      <c r="P914" s="13" t="str">
        <f t="shared" si="48"/>
        <v>Evolutionary Search</v>
      </c>
      <c r="Q914" s="13" t="str">
        <f t="shared" si="45"/>
        <v>Fixed</v>
      </c>
      <c r="R914" s="13" t="s">
        <v>1669</v>
      </c>
      <c r="S914" s="25">
        <v>1</v>
      </c>
      <c r="T914" s="25">
        <v>1</v>
      </c>
      <c r="U914" s="25">
        <v>1</v>
      </c>
      <c r="V914" s="1">
        <f t="shared" si="47"/>
        <v>2</v>
      </c>
      <c r="Y914"/>
    </row>
    <row r="915" spans="1:25" ht="15" x14ac:dyDescent="0.35">
      <c r="A915" s="5" t="s">
        <v>1528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 t="shared" si="46"/>
        <v>RSRepair-A</v>
      </c>
      <c r="P915" s="13" t="str">
        <f t="shared" si="48"/>
        <v>Evolutionary Search</v>
      </c>
      <c r="Q915" s="13" t="str">
        <f t="shared" si="45"/>
        <v>Fixed</v>
      </c>
      <c r="R915" s="13" t="s">
        <v>1669</v>
      </c>
      <c r="S915" s="25">
        <v>1</v>
      </c>
      <c r="T915" s="13">
        <v>0</v>
      </c>
      <c r="U915" s="25">
        <v>1</v>
      </c>
      <c r="V915" s="1">
        <f t="shared" si="47"/>
        <v>1</v>
      </c>
      <c r="Y915"/>
    </row>
    <row r="916" spans="1:25" ht="15" x14ac:dyDescent="0.35">
      <c r="A916" s="7" t="s">
        <v>1529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 t="shared" si="46"/>
        <v>RSRepair-A</v>
      </c>
      <c r="P916" s="13" t="str">
        <f t="shared" si="48"/>
        <v>Evolutionary Search</v>
      </c>
      <c r="Q916" s="13" t="str">
        <f t="shared" si="45"/>
        <v>Fixed</v>
      </c>
      <c r="R916" s="13" t="s">
        <v>1668</v>
      </c>
      <c r="S916" s="25">
        <v>9</v>
      </c>
      <c r="T916" s="25">
        <v>7</v>
      </c>
      <c r="U916" s="25">
        <v>10</v>
      </c>
      <c r="V916" s="1">
        <f t="shared" si="47"/>
        <v>17</v>
      </c>
      <c r="Y916"/>
    </row>
    <row r="917" spans="1:25" ht="15" x14ac:dyDescent="0.35">
      <c r="A917" s="7" t="s">
        <v>1530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 t="shared" si="46"/>
        <v>RSRepair-A</v>
      </c>
      <c r="P917" s="13" t="str">
        <f t="shared" si="48"/>
        <v>Evolutionary Search</v>
      </c>
      <c r="Q917" s="13" t="str">
        <f t="shared" si="45"/>
        <v>Fixed</v>
      </c>
      <c r="R917" s="13" t="s">
        <v>1669</v>
      </c>
      <c r="S917" s="25">
        <v>1</v>
      </c>
      <c r="T917" s="25">
        <v>1</v>
      </c>
      <c r="U917" s="25">
        <v>1</v>
      </c>
      <c r="V917" s="1">
        <f t="shared" si="47"/>
        <v>2</v>
      </c>
      <c r="Y917"/>
    </row>
    <row r="918" spans="1:25" ht="15" x14ac:dyDescent="0.35">
      <c r="A918" s="5" t="s">
        <v>1531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 t="shared" si="46"/>
        <v>RSRepair-A</v>
      </c>
      <c r="P918" s="13" t="str">
        <f t="shared" si="48"/>
        <v>Evolutionary Search</v>
      </c>
      <c r="Q918" s="13" t="str">
        <f t="shared" ref="Q918:Q981" si="49">IF(NOT(ISERR(SEARCH("*_Buggy",$A918))), "Buggy", IF(NOT(ISERR(SEARCH("*_Fixed",$A918))), "Fixed", IF(NOT(ISERR(SEARCH("*_Repaired",$A918))), "Repaired", "")))</f>
        <v>Fixed</v>
      </c>
      <c r="R918" s="13" t="s">
        <v>1669</v>
      </c>
      <c r="S918" s="25">
        <v>4</v>
      </c>
      <c r="T918" s="25">
        <v>20</v>
      </c>
      <c r="U918" s="25">
        <v>3</v>
      </c>
      <c r="V918" s="1">
        <f t="shared" si="47"/>
        <v>23</v>
      </c>
      <c r="Y918"/>
    </row>
    <row r="919" spans="1:25" ht="15" x14ac:dyDescent="0.35">
      <c r="A919" s="7" t="s">
        <v>1532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 t="shared" ref="O919:O982" si="50">LEFT($A919,FIND("_",$A919)-1)</f>
        <v>RSRepair-A</v>
      </c>
      <c r="P919" s="13" t="str">
        <f t="shared" si="48"/>
        <v>Evolutionary Search</v>
      </c>
      <c r="Q919" s="13" t="str">
        <f t="shared" si="49"/>
        <v>Fixed</v>
      </c>
      <c r="R919" s="13" t="s">
        <v>1669</v>
      </c>
      <c r="S919" s="25">
        <v>3</v>
      </c>
      <c r="T919" s="25">
        <v>3</v>
      </c>
      <c r="U919" s="25">
        <v>3</v>
      </c>
      <c r="V919" s="1">
        <f t="shared" si="47"/>
        <v>6</v>
      </c>
      <c r="Y919"/>
    </row>
    <row r="920" spans="1:25" ht="15" x14ac:dyDescent="0.35">
      <c r="A920" s="7" t="s">
        <v>1533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 t="shared" si="50"/>
        <v>RSRepair-A</v>
      </c>
      <c r="P920" s="13" t="str">
        <f t="shared" si="48"/>
        <v>Evolutionary Search</v>
      </c>
      <c r="Q920" s="13" t="str">
        <f t="shared" si="49"/>
        <v>Fixed</v>
      </c>
      <c r="R920" s="13" t="s">
        <v>1669</v>
      </c>
      <c r="S920" s="25">
        <v>4</v>
      </c>
      <c r="T920" s="13">
        <v>0</v>
      </c>
      <c r="U920" s="25">
        <v>4</v>
      </c>
      <c r="V920" s="1">
        <f t="shared" si="47"/>
        <v>4</v>
      </c>
      <c r="Y920"/>
    </row>
    <row r="921" spans="1:25" ht="15" x14ac:dyDescent="0.35">
      <c r="A921" s="5" t="s">
        <v>1534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 t="shared" si="50"/>
        <v>RSRepair-A</v>
      </c>
      <c r="P921" s="13" t="str">
        <f t="shared" si="48"/>
        <v>Evolutionary Search</v>
      </c>
      <c r="Q921" s="13" t="str">
        <f t="shared" si="49"/>
        <v>Fixed</v>
      </c>
      <c r="R921" s="13" t="s">
        <v>1669</v>
      </c>
      <c r="S921" s="25">
        <v>1</v>
      </c>
      <c r="T921" s="25">
        <v>1</v>
      </c>
      <c r="U921" s="25">
        <v>1</v>
      </c>
      <c r="V921" s="1">
        <f t="shared" si="47"/>
        <v>2</v>
      </c>
      <c r="Y921"/>
    </row>
    <row r="922" spans="1:25" ht="15" x14ac:dyDescent="0.35">
      <c r="A922" s="5" t="s">
        <v>1535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 t="shared" si="50"/>
        <v>RSRepair-A</v>
      </c>
      <c r="P922" s="13" t="str">
        <f t="shared" si="48"/>
        <v>Evolutionary Search</v>
      </c>
      <c r="Q922" s="13" t="str">
        <f t="shared" si="49"/>
        <v>Fixed</v>
      </c>
      <c r="R922" s="13" t="s">
        <v>1669</v>
      </c>
      <c r="S922" s="25">
        <v>2</v>
      </c>
      <c r="T922" s="25">
        <v>2</v>
      </c>
      <c r="U922" s="25">
        <v>8</v>
      </c>
      <c r="V922" s="1">
        <f t="shared" si="47"/>
        <v>10</v>
      </c>
      <c r="Y922"/>
    </row>
    <row r="923" spans="1:25" ht="15" x14ac:dyDescent="0.35">
      <c r="A923" s="5" t="s">
        <v>1536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 t="shared" si="50"/>
        <v>RSRepair-A</v>
      </c>
      <c r="P923" s="13" t="str">
        <f t="shared" si="48"/>
        <v>Evolutionary Search</v>
      </c>
      <c r="Q923" s="13" t="str">
        <f t="shared" si="49"/>
        <v>Fixed</v>
      </c>
      <c r="R923" s="13" t="s">
        <v>1668</v>
      </c>
      <c r="S923" s="25">
        <v>1</v>
      </c>
      <c r="T923" s="25">
        <v>1</v>
      </c>
      <c r="U923" s="25">
        <v>1</v>
      </c>
      <c r="V923" s="1">
        <f t="shared" si="47"/>
        <v>2</v>
      </c>
      <c r="Y923"/>
    </row>
    <row r="924" spans="1:25" ht="15" x14ac:dyDescent="0.35">
      <c r="A924" s="7" t="s">
        <v>1537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 t="shared" si="50"/>
        <v>RSRepair-A</v>
      </c>
      <c r="P924" s="13" t="str">
        <f t="shared" si="48"/>
        <v>Evolutionary Search</v>
      </c>
      <c r="Q924" s="13" t="str">
        <f t="shared" si="49"/>
        <v>Fixed</v>
      </c>
      <c r="R924" s="13" t="s">
        <v>1668</v>
      </c>
      <c r="S924" s="25">
        <v>1</v>
      </c>
      <c r="T924" s="25">
        <v>4</v>
      </c>
      <c r="U924" s="13">
        <v>0</v>
      </c>
      <c r="V924" s="1">
        <f t="shared" si="47"/>
        <v>4</v>
      </c>
      <c r="Y924"/>
    </row>
    <row r="925" spans="1:25" ht="15" x14ac:dyDescent="0.35">
      <c r="A925" s="5" t="s">
        <v>1538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 t="shared" si="50"/>
        <v>RSRepair-A</v>
      </c>
      <c r="P925" s="13" t="str">
        <f t="shared" si="48"/>
        <v>Evolutionary Search</v>
      </c>
      <c r="Q925" s="13" t="str">
        <f t="shared" si="49"/>
        <v>Fixed</v>
      </c>
      <c r="R925" s="13" t="s">
        <v>1669</v>
      </c>
      <c r="S925" s="25">
        <v>1</v>
      </c>
      <c r="T925" s="13">
        <v>0</v>
      </c>
      <c r="U925" s="25">
        <v>3</v>
      </c>
      <c r="V925" s="1">
        <f t="shared" si="47"/>
        <v>3</v>
      </c>
      <c r="Y925"/>
    </row>
    <row r="926" spans="1:25" ht="15" x14ac:dyDescent="0.35">
      <c r="A926" s="5" t="s">
        <v>1539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 t="shared" si="50"/>
        <v>RSRepair-A</v>
      </c>
      <c r="P926" s="13" t="str">
        <f t="shared" si="48"/>
        <v>Evolutionary Search</v>
      </c>
      <c r="Q926" s="13" t="str">
        <f t="shared" si="49"/>
        <v>Fixed</v>
      </c>
      <c r="R926" s="13" t="s">
        <v>1668</v>
      </c>
      <c r="S926" s="25">
        <v>1</v>
      </c>
      <c r="T926" s="25">
        <v>1</v>
      </c>
      <c r="U926" s="25">
        <v>1</v>
      </c>
      <c r="V926" s="1">
        <f t="shared" si="47"/>
        <v>2</v>
      </c>
      <c r="Y926"/>
    </row>
    <row r="927" spans="1:25" ht="15" x14ac:dyDescent="0.35">
      <c r="A927" s="5" t="s">
        <v>1540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 t="shared" si="50"/>
        <v>RSRepair-A</v>
      </c>
      <c r="P927" s="13" t="str">
        <f t="shared" si="48"/>
        <v>Evolutionary Search</v>
      </c>
      <c r="Q927" s="13" t="str">
        <f t="shared" si="49"/>
        <v>Fixed</v>
      </c>
      <c r="R927" s="13" t="s">
        <v>1668</v>
      </c>
      <c r="S927" s="25">
        <v>1</v>
      </c>
      <c r="T927" s="25">
        <v>1</v>
      </c>
      <c r="U927" s="25">
        <v>1</v>
      </c>
      <c r="V927" s="1">
        <f t="shared" si="47"/>
        <v>2</v>
      </c>
      <c r="Y927"/>
    </row>
    <row r="928" spans="1:25" ht="15" x14ac:dyDescent="0.35">
      <c r="A928" s="7" t="s">
        <v>1541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 t="shared" si="50"/>
        <v>RSRepair-A</v>
      </c>
      <c r="P928" s="13" t="str">
        <f t="shared" si="48"/>
        <v>Evolutionary Search</v>
      </c>
      <c r="Q928" s="13" t="str">
        <f t="shared" si="49"/>
        <v>Fixed</v>
      </c>
      <c r="R928" s="13" t="s">
        <v>1669</v>
      </c>
      <c r="S928" s="25">
        <v>1</v>
      </c>
      <c r="T928" s="25">
        <v>1</v>
      </c>
      <c r="U928" s="25">
        <v>1</v>
      </c>
      <c r="V928" s="1">
        <f t="shared" si="47"/>
        <v>2</v>
      </c>
      <c r="Y928"/>
    </row>
    <row r="929" spans="1:25" ht="15" x14ac:dyDescent="0.35">
      <c r="A929" s="7" t="s">
        <v>1542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 t="shared" si="50"/>
        <v>RSRepair-A</v>
      </c>
      <c r="P929" s="13" t="str">
        <f t="shared" si="48"/>
        <v>Evolutionary Search</v>
      </c>
      <c r="Q929" s="13" t="str">
        <f t="shared" si="49"/>
        <v>Fixed</v>
      </c>
      <c r="R929" s="13" t="s">
        <v>1669</v>
      </c>
      <c r="S929" s="25">
        <v>3</v>
      </c>
      <c r="T929" s="25">
        <v>3</v>
      </c>
      <c r="U929" s="25">
        <v>4</v>
      </c>
      <c r="V929" s="1">
        <f t="shared" si="47"/>
        <v>7</v>
      </c>
      <c r="Y929"/>
    </row>
    <row r="930" spans="1:25" ht="15" x14ac:dyDescent="0.35">
      <c r="A930" s="5" t="s">
        <v>1543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 t="shared" si="50"/>
        <v>RSRepair-A</v>
      </c>
      <c r="P930" s="13" t="str">
        <f t="shared" si="48"/>
        <v>Evolutionary Search</v>
      </c>
      <c r="Q930" s="13" t="str">
        <f t="shared" si="49"/>
        <v>Fixed</v>
      </c>
      <c r="R930" s="13" t="s">
        <v>1669</v>
      </c>
      <c r="S930" s="25">
        <v>1</v>
      </c>
      <c r="T930" s="25">
        <v>1</v>
      </c>
      <c r="U930" s="25">
        <v>1</v>
      </c>
      <c r="V930" s="1">
        <f t="shared" si="47"/>
        <v>2</v>
      </c>
      <c r="Y930"/>
    </row>
    <row r="931" spans="1:25" ht="15" x14ac:dyDescent="0.35">
      <c r="A931" s="5" t="s">
        <v>1544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 t="shared" si="50"/>
        <v>RSRepair-A</v>
      </c>
      <c r="P931" s="13" t="str">
        <f t="shared" si="48"/>
        <v>Evolutionary Search</v>
      </c>
      <c r="Q931" s="13" t="str">
        <f t="shared" si="49"/>
        <v>Fixed</v>
      </c>
      <c r="R931" s="13" t="s">
        <v>1669</v>
      </c>
      <c r="S931" s="25">
        <v>3</v>
      </c>
      <c r="T931" s="13">
        <v>0</v>
      </c>
      <c r="U931" s="25">
        <v>9</v>
      </c>
      <c r="V931" s="1">
        <f t="shared" si="47"/>
        <v>9</v>
      </c>
      <c r="Y931"/>
    </row>
    <row r="932" spans="1:25" ht="15" x14ac:dyDescent="0.35">
      <c r="A932" s="5" t="s">
        <v>1545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 t="shared" si="50"/>
        <v>RSRepair-A</v>
      </c>
      <c r="P932" s="13" t="str">
        <f t="shared" si="48"/>
        <v>Evolutionary Search</v>
      </c>
      <c r="Q932" s="13" t="str">
        <f t="shared" si="49"/>
        <v>Fixed</v>
      </c>
      <c r="R932" s="13" t="s">
        <v>1669</v>
      </c>
      <c r="S932" s="25">
        <v>1</v>
      </c>
      <c r="T932" s="25">
        <v>1</v>
      </c>
      <c r="U932" s="25">
        <v>1</v>
      </c>
      <c r="V932" s="1">
        <f t="shared" si="47"/>
        <v>2</v>
      </c>
      <c r="Y932"/>
    </row>
    <row r="933" spans="1:25" ht="15" x14ac:dyDescent="0.35">
      <c r="A933" s="7" t="s">
        <v>1546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 t="shared" si="50"/>
        <v>RSRepair-A</v>
      </c>
      <c r="P933" s="13" t="str">
        <f t="shared" si="48"/>
        <v>Evolutionary Search</v>
      </c>
      <c r="Q933" s="13" t="str">
        <f t="shared" si="49"/>
        <v>Fixed</v>
      </c>
      <c r="R933" s="13" t="s">
        <v>1669</v>
      </c>
      <c r="S933" s="25">
        <v>4</v>
      </c>
      <c r="T933" s="25">
        <v>6</v>
      </c>
      <c r="U933" s="25">
        <v>5</v>
      </c>
      <c r="V933" s="1">
        <f t="shared" si="47"/>
        <v>11</v>
      </c>
      <c r="Y933"/>
    </row>
    <row r="934" spans="1:25" ht="15" x14ac:dyDescent="0.35">
      <c r="A934" s="7" t="s">
        <v>1547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 t="shared" si="50"/>
        <v>RSRepair-A</v>
      </c>
      <c r="P934" s="13" t="str">
        <f t="shared" si="48"/>
        <v>Evolutionary Search</v>
      </c>
      <c r="Q934" s="13" t="str">
        <f t="shared" si="49"/>
        <v>Fixed</v>
      </c>
      <c r="R934" s="13" t="s">
        <v>1669</v>
      </c>
      <c r="S934" s="25">
        <v>3</v>
      </c>
      <c r="T934" s="25">
        <v>1</v>
      </c>
      <c r="U934" s="25">
        <v>3</v>
      </c>
      <c r="V934" s="1">
        <f t="shared" ref="V934:V997" si="51">T934+U934</f>
        <v>4</v>
      </c>
      <c r="Y934"/>
    </row>
    <row r="935" spans="1:25" ht="15" x14ac:dyDescent="0.35">
      <c r="A935" s="5" t="s">
        <v>1193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 t="shared" si="50"/>
        <v>SimFix</v>
      </c>
      <c r="P935" s="13" t="str">
        <f t="shared" si="48"/>
        <v>Search Like Pattern</v>
      </c>
      <c r="Q935" s="13" t="str">
        <f t="shared" si="49"/>
        <v>Fixed</v>
      </c>
      <c r="R935" s="13" t="s">
        <v>1668</v>
      </c>
      <c r="S935" s="25">
        <v>1</v>
      </c>
      <c r="T935" s="25">
        <v>1</v>
      </c>
      <c r="U935" s="25">
        <v>1</v>
      </c>
      <c r="V935" s="1">
        <f t="shared" si="51"/>
        <v>2</v>
      </c>
      <c r="Y935"/>
    </row>
    <row r="936" spans="1:25" ht="15" x14ac:dyDescent="0.35">
      <c r="A936" s="5" t="s">
        <v>992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 t="shared" si="50"/>
        <v>SimFix</v>
      </c>
      <c r="P936" s="13" t="str">
        <f t="shared" si="48"/>
        <v>Search Like Pattern</v>
      </c>
      <c r="Q936" s="13" t="str">
        <f t="shared" si="49"/>
        <v>Fixed</v>
      </c>
      <c r="R936" s="13" t="s">
        <v>1669</v>
      </c>
      <c r="S936" s="25">
        <v>1</v>
      </c>
      <c r="T936" s="25">
        <v>1</v>
      </c>
      <c r="U936" s="25">
        <v>1</v>
      </c>
      <c r="V936" s="1">
        <f t="shared" si="51"/>
        <v>2</v>
      </c>
      <c r="Y936"/>
    </row>
    <row r="937" spans="1:25" ht="15" x14ac:dyDescent="0.35">
      <c r="A937" s="7" t="s">
        <v>346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 t="shared" si="50"/>
        <v>SimFix</v>
      </c>
      <c r="P937" s="13" t="str">
        <f t="shared" si="48"/>
        <v>Search Like Pattern</v>
      </c>
      <c r="Q937" s="13" t="str">
        <f t="shared" si="49"/>
        <v>Fixed</v>
      </c>
      <c r="R937" s="13" t="s">
        <v>1669</v>
      </c>
      <c r="S937" s="25">
        <v>7</v>
      </c>
      <c r="T937" s="25">
        <v>3</v>
      </c>
      <c r="U937" s="25">
        <v>32</v>
      </c>
      <c r="V937" s="1">
        <f t="shared" si="51"/>
        <v>35</v>
      </c>
      <c r="Y937"/>
    </row>
    <row r="938" spans="1:25" ht="15" x14ac:dyDescent="0.35">
      <c r="A938" s="5" t="s">
        <v>962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 t="shared" si="50"/>
        <v>SimFix</v>
      </c>
      <c r="P938" s="13" t="str">
        <f t="shared" si="48"/>
        <v>Search Like Pattern</v>
      </c>
      <c r="Q938" s="13" t="str">
        <f t="shared" si="49"/>
        <v>Fixed</v>
      </c>
      <c r="R938" s="13" t="s">
        <v>1669</v>
      </c>
      <c r="S938" s="25">
        <v>6</v>
      </c>
      <c r="T938" s="25">
        <v>2</v>
      </c>
      <c r="U938" s="25">
        <v>14</v>
      </c>
      <c r="V938" s="1">
        <f t="shared" si="51"/>
        <v>16</v>
      </c>
      <c r="Y938"/>
    </row>
    <row r="939" spans="1:25" ht="15" x14ac:dyDescent="0.35">
      <c r="A939" s="7" t="s">
        <v>96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 t="shared" si="50"/>
        <v>SimFix</v>
      </c>
      <c r="P939" s="13" t="str">
        <f t="shared" si="48"/>
        <v>Search Like Pattern</v>
      </c>
      <c r="Q939" s="13" t="str">
        <f t="shared" si="49"/>
        <v>Fixed</v>
      </c>
      <c r="R939" s="13" t="s">
        <v>1669</v>
      </c>
      <c r="S939" s="25">
        <v>1</v>
      </c>
      <c r="T939" s="25">
        <v>2</v>
      </c>
      <c r="U939" s="13">
        <v>0</v>
      </c>
      <c r="V939" s="1">
        <f t="shared" si="51"/>
        <v>2</v>
      </c>
      <c r="Y939"/>
    </row>
    <row r="940" spans="1:25" ht="15" x14ac:dyDescent="0.35">
      <c r="A940" s="7" t="s">
        <v>932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 t="shared" si="50"/>
        <v>SimFix</v>
      </c>
      <c r="P940" s="13" t="str">
        <f t="shared" si="48"/>
        <v>Search Like Pattern</v>
      </c>
      <c r="Q940" s="13" t="str">
        <f t="shared" si="49"/>
        <v>Fixed</v>
      </c>
      <c r="R940" s="13" t="s">
        <v>1668</v>
      </c>
      <c r="S940" s="25">
        <v>2</v>
      </c>
      <c r="T940" s="25">
        <v>11</v>
      </c>
      <c r="U940" s="13">
        <v>0</v>
      </c>
      <c r="V940" s="1">
        <f t="shared" si="51"/>
        <v>11</v>
      </c>
      <c r="Y940"/>
    </row>
    <row r="941" spans="1:25" ht="15" x14ac:dyDescent="0.35">
      <c r="A941" s="5" t="s">
        <v>1242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 t="shared" si="50"/>
        <v>SimFix</v>
      </c>
      <c r="P941" s="13" t="str">
        <f t="shared" si="48"/>
        <v>Search Like Pattern</v>
      </c>
      <c r="Q941" s="13" t="str">
        <f t="shared" si="49"/>
        <v>Fixed</v>
      </c>
      <c r="R941" s="13" t="s">
        <v>1669</v>
      </c>
      <c r="S941" s="25">
        <v>1</v>
      </c>
      <c r="T941" s="25">
        <v>1</v>
      </c>
      <c r="U941" s="25">
        <v>1</v>
      </c>
      <c r="V941" s="1">
        <f t="shared" si="51"/>
        <v>2</v>
      </c>
      <c r="Y941"/>
    </row>
    <row r="942" spans="1:25" ht="15" x14ac:dyDescent="0.35">
      <c r="A942" s="5" t="s">
        <v>179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 t="shared" si="50"/>
        <v>SimFix</v>
      </c>
      <c r="P942" s="13" t="str">
        <f t="shared" si="48"/>
        <v>Search Like Pattern</v>
      </c>
      <c r="Q942" s="13" t="str">
        <f t="shared" si="49"/>
        <v>Fixed</v>
      </c>
      <c r="R942" s="13" t="s">
        <v>1668</v>
      </c>
      <c r="S942" s="25">
        <v>1</v>
      </c>
      <c r="T942" s="25">
        <v>1</v>
      </c>
      <c r="U942" s="25">
        <v>1</v>
      </c>
      <c r="V942" s="1">
        <f t="shared" si="51"/>
        <v>2</v>
      </c>
      <c r="Y942"/>
    </row>
    <row r="943" spans="1:25" ht="15" x14ac:dyDescent="0.35">
      <c r="A943" s="7" t="s">
        <v>924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 t="shared" si="50"/>
        <v>SimFix</v>
      </c>
      <c r="P943" s="13" t="str">
        <f t="shared" si="48"/>
        <v>Search Like Pattern</v>
      </c>
      <c r="Q943" s="13" t="str">
        <f t="shared" si="49"/>
        <v>Fixed</v>
      </c>
      <c r="R943" s="13" t="s">
        <v>1668</v>
      </c>
      <c r="S943" s="25">
        <v>2</v>
      </c>
      <c r="T943" s="13">
        <v>0</v>
      </c>
      <c r="U943" s="25">
        <v>2</v>
      </c>
      <c r="V943" s="1">
        <f t="shared" si="51"/>
        <v>2</v>
      </c>
      <c r="Y943"/>
    </row>
    <row r="944" spans="1:25" ht="15" x14ac:dyDescent="0.35">
      <c r="A944" s="5" t="s">
        <v>76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 t="shared" si="50"/>
        <v>SimFix</v>
      </c>
      <c r="P944" s="13" t="str">
        <f t="shared" si="48"/>
        <v>Search Like Pattern</v>
      </c>
      <c r="Q944" s="13" t="str">
        <f t="shared" si="49"/>
        <v>Fixed</v>
      </c>
      <c r="R944" s="13" t="s">
        <v>1669</v>
      </c>
      <c r="S944" s="25">
        <v>2</v>
      </c>
      <c r="T944" s="25">
        <v>19</v>
      </c>
      <c r="U944" s="25">
        <v>2</v>
      </c>
      <c r="V944" s="1">
        <f t="shared" si="51"/>
        <v>21</v>
      </c>
      <c r="Y944"/>
    </row>
    <row r="945" spans="1:25" ht="15" x14ac:dyDescent="0.35">
      <c r="A945" s="7" t="s">
        <v>1125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 t="shared" si="50"/>
        <v>SimFix</v>
      </c>
      <c r="P945" s="13" t="str">
        <f t="shared" si="48"/>
        <v>Search Like Pattern</v>
      </c>
      <c r="Q945" s="13" t="str">
        <f t="shared" si="49"/>
        <v>Fixed</v>
      </c>
      <c r="R945" s="13" t="s">
        <v>1669</v>
      </c>
      <c r="S945" s="25">
        <v>5</v>
      </c>
      <c r="T945" s="25">
        <v>26</v>
      </c>
      <c r="U945" s="25">
        <v>2</v>
      </c>
      <c r="V945" s="1">
        <f t="shared" si="51"/>
        <v>28</v>
      </c>
      <c r="Y945"/>
    </row>
    <row r="946" spans="1:25" ht="15" x14ac:dyDescent="0.35">
      <c r="A946" s="7" t="s">
        <v>40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 t="shared" si="50"/>
        <v>SimFix</v>
      </c>
      <c r="P946" s="13" t="str">
        <f t="shared" si="48"/>
        <v>Search Like Pattern</v>
      </c>
      <c r="Q946" s="13" t="str">
        <f t="shared" si="49"/>
        <v>Fixed</v>
      </c>
      <c r="R946" s="13" t="s">
        <v>1669</v>
      </c>
      <c r="S946" s="25">
        <v>1</v>
      </c>
      <c r="T946" s="25">
        <v>1</v>
      </c>
      <c r="U946" s="25">
        <v>1</v>
      </c>
      <c r="V946" s="1">
        <f t="shared" si="51"/>
        <v>2</v>
      </c>
      <c r="Y946"/>
    </row>
    <row r="947" spans="1:25" ht="15" x14ac:dyDescent="0.35">
      <c r="A947" s="5" t="s">
        <v>824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 t="shared" si="50"/>
        <v>SimFix</v>
      </c>
      <c r="P947" s="13" t="str">
        <f t="shared" si="48"/>
        <v>Search Like Pattern</v>
      </c>
      <c r="Q947" s="13" t="str">
        <f t="shared" si="49"/>
        <v>Fixed</v>
      </c>
      <c r="R947" s="13" t="s">
        <v>1669</v>
      </c>
      <c r="S947" s="25">
        <v>1</v>
      </c>
      <c r="T947" s="25">
        <v>16</v>
      </c>
      <c r="U947" s="13">
        <v>0</v>
      </c>
      <c r="V947" s="1">
        <f t="shared" si="51"/>
        <v>16</v>
      </c>
      <c r="Y947"/>
    </row>
    <row r="948" spans="1:25" ht="15" x14ac:dyDescent="0.35">
      <c r="A948" s="7" t="s">
        <v>878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 t="shared" si="50"/>
        <v>SimFix</v>
      </c>
      <c r="P948" s="13" t="str">
        <f t="shared" si="48"/>
        <v>Search Like Pattern</v>
      </c>
      <c r="Q948" s="13" t="str">
        <f t="shared" si="49"/>
        <v>Fixed</v>
      </c>
      <c r="R948" s="13" t="s">
        <v>1668</v>
      </c>
      <c r="S948" s="25">
        <v>1</v>
      </c>
      <c r="T948" s="25">
        <v>1</v>
      </c>
      <c r="U948" s="25">
        <v>1</v>
      </c>
      <c r="V948" s="1">
        <f t="shared" si="51"/>
        <v>2</v>
      </c>
      <c r="Y948"/>
    </row>
    <row r="949" spans="1:25" ht="15" x14ac:dyDescent="0.35">
      <c r="A949" s="5" t="s">
        <v>1085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 t="shared" si="50"/>
        <v>SimFix</v>
      </c>
      <c r="P949" s="13" t="str">
        <f t="shared" si="48"/>
        <v>Search Like Pattern</v>
      </c>
      <c r="Q949" s="13" t="str">
        <f t="shared" si="49"/>
        <v>Fixed</v>
      </c>
      <c r="R949" s="13" t="s">
        <v>1669</v>
      </c>
      <c r="S949" s="25">
        <v>4</v>
      </c>
      <c r="T949" s="25">
        <v>8</v>
      </c>
      <c r="U949" s="13">
        <v>0</v>
      </c>
      <c r="V949" s="1">
        <f t="shared" si="51"/>
        <v>8</v>
      </c>
      <c r="Y949"/>
    </row>
    <row r="950" spans="1:25" ht="15" x14ac:dyDescent="0.35">
      <c r="A950" s="7" t="s">
        <v>990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 t="shared" si="50"/>
        <v>SimFix</v>
      </c>
      <c r="P950" s="13" t="str">
        <f t="shared" si="48"/>
        <v>Search Like Pattern</v>
      </c>
      <c r="Q950" s="13" t="str">
        <f t="shared" si="49"/>
        <v>Fixed</v>
      </c>
      <c r="R950" s="13" t="s">
        <v>1668</v>
      </c>
      <c r="S950" s="25">
        <v>1</v>
      </c>
      <c r="T950" s="25">
        <v>1</v>
      </c>
      <c r="U950" s="25">
        <v>1</v>
      </c>
      <c r="V950" s="1">
        <f t="shared" si="51"/>
        <v>2</v>
      </c>
      <c r="Y950"/>
    </row>
    <row r="951" spans="1:25" ht="15" x14ac:dyDescent="0.35">
      <c r="A951" s="7" t="s">
        <v>550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 t="shared" si="50"/>
        <v>SimFix</v>
      </c>
      <c r="P951" s="13" t="str">
        <f t="shared" si="48"/>
        <v>Search Like Pattern</v>
      </c>
      <c r="Q951" s="13" t="str">
        <f t="shared" si="49"/>
        <v>Fixed</v>
      </c>
      <c r="R951" s="13" t="s">
        <v>1668</v>
      </c>
      <c r="S951" s="25">
        <v>1</v>
      </c>
      <c r="T951" s="25">
        <v>1</v>
      </c>
      <c r="U951" s="25">
        <v>1</v>
      </c>
      <c r="V951" s="1">
        <f t="shared" si="51"/>
        <v>2</v>
      </c>
      <c r="Y951"/>
    </row>
    <row r="952" spans="1:25" ht="15" x14ac:dyDescent="0.35">
      <c r="A952" s="7" t="s">
        <v>928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 t="shared" si="50"/>
        <v>SimFix</v>
      </c>
      <c r="P952" s="13" t="str">
        <f t="shared" si="48"/>
        <v>Search Like Pattern</v>
      </c>
      <c r="Q952" s="13" t="str">
        <f t="shared" si="49"/>
        <v>Fixed</v>
      </c>
      <c r="R952" s="13" t="s">
        <v>1669</v>
      </c>
      <c r="S952" s="25">
        <v>3</v>
      </c>
      <c r="T952" s="25">
        <v>2</v>
      </c>
      <c r="U952" s="25">
        <v>11</v>
      </c>
      <c r="V952" s="1">
        <f t="shared" si="51"/>
        <v>13</v>
      </c>
      <c r="Y952"/>
    </row>
    <row r="953" spans="1:25" ht="15" x14ac:dyDescent="0.35">
      <c r="A953" s="5" t="s">
        <v>1243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 t="shared" si="50"/>
        <v>SimFix</v>
      </c>
      <c r="P953" s="13" t="str">
        <f t="shared" si="48"/>
        <v>Search Like Pattern</v>
      </c>
      <c r="Q953" s="13" t="str">
        <f t="shared" si="49"/>
        <v>Fixed</v>
      </c>
      <c r="R953" s="13" t="s">
        <v>1669</v>
      </c>
      <c r="S953" s="25">
        <v>3</v>
      </c>
      <c r="T953" s="13">
        <v>0</v>
      </c>
      <c r="U953" s="25">
        <v>7</v>
      </c>
      <c r="V953" s="1">
        <f t="shared" si="51"/>
        <v>7</v>
      </c>
      <c r="Y953"/>
    </row>
    <row r="954" spans="1:25" ht="15" x14ac:dyDescent="0.35">
      <c r="A954" s="5" t="s">
        <v>958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 t="shared" si="50"/>
        <v>SimFix</v>
      </c>
      <c r="P954" s="13" t="str">
        <f t="shared" si="48"/>
        <v>Search Like Pattern</v>
      </c>
      <c r="Q954" s="13" t="str">
        <f t="shared" si="49"/>
        <v>Fixed</v>
      </c>
      <c r="R954" s="13" t="s">
        <v>1669</v>
      </c>
      <c r="S954" s="25">
        <v>1</v>
      </c>
      <c r="T954" s="25">
        <v>1</v>
      </c>
      <c r="U954" s="25">
        <v>1</v>
      </c>
      <c r="V954" s="1">
        <f t="shared" si="51"/>
        <v>2</v>
      </c>
      <c r="Y954"/>
    </row>
    <row r="955" spans="1:25" ht="15" x14ac:dyDescent="0.35">
      <c r="A955" s="7" t="s">
        <v>408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 t="shared" si="50"/>
        <v>SimFix</v>
      </c>
      <c r="P955" s="13" t="str">
        <f t="shared" si="48"/>
        <v>Search Like Pattern</v>
      </c>
      <c r="Q955" s="13" t="str">
        <f t="shared" si="49"/>
        <v>Fixed</v>
      </c>
      <c r="R955" s="13" t="s">
        <v>1669</v>
      </c>
      <c r="S955" s="25">
        <v>2</v>
      </c>
      <c r="T955" s="25">
        <v>1</v>
      </c>
      <c r="U955" s="25">
        <v>4</v>
      </c>
      <c r="V955" s="1">
        <f t="shared" si="51"/>
        <v>5</v>
      </c>
      <c r="Y955"/>
    </row>
    <row r="956" spans="1:25" ht="15" x14ac:dyDescent="0.35">
      <c r="A956" s="7" t="s">
        <v>873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 t="shared" si="50"/>
        <v>SimFix</v>
      </c>
      <c r="P956" s="13" t="str">
        <f t="shared" si="48"/>
        <v>Search Like Pattern</v>
      </c>
      <c r="Q956" s="13" t="str">
        <f t="shared" si="49"/>
        <v>Fixed</v>
      </c>
      <c r="R956" s="13" t="s">
        <v>1668</v>
      </c>
      <c r="S956" s="25">
        <v>1</v>
      </c>
      <c r="T956" s="25">
        <v>1</v>
      </c>
      <c r="U956" s="25">
        <v>1</v>
      </c>
      <c r="V956" s="1">
        <f t="shared" si="51"/>
        <v>2</v>
      </c>
      <c r="Y956"/>
    </row>
    <row r="957" spans="1:25" ht="15" x14ac:dyDescent="0.35">
      <c r="A957" s="5" t="s">
        <v>351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 t="shared" si="50"/>
        <v>SimFix</v>
      </c>
      <c r="P957" s="13" t="str">
        <f t="shared" si="48"/>
        <v>Search Like Pattern</v>
      </c>
      <c r="Q957" s="13" t="str">
        <f t="shared" si="49"/>
        <v>Fixed</v>
      </c>
      <c r="R957" s="13" t="s">
        <v>1668</v>
      </c>
      <c r="S957" s="25">
        <v>1</v>
      </c>
      <c r="T957" s="13">
        <v>0</v>
      </c>
      <c r="U957" s="25">
        <v>3</v>
      </c>
      <c r="V957" s="1">
        <f t="shared" si="51"/>
        <v>3</v>
      </c>
      <c r="Y957"/>
    </row>
    <row r="958" spans="1:25" ht="15" x14ac:dyDescent="0.35">
      <c r="A958" s="7" t="s">
        <v>1240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 t="shared" si="50"/>
        <v>SimFix</v>
      </c>
      <c r="P958" s="13" t="str">
        <f t="shared" si="48"/>
        <v>Search Like Pattern</v>
      </c>
      <c r="Q958" s="13" t="str">
        <f t="shared" si="49"/>
        <v>Fixed</v>
      </c>
      <c r="R958" s="13" t="s">
        <v>1669</v>
      </c>
      <c r="S958" s="25">
        <v>8</v>
      </c>
      <c r="T958" s="25">
        <v>2</v>
      </c>
      <c r="U958" s="25">
        <v>21</v>
      </c>
      <c r="V958" s="1">
        <f t="shared" si="51"/>
        <v>23</v>
      </c>
      <c r="Y958"/>
    </row>
    <row r="959" spans="1:25" ht="15" x14ac:dyDescent="0.35">
      <c r="A959" s="7" t="s">
        <v>164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 t="shared" si="50"/>
        <v>SimFix</v>
      </c>
      <c r="P959" s="13" t="str">
        <f t="shared" si="48"/>
        <v>Search Like Pattern</v>
      </c>
      <c r="Q959" s="13" t="str">
        <f t="shared" si="49"/>
        <v>Fixed</v>
      </c>
      <c r="R959" s="13" t="s">
        <v>1668</v>
      </c>
      <c r="S959" s="25">
        <v>1</v>
      </c>
      <c r="T959" s="13">
        <v>0</v>
      </c>
      <c r="U959" s="25">
        <v>1</v>
      </c>
      <c r="V959" s="1">
        <f t="shared" si="51"/>
        <v>1</v>
      </c>
      <c r="Y959"/>
    </row>
    <row r="960" spans="1:25" ht="15" x14ac:dyDescent="0.35">
      <c r="A960" s="5" t="s">
        <v>484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 t="shared" si="50"/>
        <v>SimFix</v>
      </c>
      <c r="P960" s="13" t="str">
        <f t="shared" si="48"/>
        <v>Search Like Pattern</v>
      </c>
      <c r="Q960" s="13" t="str">
        <f t="shared" si="49"/>
        <v>Fixed</v>
      </c>
      <c r="R960" s="13" t="s">
        <v>1669</v>
      </c>
      <c r="S960" s="25">
        <v>1</v>
      </c>
      <c r="T960" s="13">
        <v>0</v>
      </c>
      <c r="U960" s="25">
        <v>3</v>
      </c>
      <c r="V960" s="1">
        <f t="shared" si="51"/>
        <v>3</v>
      </c>
      <c r="Y960"/>
    </row>
    <row r="961" spans="1:25" ht="15" x14ac:dyDescent="0.35">
      <c r="A961" s="7" t="s">
        <v>314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 t="shared" si="50"/>
        <v>SimFix</v>
      </c>
      <c r="P961" s="13" t="str">
        <f t="shared" si="48"/>
        <v>Search Like Pattern</v>
      </c>
      <c r="Q961" s="13" t="str">
        <f t="shared" si="49"/>
        <v>Fixed</v>
      </c>
      <c r="R961" s="13" t="s">
        <v>1669</v>
      </c>
      <c r="S961" s="25">
        <v>6</v>
      </c>
      <c r="T961" s="25">
        <v>10</v>
      </c>
      <c r="U961" s="25">
        <v>6</v>
      </c>
      <c r="V961" s="1">
        <f t="shared" si="51"/>
        <v>16</v>
      </c>
      <c r="Y961"/>
    </row>
    <row r="962" spans="1:25" ht="15" x14ac:dyDescent="0.35">
      <c r="A962" s="5" t="s">
        <v>1255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 t="shared" si="50"/>
        <v>SimFix</v>
      </c>
      <c r="P962" s="13" t="str">
        <f t="shared" si="48"/>
        <v>Search Like Pattern</v>
      </c>
      <c r="Q962" s="13" t="str">
        <f t="shared" si="49"/>
        <v>Fixed</v>
      </c>
      <c r="R962" s="13" t="s">
        <v>1668</v>
      </c>
      <c r="S962" s="25">
        <v>1</v>
      </c>
      <c r="T962" s="25">
        <v>2</v>
      </c>
      <c r="U962" s="25">
        <v>1</v>
      </c>
      <c r="V962" s="1">
        <f t="shared" si="51"/>
        <v>3</v>
      </c>
      <c r="Y962"/>
    </row>
    <row r="963" spans="1:25" ht="15" x14ac:dyDescent="0.35">
      <c r="A963" s="5" t="s">
        <v>556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 t="shared" si="50"/>
        <v>SimFix</v>
      </c>
      <c r="P963" s="13" t="str">
        <f t="shared" si="48"/>
        <v>Search Like Pattern</v>
      </c>
      <c r="Q963" s="13" t="str">
        <f t="shared" si="49"/>
        <v>Fixed</v>
      </c>
      <c r="R963" s="13" t="s">
        <v>1668</v>
      </c>
      <c r="S963" s="25">
        <v>2</v>
      </c>
      <c r="T963" s="25">
        <v>2</v>
      </c>
      <c r="U963" s="25">
        <v>2</v>
      </c>
      <c r="V963" s="1">
        <f t="shared" si="51"/>
        <v>4</v>
      </c>
      <c r="Y963"/>
    </row>
    <row r="964" spans="1:25" ht="15" x14ac:dyDescent="0.35">
      <c r="A964" s="5" t="s">
        <v>613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 t="shared" si="50"/>
        <v>SimFix</v>
      </c>
      <c r="P964" s="13" t="str">
        <f t="shared" si="48"/>
        <v>Search Like Pattern</v>
      </c>
      <c r="Q964" s="13" t="str">
        <f t="shared" si="49"/>
        <v>Fixed</v>
      </c>
      <c r="R964" s="13" t="s">
        <v>1669</v>
      </c>
      <c r="S964" s="25">
        <v>1</v>
      </c>
      <c r="T964" s="25">
        <v>1</v>
      </c>
      <c r="U964" s="25">
        <v>1</v>
      </c>
      <c r="V964" s="1">
        <f t="shared" si="51"/>
        <v>2</v>
      </c>
      <c r="Y964"/>
    </row>
    <row r="965" spans="1:25" ht="15" x14ac:dyDescent="0.35">
      <c r="A965" s="5" t="s">
        <v>729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 t="shared" si="50"/>
        <v>SimFix</v>
      </c>
      <c r="P965" s="13" t="str">
        <f t="shared" si="48"/>
        <v>Search Like Pattern</v>
      </c>
      <c r="Q965" s="13" t="str">
        <f t="shared" si="49"/>
        <v>Fixed</v>
      </c>
      <c r="R965" s="13" t="s">
        <v>1669</v>
      </c>
      <c r="S965" s="25">
        <v>4</v>
      </c>
      <c r="T965" s="25">
        <v>20</v>
      </c>
      <c r="U965" s="25">
        <v>3</v>
      </c>
      <c r="V965" s="1">
        <f t="shared" si="51"/>
        <v>23</v>
      </c>
      <c r="Y965"/>
    </row>
    <row r="966" spans="1:25" ht="15" x14ac:dyDescent="0.35">
      <c r="A966" s="7" t="s">
        <v>991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 t="shared" si="50"/>
        <v>SimFix</v>
      </c>
      <c r="P966" s="13" t="str">
        <f t="shared" si="48"/>
        <v>Search Like Pattern</v>
      </c>
      <c r="Q966" s="13" t="str">
        <f t="shared" si="49"/>
        <v>Fixed</v>
      </c>
      <c r="R966" s="13" t="s">
        <v>1668</v>
      </c>
      <c r="S966" s="25">
        <v>1</v>
      </c>
      <c r="T966" s="25">
        <v>1</v>
      </c>
      <c r="U966" s="25">
        <v>1</v>
      </c>
      <c r="V966" s="1">
        <f t="shared" si="51"/>
        <v>2</v>
      </c>
      <c r="Y966"/>
    </row>
    <row r="967" spans="1:25" ht="15" x14ac:dyDescent="0.35">
      <c r="A967" s="5" t="s">
        <v>624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 t="shared" si="50"/>
        <v>SimFix</v>
      </c>
      <c r="P967" s="13" t="str">
        <f t="shared" si="48"/>
        <v>Search Like Pattern</v>
      </c>
      <c r="Q967" s="13" t="str">
        <f t="shared" si="49"/>
        <v>Fixed</v>
      </c>
      <c r="R967" s="13" t="s">
        <v>1668</v>
      </c>
      <c r="S967" s="25">
        <v>2</v>
      </c>
      <c r="T967" s="25">
        <v>2</v>
      </c>
      <c r="U967" s="25">
        <v>2</v>
      </c>
      <c r="V967" s="1">
        <f t="shared" si="51"/>
        <v>4</v>
      </c>
      <c r="Y967"/>
    </row>
    <row r="968" spans="1:25" ht="15" x14ac:dyDescent="0.35">
      <c r="A968" s="5" t="s">
        <v>1032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 t="shared" si="50"/>
        <v>SimFix</v>
      </c>
      <c r="P968" s="13" t="str">
        <f t="shared" si="48"/>
        <v>Search Like Pattern</v>
      </c>
      <c r="Q968" s="13" t="str">
        <f t="shared" si="49"/>
        <v>Fixed</v>
      </c>
      <c r="R968" s="13" t="s">
        <v>1668</v>
      </c>
      <c r="S968" s="25">
        <v>1</v>
      </c>
      <c r="T968" s="25">
        <v>1</v>
      </c>
      <c r="U968" s="25">
        <v>1</v>
      </c>
      <c r="V968" s="1">
        <f t="shared" si="51"/>
        <v>2</v>
      </c>
      <c r="Y968"/>
    </row>
    <row r="969" spans="1:25" ht="15" x14ac:dyDescent="0.35">
      <c r="A969" s="7" t="s">
        <v>798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 t="shared" si="50"/>
        <v>SimFix</v>
      </c>
      <c r="P969" s="13" t="str">
        <f t="shared" si="48"/>
        <v>Search Like Pattern</v>
      </c>
      <c r="Q969" s="13" t="str">
        <f t="shared" si="49"/>
        <v>Fixed</v>
      </c>
      <c r="R969" s="13" t="s">
        <v>1669</v>
      </c>
      <c r="S969" s="25">
        <v>3</v>
      </c>
      <c r="T969" s="25">
        <v>3</v>
      </c>
      <c r="U969" s="25">
        <v>3</v>
      </c>
      <c r="V969" s="1">
        <f t="shared" si="51"/>
        <v>6</v>
      </c>
      <c r="Y969"/>
    </row>
    <row r="970" spans="1:25" ht="15" x14ac:dyDescent="0.35">
      <c r="A970" s="7" t="s">
        <v>882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 t="shared" si="50"/>
        <v>SimFix</v>
      </c>
      <c r="P970" s="13" t="str">
        <f t="shared" ref="P970:P1033" si="52">IF($O970="ACS", "True Search", IF($O970="Arja", "Evolutionary Search", IF($O970="AVATAR", "True Pattern", IF($O970="CapGen", "Search Like Pattern", IF($O970="Cardumen", "True Semantic", IF($O970="DynaMoth", "True Semantic", IF($O970="FixMiner", "True Pattern", IF($O970="GenProg-A", "Evolutionary Search", IF($O970="Hercules", "Learning Pattern", IF($O970="Jaid", "True Semantic",
IF($O970="Kali-A", "True Search", IF($O970="kPAR", "True Pattern", IF($O970="Nopol", "True Semantic", IF($O970="RSRepair-A", "Evolutionary Search", IF($O970="SequenceR", "Deep Learning", IF($O970="SimFix", "Search Like Pattern", IF($O970="SketchFix", "True Pattern", IF($O970="SOFix", "True Pattern", IF($O970="ssFix", "Search Like Pattern", IF($O970="TBar", "True Pattern", ""))))))))))))))))))))</f>
        <v>Search Like Pattern</v>
      </c>
      <c r="Q970" s="13" t="str">
        <f t="shared" si="49"/>
        <v>Fixed</v>
      </c>
      <c r="R970" s="13" t="s">
        <v>1668</v>
      </c>
      <c r="S970" s="25">
        <v>1</v>
      </c>
      <c r="T970" s="25">
        <v>1</v>
      </c>
      <c r="U970" s="25">
        <v>1</v>
      </c>
      <c r="V970" s="1">
        <f t="shared" si="51"/>
        <v>2</v>
      </c>
      <c r="Y970"/>
    </row>
    <row r="971" spans="1:25" ht="15" x14ac:dyDescent="0.35">
      <c r="A971" s="7" t="s">
        <v>636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 t="shared" si="50"/>
        <v>SimFix</v>
      </c>
      <c r="P971" s="13" t="str">
        <f t="shared" si="52"/>
        <v>Search Like Pattern</v>
      </c>
      <c r="Q971" s="13" t="str">
        <f t="shared" si="49"/>
        <v>Fixed</v>
      </c>
      <c r="R971" s="13" t="s">
        <v>1669</v>
      </c>
      <c r="S971" s="25">
        <v>1</v>
      </c>
      <c r="T971" s="25">
        <v>4</v>
      </c>
      <c r="U971" s="13">
        <v>0</v>
      </c>
      <c r="V971" s="1">
        <f t="shared" si="51"/>
        <v>4</v>
      </c>
      <c r="Y971"/>
    </row>
    <row r="972" spans="1:25" ht="15" x14ac:dyDescent="0.35">
      <c r="A972" s="7" t="s">
        <v>536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 t="shared" si="50"/>
        <v>SimFix</v>
      </c>
      <c r="P972" s="13" t="str">
        <f t="shared" si="52"/>
        <v>Search Like Pattern</v>
      </c>
      <c r="Q972" s="13" t="str">
        <f t="shared" si="49"/>
        <v>Fixed</v>
      </c>
      <c r="R972" s="13" t="s">
        <v>1668</v>
      </c>
      <c r="S972" s="25">
        <v>1</v>
      </c>
      <c r="T972" s="13">
        <v>0</v>
      </c>
      <c r="U972" s="25">
        <v>3</v>
      </c>
      <c r="V972" s="1">
        <f t="shared" si="51"/>
        <v>3</v>
      </c>
      <c r="Y972"/>
    </row>
    <row r="973" spans="1:25" ht="15" x14ac:dyDescent="0.35">
      <c r="A973" s="7" t="s">
        <v>115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 t="shared" si="50"/>
        <v>SimFix</v>
      </c>
      <c r="P973" s="13" t="str">
        <f t="shared" si="52"/>
        <v>Search Like Pattern</v>
      </c>
      <c r="Q973" s="13" t="str">
        <f t="shared" si="49"/>
        <v>Fixed</v>
      </c>
      <c r="R973" s="13" t="s">
        <v>1668</v>
      </c>
      <c r="S973" s="25">
        <v>1</v>
      </c>
      <c r="T973" s="25">
        <v>1</v>
      </c>
      <c r="U973" s="25">
        <v>1</v>
      </c>
      <c r="V973" s="1">
        <f t="shared" si="51"/>
        <v>2</v>
      </c>
      <c r="Y973"/>
    </row>
    <row r="974" spans="1:25" ht="15" x14ac:dyDescent="0.35">
      <c r="A974" s="7" t="s">
        <v>1084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 t="shared" si="50"/>
        <v>SimFix</v>
      </c>
      <c r="P974" s="13" t="str">
        <f t="shared" si="52"/>
        <v>Search Like Pattern</v>
      </c>
      <c r="Q974" s="13" t="str">
        <f t="shared" si="49"/>
        <v>Fixed</v>
      </c>
      <c r="R974" s="13" t="s">
        <v>1668</v>
      </c>
      <c r="S974" s="25">
        <v>1</v>
      </c>
      <c r="T974" s="25">
        <v>1</v>
      </c>
      <c r="U974" s="25">
        <v>1</v>
      </c>
      <c r="V974" s="1">
        <f t="shared" si="51"/>
        <v>2</v>
      </c>
      <c r="Y974"/>
    </row>
    <row r="975" spans="1:25" ht="15" x14ac:dyDescent="0.35">
      <c r="A975" s="5" t="s">
        <v>341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 t="shared" si="50"/>
        <v>SimFix</v>
      </c>
      <c r="P975" s="13" t="str">
        <f t="shared" si="52"/>
        <v>Search Like Pattern</v>
      </c>
      <c r="Q975" s="13" t="str">
        <f t="shared" si="49"/>
        <v>Fixed</v>
      </c>
      <c r="R975" s="13" t="s">
        <v>1669</v>
      </c>
      <c r="S975" s="25">
        <v>1</v>
      </c>
      <c r="T975" s="25">
        <v>1</v>
      </c>
      <c r="U975" s="25">
        <v>1</v>
      </c>
      <c r="V975" s="1">
        <f t="shared" si="51"/>
        <v>2</v>
      </c>
      <c r="Y975"/>
    </row>
    <row r="976" spans="1:25" ht="15" x14ac:dyDescent="0.35">
      <c r="A976" s="5" t="s">
        <v>473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 t="shared" si="50"/>
        <v>SimFix</v>
      </c>
      <c r="P976" s="13" t="str">
        <f t="shared" si="52"/>
        <v>Search Like Pattern</v>
      </c>
      <c r="Q976" s="13" t="str">
        <f t="shared" si="49"/>
        <v>Fixed</v>
      </c>
      <c r="R976" s="13" t="s">
        <v>1669</v>
      </c>
      <c r="S976" s="25">
        <v>1</v>
      </c>
      <c r="T976" s="25">
        <v>1</v>
      </c>
      <c r="U976" s="25">
        <v>1</v>
      </c>
      <c r="V976" s="1">
        <f t="shared" si="51"/>
        <v>2</v>
      </c>
      <c r="Y976"/>
    </row>
    <row r="977" spans="1:25" ht="15" x14ac:dyDescent="0.35">
      <c r="A977" s="7" t="s">
        <v>861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 t="shared" si="50"/>
        <v>SimFix</v>
      </c>
      <c r="P977" s="13" t="str">
        <f t="shared" si="52"/>
        <v>Search Like Pattern</v>
      </c>
      <c r="Q977" s="13" t="str">
        <f t="shared" si="49"/>
        <v>Fixed</v>
      </c>
      <c r="R977" s="13" t="s">
        <v>1668</v>
      </c>
      <c r="S977" s="25">
        <v>1</v>
      </c>
      <c r="T977" s="25">
        <v>1</v>
      </c>
      <c r="U977" s="25">
        <v>1</v>
      </c>
      <c r="V977" s="1">
        <f t="shared" si="51"/>
        <v>2</v>
      </c>
      <c r="Y977"/>
    </row>
    <row r="978" spans="1:25" ht="15" x14ac:dyDescent="0.35">
      <c r="A978" s="7" t="s">
        <v>373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 t="shared" si="50"/>
        <v>SimFix</v>
      </c>
      <c r="P978" s="13" t="str">
        <f t="shared" si="52"/>
        <v>Search Like Pattern</v>
      </c>
      <c r="Q978" s="13" t="str">
        <f t="shared" si="49"/>
        <v>Fixed</v>
      </c>
      <c r="R978" s="13" t="s">
        <v>1668</v>
      </c>
      <c r="S978" s="25">
        <v>1</v>
      </c>
      <c r="T978" s="13">
        <v>0</v>
      </c>
      <c r="U978" s="25">
        <v>3</v>
      </c>
      <c r="V978" s="1">
        <f t="shared" si="51"/>
        <v>3</v>
      </c>
      <c r="Y978"/>
    </row>
    <row r="979" spans="1:25" ht="15" x14ac:dyDescent="0.35">
      <c r="A979" s="5" t="s">
        <v>683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 t="shared" si="50"/>
        <v>SimFix</v>
      </c>
      <c r="P979" s="13" t="str">
        <f t="shared" si="52"/>
        <v>Search Like Pattern</v>
      </c>
      <c r="Q979" s="13" t="str">
        <f t="shared" si="49"/>
        <v>Fixed</v>
      </c>
      <c r="R979" s="13" t="s">
        <v>1668</v>
      </c>
      <c r="S979" s="25">
        <v>2</v>
      </c>
      <c r="T979" s="25">
        <v>2</v>
      </c>
      <c r="U979" s="25">
        <v>2</v>
      </c>
      <c r="V979" s="1">
        <f t="shared" si="51"/>
        <v>4</v>
      </c>
      <c r="Y979"/>
    </row>
    <row r="980" spans="1:25" ht="15" x14ac:dyDescent="0.35">
      <c r="A980" s="7" t="s">
        <v>1188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 t="shared" si="50"/>
        <v>SimFix</v>
      </c>
      <c r="P980" s="13" t="str">
        <f t="shared" si="52"/>
        <v>Search Like Pattern</v>
      </c>
      <c r="Q980" s="13" t="str">
        <f t="shared" si="49"/>
        <v>Fixed</v>
      </c>
      <c r="R980" s="13" t="s">
        <v>1669</v>
      </c>
      <c r="S980" s="25">
        <v>1</v>
      </c>
      <c r="T980" s="13">
        <v>0</v>
      </c>
      <c r="U980" s="25">
        <v>4</v>
      </c>
      <c r="V980" s="1">
        <f t="shared" si="51"/>
        <v>4</v>
      </c>
      <c r="Y980"/>
    </row>
    <row r="981" spans="1:25" ht="15" x14ac:dyDescent="0.35">
      <c r="A981" s="5" t="s">
        <v>431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 t="shared" si="50"/>
        <v>SimFix</v>
      </c>
      <c r="P981" s="13" t="str">
        <f t="shared" si="52"/>
        <v>Search Like Pattern</v>
      </c>
      <c r="Q981" s="13" t="str">
        <f t="shared" si="49"/>
        <v>Fixed</v>
      </c>
      <c r="R981" s="13" t="s">
        <v>1668</v>
      </c>
      <c r="S981" s="25">
        <v>1</v>
      </c>
      <c r="T981" s="25">
        <v>1</v>
      </c>
      <c r="U981" s="25">
        <v>1</v>
      </c>
      <c r="V981" s="1">
        <f t="shared" si="51"/>
        <v>2</v>
      </c>
      <c r="Y981"/>
    </row>
    <row r="982" spans="1:25" ht="15" x14ac:dyDescent="0.35">
      <c r="A982" s="7" t="s">
        <v>665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 t="shared" si="50"/>
        <v>SimFix</v>
      </c>
      <c r="P982" s="13" t="str">
        <f t="shared" si="52"/>
        <v>Search Like Pattern</v>
      </c>
      <c r="Q982" s="13" t="str">
        <f t="shared" ref="Q982:Q1045" si="53">IF(NOT(ISERR(SEARCH("*_Buggy",$A982))), "Buggy", IF(NOT(ISERR(SEARCH("*_Fixed",$A982))), "Fixed", IF(NOT(ISERR(SEARCH("*_Repaired",$A982))), "Repaired", "")))</f>
        <v>Fixed</v>
      </c>
      <c r="R982" s="13" t="s">
        <v>1668</v>
      </c>
      <c r="S982" s="25">
        <v>2</v>
      </c>
      <c r="T982" s="25">
        <v>2</v>
      </c>
      <c r="U982" s="25">
        <v>2</v>
      </c>
      <c r="V982" s="1">
        <f t="shared" si="51"/>
        <v>4</v>
      </c>
      <c r="Y982"/>
    </row>
    <row r="983" spans="1:25" ht="15" x14ac:dyDescent="0.35">
      <c r="A983" s="7" t="s">
        <v>67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 t="shared" ref="O983:O1046" si="54">LEFT($A983,FIND("_",$A983)-1)</f>
        <v>SimFix</v>
      </c>
      <c r="P983" s="13" t="str">
        <f t="shared" si="52"/>
        <v>Search Like Pattern</v>
      </c>
      <c r="Q983" s="13" t="str">
        <f t="shared" si="53"/>
        <v>Fixed</v>
      </c>
      <c r="R983" s="13" t="s">
        <v>1669</v>
      </c>
      <c r="S983" s="25">
        <v>2</v>
      </c>
      <c r="T983" s="25">
        <v>2</v>
      </c>
      <c r="U983" s="25">
        <v>2</v>
      </c>
      <c r="V983" s="1">
        <f t="shared" si="51"/>
        <v>4</v>
      </c>
      <c r="Y983"/>
    </row>
    <row r="984" spans="1:25" ht="15" x14ac:dyDescent="0.35">
      <c r="A984" s="7" t="s">
        <v>728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 t="shared" si="54"/>
        <v>SimFix</v>
      </c>
      <c r="P984" s="13" t="str">
        <f t="shared" si="52"/>
        <v>Search Like Pattern</v>
      </c>
      <c r="Q984" s="13" t="str">
        <f t="shared" si="53"/>
        <v>Fixed</v>
      </c>
      <c r="R984" s="13" t="s">
        <v>1669</v>
      </c>
      <c r="S984" s="25">
        <v>1</v>
      </c>
      <c r="T984" s="25">
        <v>1</v>
      </c>
      <c r="U984" s="25">
        <v>1</v>
      </c>
      <c r="V984" s="1">
        <f t="shared" si="51"/>
        <v>2</v>
      </c>
      <c r="Y984"/>
    </row>
    <row r="985" spans="1:25" ht="15" x14ac:dyDescent="0.35">
      <c r="A985" s="7" t="s">
        <v>617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 t="shared" si="54"/>
        <v>SimFix</v>
      </c>
      <c r="P985" s="13" t="str">
        <f t="shared" si="52"/>
        <v>Search Like Pattern</v>
      </c>
      <c r="Q985" s="13" t="str">
        <f t="shared" si="53"/>
        <v>Fixed</v>
      </c>
      <c r="R985" s="13" t="s">
        <v>1669</v>
      </c>
      <c r="S985" s="25">
        <v>3</v>
      </c>
      <c r="T985" s="25">
        <v>3</v>
      </c>
      <c r="U985" s="25">
        <v>4</v>
      </c>
      <c r="V985" s="1">
        <f t="shared" si="51"/>
        <v>7</v>
      </c>
      <c r="Y985"/>
    </row>
    <row r="986" spans="1:25" ht="15" x14ac:dyDescent="0.35">
      <c r="A986" s="7" t="s">
        <v>55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 t="shared" si="54"/>
        <v>SimFix</v>
      </c>
      <c r="P986" s="13" t="str">
        <f t="shared" si="52"/>
        <v>Search Like Pattern</v>
      </c>
      <c r="Q986" s="13" t="str">
        <f t="shared" si="53"/>
        <v>Fixed</v>
      </c>
      <c r="R986" s="13" t="s">
        <v>1669</v>
      </c>
      <c r="S986" s="25">
        <v>1</v>
      </c>
      <c r="T986" s="25">
        <v>1</v>
      </c>
      <c r="U986" s="25">
        <v>1</v>
      </c>
      <c r="V986" s="1">
        <f t="shared" si="51"/>
        <v>2</v>
      </c>
      <c r="Y986"/>
    </row>
    <row r="987" spans="1:25" ht="15" x14ac:dyDescent="0.35">
      <c r="A987" s="5" t="s">
        <v>1155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 t="shared" si="54"/>
        <v>SimFix</v>
      </c>
      <c r="P987" s="13" t="str">
        <f t="shared" si="52"/>
        <v>Search Like Pattern</v>
      </c>
      <c r="Q987" s="13" t="str">
        <f t="shared" si="53"/>
        <v>Fixed</v>
      </c>
      <c r="R987" s="13" t="s">
        <v>1669</v>
      </c>
      <c r="S987" s="25">
        <v>3</v>
      </c>
      <c r="T987" s="13">
        <v>0</v>
      </c>
      <c r="U987" s="25">
        <v>9</v>
      </c>
      <c r="V987" s="1">
        <f t="shared" si="51"/>
        <v>9</v>
      </c>
      <c r="Y987"/>
    </row>
    <row r="988" spans="1:25" ht="15" x14ac:dyDescent="0.35">
      <c r="A988" s="5" t="s">
        <v>317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 t="shared" si="54"/>
        <v>SimFix</v>
      </c>
      <c r="P988" s="13" t="str">
        <f t="shared" si="52"/>
        <v>Search Like Pattern</v>
      </c>
      <c r="Q988" s="13" t="str">
        <f t="shared" si="53"/>
        <v>Fixed</v>
      </c>
      <c r="R988" s="13" t="s">
        <v>1669</v>
      </c>
      <c r="S988" s="25">
        <v>1</v>
      </c>
      <c r="T988" s="25">
        <v>1</v>
      </c>
      <c r="U988" s="25">
        <v>1</v>
      </c>
      <c r="V988" s="1">
        <f t="shared" si="51"/>
        <v>2</v>
      </c>
      <c r="Y988"/>
    </row>
    <row r="989" spans="1:25" ht="15" x14ac:dyDescent="0.35">
      <c r="A989" s="5" t="s">
        <v>159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 t="shared" si="54"/>
        <v>TBar</v>
      </c>
      <c r="P989" s="13" t="str">
        <f t="shared" si="52"/>
        <v>True Pattern</v>
      </c>
      <c r="Q989" s="13" t="str">
        <f t="shared" si="53"/>
        <v>Fixed</v>
      </c>
      <c r="R989" s="13" t="s">
        <v>1668</v>
      </c>
      <c r="S989" s="25">
        <v>1</v>
      </c>
      <c r="T989" s="25">
        <v>1</v>
      </c>
      <c r="U989" s="25">
        <v>1</v>
      </c>
      <c r="V989" s="1">
        <f t="shared" si="51"/>
        <v>2</v>
      </c>
      <c r="Y989"/>
    </row>
    <row r="990" spans="1:25" ht="15" x14ac:dyDescent="0.35">
      <c r="A990" s="5" t="s">
        <v>1042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 t="shared" si="54"/>
        <v>TBar</v>
      </c>
      <c r="P990" s="13" t="str">
        <f t="shared" si="52"/>
        <v>True Pattern</v>
      </c>
      <c r="Q990" s="13" t="str">
        <f t="shared" si="53"/>
        <v>Fixed</v>
      </c>
      <c r="R990" s="13" t="s">
        <v>1668</v>
      </c>
      <c r="S990" s="25">
        <v>1</v>
      </c>
      <c r="T990" s="25">
        <v>1</v>
      </c>
      <c r="U990" s="25">
        <v>1</v>
      </c>
      <c r="V990" s="1">
        <f t="shared" si="51"/>
        <v>2</v>
      </c>
      <c r="Y990"/>
    </row>
    <row r="991" spans="1:25" ht="15" x14ac:dyDescent="0.35">
      <c r="A991" s="7" t="s">
        <v>553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 t="shared" si="54"/>
        <v>TBar</v>
      </c>
      <c r="P991" s="13" t="str">
        <f t="shared" si="52"/>
        <v>True Pattern</v>
      </c>
      <c r="Q991" s="13" t="str">
        <f t="shared" si="53"/>
        <v>Fixed</v>
      </c>
      <c r="R991" s="13" t="s">
        <v>1668</v>
      </c>
      <c r="S991" s="25">
        <v>1</v>
      </c>
      <c r="T991" s="25">
        <v>1</v>
      </c>
      <c r="U991" s="25">
        <v>1</v>
      </c>
      <c r="V991" s="1">
        <f t="shared" si="51"/>
        <v>2</v>
      </c>
      <c r="Y991"/>
    </row>
    <row r="992" spans="1:25" ht="15" x14ac:dyDescent="0.35">
      <c r="A992" s="5" t="s">
        <v>54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 t="shared" si="54"/>
        <v>TBar</v>
      </c>
      <c r="P992" s="13" t="str">
        <f t="shared" si="52"/>
        <v>True Pattern</v>
      </c>
      <c r="Q992" s="13" t="str">
        <f t="shared" si="53"/>
        <v>Fixed</v>
      </c>
      <c r="R992" s="13" t="s">
        <v>1669</v>
      </c>
      <c r="S992" s="25">
        <v>1</v>
      </c>
      <c r="T992" s="25">
        <v>1</v>
      </c>
      <c r="U992" s="25">
        <v>1</v>
      </c>
      <c r="V992" s="1">
        <f t="shared" si="51"/>
        <v>2</v>
      </c>
      <c r="Y992"/>
    </row>
    <row r="993" spans="1:25" ht="15" x14ac:dyDescent="0.35">
      <c r="A993" s="7" t="s">
        <v>1236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 t="shared" si="54"/>
        <v>TBar</v>
      </c>
      <c r="P993" s="13" t="str">
        <f t="shared" si="52"/>
        <v>True Pattern</v>
      </c>
      <c r="Q993" s="13" t="str">
        <f t="shared" si="53"/>
        <v>Fixed</v>
      </c>
      <c r="R993" s="13" t="s">
        <v>1668</v>
      </c>
      <c r="S993" s="25">
        <v>2</v>
      </c>
      <c r="T993" s="13">
        <v>0</v>
      </c>
      <c r="U993" s="25">
        <v>6</v>
      </c>
      <c r="V993" s="1">
        <f t="shared" si="51"/>
        <v>6</v>
      </c>
      <c r="Y993"/>
    </row>
    <row r="994" spans="1:25" ht="15" x14ac:dyDescent="0.35">
      <c r="A994" s="5" t="s">
        <v>354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 t="shared" si="54"/>
        <v>TBar</v>
      </c>
      <c r="P994" s="13" t="str">
        <f t="shared" si="52"/>
        <v>True Pattern</v>
      </c>
      <c r="Q994" s="13" t="str">
        <f t="shared" si="53"/>
        <v>Fixed</v>
      </c>
      <c r="R994" s="13" t="s">
        <v>1668</v>
      </c>
      <c r="S994" s="25">
        <v>1</v>
      </c>
      <c r="T994" s="25">
        <v>1</v>
      </c>
      <c r="U994" s="25">
        <v>1</v>
      </c>
      <c r="V994" s="1">
        <f t="shared" si="51"/>
        <v>2</v>
      </c>
      <c r="Y994"/>
    </row>
    <row r="995" spans="1:25" ht="15" x14ac:dyDescent="0.35">
      <c r="A995" s="7" t="s">
        <v>51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 t="shared" si="54"/>
        <v>TBar</v>
      </c>
      <c r="P995" s="13" t="str">
        <f t="shared" si="52"/>
        <v>True Pattern</v>
      </c>
      <c r="Q995" s="13" t="str">
        <f t="shared" si="53"/>
        <v>Fixed</v>
      </c>
      <c r="R995" s="13" t="s">
        <v>1668</v>
      </c>
      <c r="S995" s="25">
        <v>1</v>
      </c>
      <c r="T995" s="25">
        <v>1</v>
      </c>
      <c r="U995" s="25">
        <v>1</v>
      </c>
      <c r="V995" s="1">
        <f t="shared" si="51"/>
        <v>2</v>
      </c>
      <c r="Y995"/>
    </row>
    <row r="996" spans="1:25" ht="15" x14ac:dyDescent="0.35">
      <c r="A996" s="5" t="s">
        <v>521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 t="shared" si="54"/>
        <v>TBar</v>
      </c>
      <c r="P996" s="13" t="str">
        <f t="shared" si="52"/>
        <v>True Pattern</v>
      </c>
      <c r="Q996" s="13" t="str">
        <f t="shared" si="53"/>
        <v>Fixed</v>
      </c>
      <c r="R996" s="13" t="s">
        <v>1669</v>
      </c>
      <c r="S996" s="25">
        <v>6</v>
      </c>
      <c r="T996" s="25">
        <v>2</v>
      </c>
      <c r="U996" s="25">
        <v>14</v>
      </c>
      <c r="V996" s="1">
        <f t="shared" si="51"/>
        <v>16</v>
      </c>
      <c r="Y996"/>
    </row>
    <row r="997" spans="1:25" ht="15" x14ac:dyDescent="0.35">
      <c r="A997" s="5" t="s">
        <v>326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 t="shared" si="54"/>
        <v>TBar</v>
      </c>
      <c r="P997" s="13" t="str">
        <f t="shared" si="52"/>
        <v>True Pattern</v>
      </c>
      <c r="Q997" s="13" t="str">
        <f t="shared" si="53"/>
        <v>Fixed</v>
      </c>
      <c r="R997" s="13" t="s">
        <v>1668</v>
      </c>
      <c r="S997" s="25">
        <v>2</v>
      </c>
      <c r="T997" s="13">
        <v>0</v>
      </c>
      <c r="U997" s="25">
        <v>2</v>
      </c>
      <c r="V997" s="1">
        <f t="shared" si="51"/>
        <v>2</v>
      </c>
      <c r="Y997"/>
    </row>
    <row r="998" spans="1:25" ht="15" x14ac:dyDescent="0.35">
      <c r="A998" s="5" t="s">
        <v>467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 t="shared" si="54"/>
        <v>TBar</v>
      </c>
      <c r="P998" s="13" t="str">
        <f t="shared" si="52"/>
        <v>True Pattern</v>
      </c>
      <c r="Q998" s="13" t="str">
        <f t="shared" si="53"/>
        <v>Fixed</v>
      </c>
      <c r="R998" s="13" t="s">
        <v>1669</v>
      </c>
      <c r="S998" s="25">
        <v>1</v>
      </c>
      <c r="T998" s="13">
        <v>0</v>
      </c>
      <c r="U998" s="25">
        <v>2</v>
      </c>
      <c r="V998" s="1">
        <f t="shared" ref="V998:V1061" si="55">T998+U998</f>
        <v>2</v>
      </c>
      <c r="Y998"/>
    </row>
    <row r="999" spans="1:25" ht="15" x14ac:dyDescent="0.35">
      <c r="A999" s="7" t="s">
        <v>201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 t="shared" si="54"/>
        <v>TBar</v>
      </c>
      <c r="P999" s="13" t="str">
        <f t="shared" si="52"/>
        <v>True Pattern</v>
      </c>
      <c r="Q999" s="13" t="str">
        <f t="shared" si="53"/>
        <v>Fixed</v>
      </c>
      <c r="R999" s="13" t="s">
        <v>1668</v>
      </c>
      <c r="S999" s="25">
        <v>2</v>
      </c>
      <c r="T999" s="13">
        <v>0</v>
      </c>
      <c r="U999" s="25">
        <v>2</v>
      </c>
      <c r="V999" s="1">
        <f t="shared" si="55"/>
        <v>2</v>
      </c>
      <c r="Y999"/>
    </row>
    <row r="1000" spans="1:25" ht="15" x14ac:dyDescent="0.35">
      <c r="A1000" s="7" t="s">
        <v>105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 t="shared" si="54"/>
        <v>TBar</v>
      </c>
      <c r="P1000" s="13" t="str">
        <f t="shared" si="52"/>
        <v>True Pattern</v>
      </c>
      <c r="Q1000" s="13" t="str">
        <f t="shared" si="53"/>
        <v>Fixed</v>
      </c>
      <c r="R1000" s="13" t="s">
        <v>1669</v>
      </c>
      <c r="S1000" s="25">
        <v>2</v>
      </c>
      <c r="T1000" s="25">
        <v>1</v>
      </c>
      <c r="U1000" s="25">
        <v>5</v>
      </c>
      <c r="V1000" s="1">
        <f t="shared" si="55"/>
        <v>6</v>
      </c>
      <c r="Y1000"/>
    </row>
    <row r="1001" spans="1:25" ht="15" x14ac:dyDescent="0.35">
      <c r="A1001" s="5" t="s">
        <v>407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 t="shared" si="54"/>
        <v>TBar</v>
      </c>
      <c r="P1001" s="13" t="str">
        <f t="shared" si="52"/>
        <v>True Pattern</v>
      </c>
      <c r="Q1001" s="13" t="str">
        <f t="shared" si="53"/>
        <v>Fixed</v>
      </c>
      <c r="R1001" s="13" t="s">
        <v>1669</v>
      </c>
      <c r="S1001" s="25">
        <v>2</v>
      </c>
      <c r="T1001" s="25">
        <v>2</v>
      </c>
      <c r="U1001" s="25">
        <v>2</v>
      </c>
      <c r="V1001" s="1">
        <f t="shared" si="55"/>
        <v>4</v>
      </c>
      <c r="Y1001"/>
    </row>
    <row r="1002" spans="1:25" ht="15" x14ac:dyDescent="0.35">
      <c r="A1002" s="7" t="s">
        <v>1192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 t="shared" si="54"/>
        <v>TBar</v>
      </c>
      <c r="P1002" s="13" t="str">
        <f t="shared" si="52"/>
        <v>True Pattern</v>
      </c>
      <c r="Q1002" s="13" t="str">
        <f t="shared" si="53"/>
        <v>Fixed</v>
      </c>
      <c r="R1002" s="13" t="s">
        <v>1668</v>
      </c>
      <c r="S1002" s="25">
        <v>1</v>
      </c>
      <c r="T1002" s="25">
        <v>1</v>
      </c>
      <c r="U1002" s="25">
        <v>1</v>
      </c>
      <c r="V1002" s="1">
        <f t="shared" si="55"/>
        <v>2</v>
      </c>
      <c r="Y1002"/>
    </row>
    <row r="1003" spans="1:25" ht="15" x14ac:dyDescent="0.35">
      <c r="A1003" s="7" t="s">
        <v>1172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 t="shared" si="54"/>
        <v>TBar</v>
      </c>
      <c r="P1003" s="13" t="str">
        <f t="shared" si="52"/>
        <v>True Pattern</v>
      </c>
      <c r="Q1003" s="13" t="str">
        <f t="shared" si="53"/>
        <v>Fixed</v>
      </c>
      <c r="R1003" s="13" t="s">
        <v>1668</v>
      </c>
      <c r="S1003" s="25">
        <v>1</v>
      </c>
      <c r="T1003" s="25">
        <v>1</v>
      </c>
      <c r="U1003" s="25">
        <v>1</v>
      </c>
      <c r="V1003" s="1">
        <f t="shared" si="55"/>
        <v>2</v>
      </c>
      <c r="Y1003"/>
    </row>
    <row r="1004" spans="1:25" ht="15" x14ac:dyDescent="0.35">
      <c r="A1004" s="7" t="s">
        <v>1062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 t="shared" si="54"/>
        <v>TBar</v>
      </c>
      <c r="P1004" s="13" t="str">
        <f t="shared" si="52"/>
        <v>True Pattern</v>
      </c>
      <c r="Q1004" s="13" t="str">
        <f t="shared" si="53"/>
        <v>Fixed</v>
      </c>
      <c r="R1004" s="13" t="s">
        <v>1668</v>
      </c>
      <c r="S1004" s="25">
        <v>1</v>
      </c>
      <c r="T1004" s="25">
        <v>1</v>
      </c>
      <c r="U1004" s="25">
        <v>1</v>
      </c>
      <c r="V1004" s="1">
        <f t="shared" si="55"/>
        <v>2</v>
      </c>
      <c r="Y1004"/>
    </row>
    <row r="1005" spans="1:25" ht="15" x14ac:dyDescent="0.35">
      <c r="A1005" s="7" t="s">
        <v>1113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 t="shared" si="54"/>
        <v>TBar</v>
      </c>
      <c r="P1005" s="13" t="str">
        <f t="shared" si="52"/>
        <v>True Pattern</v>
      </c>
      <c r="Q1005" s="13" t="str">
        <f t="shared" si="53"/>
        <v>Fixed</v>
      </c>
      <c r="R1005" s="13" t="s">
        <v>1668</v>
      </c>
      <c r="S1005" s="25">
        <v>2</v>
      </c>
      <c r="T1005" s="25">
        <v>1</v>
      </c>
      <c r="U1005" s="25">
        <v>1</v>
      </c>
      <c r="V1005" s="1">
        <f t="shared" si="55"/>
        <v>2</v>
      </c>
      <c r="Y1005"/>
    </row>
    <row r="1006" spans="1:25" ht="15" x14ac:dyDescent="0.35">
      <c r="A1006" s="5" t="s">
        <v>1093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 t="shared" si="54"/>
        <v>TBar</v>
      </c>
      <c r="P1006" s="13" t="str">
        <f t="shared" si="52"/>
        <v>True Pattern</v>
      </c>
      <c r="Q1006" s="13" t="str">
        <f t="shared" si="53"/>
        <v>Fixed</v>
      </c>
      <c r="R1006" s="13" t="s">
        <v>1668</v>
      </c>
      <c r="S1006" s="25">
        <v>1</v>
      </c>
      <c r="T1006" s="25">
        <v>2</v>
      </c>
      <c r="U1006" s="13">
        <v>0</v>
      </c>
      <c r="V1006" s="1">
        <f t="shared" si="55"/>
        <v>2</v>
      </c>
      <c r="Y1006"/>
    </row>
    <row r="1007" spans="1:25" ht="15" x14ac:dyDescent="0.35">
      <c r="A1007" s="5" t="s">
        <v>488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 t="shared" si="54"/>
        <v>TBar</v>
      </c>
      <c r="P1007" s="13" t="str">
        <f t="shared" si="52"/>
        <v>True Pattern</v>
      </c>
      <c r="Q1007" s="13" t="str">
        <f t="shared" si="53"/>
        <v>Fixed</v>
      </c>
      <c r="R1007" s="13" t="s">
        <v>1668</v>
      </c>
      <c r="S1007" s="25">
        <v>2</v>
      </c>
      <c r="T1007" s="25">
        <v>11</v>
      </c>
      <c r="U1007" s="13">
        <v>0</v>
      </c>
      <c r="V1007" s="1">
        <f t="shared" si="55"/>
        <v>11</v>
      </c>
      <c r="Y1007"/>
    </row>
    <row r="1008" spans="1:25" ht="15" x14ac:dyDescent="0.35">
      <c r="A1008" s="5" t="s">
        <v>530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 t="shared" si="54"/>
        <v>TBar</v>
      </c>
      <c r="P1008" s="13" t="str">
        <f t="shared" si="52"/>
        <v>True Pattern</v>
      </c>
      <c r="Q1008" s="13" t="str">
        <f t="shared" si="53"/>
        <v>Fixed</v>
      </c>
      <c r="R1008" s="13" t="s">
        <v>1668</v>
      </c>
      <c r="S1008" s="25">
        <v>3</v>
      </c>
      <c r="T1008" s="25">
        <v>12</v>
      </c>
      <c r="U1008" s="25">
        <v>12</v>
      </c>
      <c r="V1008" s="1">
        <f t="shared" si="55"/>
        <v>24</v>
      </c>
      <c r="Y1008"/>
    </row>
    <row r="1009" spans="1:25" ht="15" x14ac:dyDescent="0.35">
      <c r="A1009" s="5" t="s">
        <v>918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 t="shared" si="54"/>
        <v>TBar</v>
      </c>
      <c r="P1009" s="13" t="str">
        <f t="shared" si="52"/>
        <v>True Pattern</v>
      </c>
      <c r="Q1009" s="13" t="str">
        <f t="shared" si="53"/>
        <v>Fixed</v>
      </c>
      <c r="R1009" s="13" t="s">
        <v>1668</v>
      </c>
      <c r="S1009" s="25">
        <v>2</v>
      </c>
      <c r="T1009" s="25">
        <v>1</v>
      </c>
      <c r="U1009" s="25">
        <v>1</v>
      </c>
      <c r="V1009" s="1">
        <f t="shared" si="55"/>
        <v>2</v>
      </c>
      <c r="Y1009"/>
    </row>
    <row r="1010" spans="1:25" ht="15" x14ac:dyDescent="0.35">
      <c r="A1010" s="7" t="s">
        <v>491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 t="shared" si="54"/>
        <v>TBar</v>
      </c>
      <c r="P1010" s="13" t="str">
        <f t="shared" si="52"/>
        <v>True Pattern</v>
      </c>
      <c r="Q1010" s="13" t="str">
        <f t="shared" si="53"/>
        <v>Fixed</v>
      </c>
      <c r="R1010" s="13" t="s">
        <v>1669</v>
      </c>
      <c r="S1010" s="25">
        <v>2</v>
      </c>
      <c r="T1010" s="13">
        <v>0</v>
      </c>
      <c r="U1010" s="25">
        <v>2</v>
      </c>
      <c r="V1010" s="1">
        <f t="shared" si="55"/>
        <v>2</v>
      </c>
      <c r="Y1010"/>
    </row>
    <row r="1011" spans="1:25" ht="15" x14ac:dyDescent="0.35">
      <c r="A1011" s="7" t="s">
        <v>1170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 t="shared" si="54"/>
        <v>TBar</v>
      </c>
      <c r="P1011" s="13" t="str">
        <f t="shared" si="52"/>
        <v>True Pattern</v>
      </c>
      <c r="Q1011" s="13" t="str">
        <f t="shared" si="53"/>
        <v>Fixed</v>
      </c>
      <c r="R1011" s="13" t="s">
        <v>1668</v>
      </c>
      <c r="S1011" s="25">
        <v>3</v>
      </c>
      <c r="T1011" s="13">
        <v>0</v>
      </c>
      <c r="U1011" s="25">
        <v>4</v>
      </c>
      <c r="V1011" s="1">
        <f t="shared" si="55"/>
        <v>4</v>
      </c>
      <c r="Y1011"/>
    </row>
    <row r="1012" spans="1:25" ht="15" x14ac:dyDescent="0.35">
      <c r="A1012" s="7" t="s">
        <v>250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 t="shared" si="54"/>
        <v>TBar</v>
      </c>
      <c r="P1012" s="13" t="str">
        <f t="shared" si="52"/>
        <v>True Pattern</v>
      </c>
      <c r="Q1012" s="13" t="str">
        <f t="shared" si="53"/>
        <v>Fixed</v>
      </c>
      <c r="R1012" s="13" t="s">
        <v>1669</v>
      </c>
      <c r="S1012" s="25">
        <v>2</v>
      </c>
      <c r="T1012" s="25">
        <v>19</v>
      </c>
      <c r="U1012" s="25">
        <v>2</v>
      </c>
      <c r="V1012" s="1">
        <f t="shared" si="55"/>
        <v>21</v>
      </c>
      <c r="Y1012"/>
    </row>
    <row r="1013" spans="1:25" ht="15" x14ac:dyDescent="0.35">
      <c r="A1013" s="7" t="s">
        <v>698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 t="shared" si="54"/>
        <v>TBar</v>
      </c>
      <c r="P1013" s="13" t="str">
        <f t="shared" si="52"/>
        <v>True Pattern</v>
      </c>
      <c r="Q1013" s="13" t="str">
        <f t="shared" si="53"/>
        <v>Fixed</v>
      </c>
      <c r="R1013" s="13" t="s">
        <v>1669</v>
      </c>
      <c r="S1013" s="25">
        <v>5</v>
      </c>
      <c r="T1013" s="25">
        <v>26</v>
      </c>
      <c r="U1013" s="25">
        <v>2</v>
      </c>
      <c r="V1013" s="1">
        <f t="shared" si="55"/>
        <v>28</v>
      </c>
      <c r="Y1013"/>
    </row>
    <row r="1014" spans="1:25" ht="15" x14ac:dyDescent="0.35">
      <c r="A1014" s="5" t="s">
        <v>138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 t="shared" si="54"/>
        <v>TBar</v>
      </c>
      <c r="P1014" s="13" t="str">
        <f t="shared" si="52"/>
        <v>True Pattern</v>
      </c>
      <c r="Q1014" s="13" t="str">
        <f t="shared" si="53"/>
        <v>Fixed</v>
      </c>
      <c r="R1014" s="13" t="s">
        <v>1669</v>
      </c>
      <c r="S1014" s="25">
        <v>1</v>
      </c>
      <c r="T1014" s="25">
        <v>15</v>
      </c>
      <c r="U1014" s="25">
        <v>2</v>
      </c>
      <c r="V1014" s="1">
        <f t="shared" si="55"/>
        <v>17</v>
      </c>
      <c r="Y1014"/>
    </row>
    <row r="1015" spans="1:25" ht="15" x14ac:dyDescent="0.35">
      <c r="A1015" s="7" t="s">
        <v>364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 t="shared" si="54"/>
        <v>TBar</v>
      </c>
      <c r="P1015" s="13" t="str">
        <f t="shared" si="52"/>
        <v>True Pattern</v>
      </c>
      <c r="Q1015" s="13" t="str">
        <f t="shared" si="53"/>
        <v>Fixed</v>
      </c>
      <c r="R1015" s="13" t="s">
        <v>1668</v>
      </c>
      <c r="S1015" s="25">
        <v>1</v>
      </c>
      <c r="T1015" s="25">
        <v>1</v>
      </c>
      <c r="U1015" s="25">
        <v>1</v>
      </c>
      <c r="V1015" s="1">
        <f t="shared" si="55"/>
        <v>2</v>
      </c>
      <c r="Y1015"/>
    </row>
    <row r="1016" spans="1:25" ht="15" x14ac:dyDescent="0.35">
      <c r="A1016" s="5" t="s">
        <v>938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 t="shared" si="54"/>
        <v>TBar</v>
      </c>
      <c r="P1016" s="13" t="str">
        <f t="shared" si="52"/>
        <v>True Pattern</v>
      </c>
      <c r="Q1016" s="13" t="str">
        <f t="shared" si="53"/>
        <v>Fixed</v>
      </c>
      <c r="R1016" s="13" t="s">
        <v>1668</v>
      </c>
      <c r="S1016" s="25">
        <v>2</v>
      </c>
      <c r="T1016" s="25">
        <v>2</v>
      </c>
      <c r="U1016" s="25">
        <v>2</v>
      </c>
      <c r="V1016" s="1">
        <f t="shared" si="55"/>
        <v>4</v>
      </c>
      <c r="Y1016"/>
    </row>
    <row r="1017" spans="1:25" ht="15" x14ac:dyDescent="0.35">
      <c r="A1017" s="5" t="s">
        <v>630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 t="shared" si="54"/>
        <v>TBar</v>
      </c>
      <c r="P1017" s="13" t="str">
        <f t="shared" si="52"/>
        <v>True Pattern</v>
      </c>
      <c r="Q1017" s="13" t="str">
        <f t="shared" si="53"/>
        <v>Fixed</v>
      </c>
      <c r="R1017" s="13" t="s">
        <v>1668</v>
      </c>
      <c r="S1017" s="25">
        <v>2</v>
      </c>
      <c r="T1017" s="25">
        <v>3</v>
      </c>
      <c r="U1017" s="25">
        <v>1</v>
      </c>
      <c r="V1017" s="1">
        <f t="shared" si="55"/>
        <v>4</v>
      </c>
      <c r="Y1017"/>
    </row>
    <row r="1018" spans="1:25" ht="15" x14ac:dyDescent="0.35">
      <c r="A1018" s="5" t="s">
        <v>71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 t="shared" si="54"/>
        <v>TBar</v>
      </c>
      <c r="P1018" s="13" t="str">
        <f t="shared" si="52"/>
        <v>True Pattern</v>
      </c>
      <c r="Q1018" s="13" t="str">
        <f t="shared" si="53"/>
        <v>Fixed</v>
      </c>
      <c r="R1018" s="13" t="s">
        <v>1668</v>
      </c>
      <c r="S1018" s="25">
        <v>1</v>
      </c>
      <c r="T1018" s="25">
        <v>16</v>
      </c>
      <c r="U1018" s="13">
        <v>0</v>
      </c>
      <c r="V1018" s="1">
        <f t="shared" si="55"/>
        <v>16</v>
      </c>
      <c r="Y1018"/>
    </row>
    <row r="1019" spans="1:25" ht="15" x14ac:dyDescent="0.35">
      <c r="A1019" s="5" t="s">
        <v>420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 t="shared" si="54"/>
        <v>TBar</v>
      </c>
      <c r="P1019" s="13" t="str">
        <f t="shared" si="52"/>
        <v>True Pattern</v>
      </c>
      <c r="Q1019" s="13" t="str">
        <f t="shared" si="53"/>
        <v>Fixed</v>
      </c>
      <c r="R1019" s="13" t="s">
        <v>1668</v>
      </c>
      <c r="S1019" s="25">
        <v>1</v>
      </c>
      <c r="T1019" s="25">
        <v>1</v>
      </c>
      <c r="U1019" s="25">
        <v>1</v>
      </c>
      <c r="V1019" s="1">
        <f t="shared" si="55"/>
        <v>2</v>
      </c>
      <c r="Y1019"/>
    </row>
    <row r="1020" spans="1:25" ht="15" x14ac:dyDescent="0.35">
      <c r="A1020" s="7" t="s">
        <v>443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 t="shared" si="54"/>
        <v>TBar</v>
      </c>
      <c r="P1020" s="13" t="str">
        <f t="shared" si="52"/>
        <v>True Pattern</v>
      </c>
      <c r="Q1020" s="13" t="str">
        <f t="shared" si="53"/>
        <v>Fixed</v>
      </c>
      <c r="R1020" s="13" t="s">
        <v>1669</v>
      </c>
      <c r="S1020" s="25">
        <v>2</v>
      </c>
      <c r="T1020" s="13">
        <v>0</v>
      </c>
      <c r="U1020" s="25">
        <v>2</v>
      </c>
      <c r="V1020" s="1">
        <f t="shared" si="55"/>
        <v>2</v>
      </c>
      <c r="Y1020"/>
    </row>
    <row r="1021" spans="1:25" ht="15" x14ac:dyDescent="0.35">
      <c r="A1021" s="5" t="s">
        <v>866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 t="shared" si="54"/>
        <v>TBar</v>
      </c>
      <c r="P1021" s="13" t="str">
        <f t="shared" si="52"/>
        <v>True Pattern</v>
      </c>
      <c r="Q1021" s="13" t="str">
        <f t="shared" si="53"/>
        <v>Fixed</v>
      </c>
      <c r="R1021" s="13" t="s">
        <v>1668</v>
      </c>
      <c r="S1021" s="25">
        <v>1</v>
      </c>
      <c r="T1021" s="25">
        <v>1</v>
      </c>
      <c r="U1021" s="25">
        <v>1</v>
      </c>
      <c r="V1021" s="1">
        <f t="shared" si="55"/>
        <v>2</v>
      </c>
      <c r="Y1021"/>
    </row>
    <row r="1022" spans="1:25" ht="15" x14ac:dyDescent="0.35">
      <c r="A1022" s="5" t="s">
        <v>676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 t="shared" si="54"/>
        <v>TBar</v>
      </c>
      <c r="P1022" s="13" t="str">
        <f t="shared" si="52"/>
        <v>True Pattern</v>
      </c>
      <c r="Q1022" s="13" t="str">
        <f t="shared" si="53"/>
        <v>Fixed</v>
      </c>
      <c r="R1022" s="13" t="s">
        <v>1668</v>
      </c>
      <c r="S1022" s="25">
        <v>1</v>
      </c>
      <c r="T1022" s="25">
        <v>1</v>
      </c>
      <c r="U1022" s="25">
        <v>1</v>
      </c>
      <c r="V1022" s="1">
        <f t="shared" si="55"/>
        <v>2</v>
      </c>
      <c r="Y1022"/>
    </row>
    <row r="1023" spans="1:25" ht="15" x14ac:dyDescent="0.35">
      <c r="A1023" s="7" t="s">
        <v>947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 t="shared" si="54"/>
        <v>TBar</v>
      </c>
      <c r="P1023" s="13" t="str">
        <f t="shared" si="52"/>
        <v>True Pattern</v>
      </c>
      <c r="Q1023" s="13" t="str">
        <f t="shared" si="53"/>
        <v>Fixed</v>
      </c>
      <c r="R1023" s="13" t="s">
        <v>1668</v>
      </c>
      <c r="S1023" s="25">
        <v>2</v>
      </c>
      <c r="T1023" s="25">
        <v>9</v>
      </c>
      <c r="U1023" s="13">
        <v>0</v>
      </c>
      <c r="V1023" s="1">
        <f t="shared" si="55"/>
        <v>9</v>
      </c>
      <c r="Y1023"/>
    </row>
    <row r="1024" spans="1:25" ht="15" x14ac:dyDescent="0.35">
      <c r="A1024" s="7" t="s">
        <v>749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 t="shared" si="54"/>
        <v>TBar</v>
      </c>
      <c r="P1024" s="13" t="str">
        <f t="shared" si="52"/>
        <v>True Pattern</v>
      </c>
      <c r="Q1024" s="13" t="str">
        <f t="shared" si="53"/>
        <v>Fixed</v>
      </c>
      <c r="R1024" s="13" t="s">
        <v>1669</v>
      </c>
      <c r="S1024" s="25">
        <v>4</v>
      </c>
      <c r="T1024" s="13">
        <v>0</v>
      </c>
      <c r="U1024" s="25">
        <v>19</v>
      </c>
      <c r="V1024" s="1">
        <f t="shared" si="55"/>
        <v>19</v>
      </c>
      <c r="Y1024"/>
    </row>
    <row r="1025" spans="1:25" ht="15" x14ac:dyDescent="0.35">
      <c r="A1025" s="7" t="s">
        <v>217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 t="shared" si="54"/>
        <v>TBar</v>
      </c>
      <c r="P1025" s="13" t="str">
        <f t="shared" si="52"/>
        <v>True Pattern</v>
      </c>
      <c r="Q1025" s="13" t="str">
        <f t="shared" si="53"/>
        <v>Fixed</v>
      </c>
      <c r="R1025" s="13" t="s">
        <v>1669</v>
      </c>
      <c r="S1025" s="25">
        <v>2</v>
      </c>
      <c r="T1025" s="25">
        <v>3</v>
      </c>
      <c r="U1025" s="25">
        <v>3</v>
      </c>
      <c r="V1025" s="1">
        <f t="shared" si="55"/>
        <v>6</v>
      </c>
      <c r="Y1025"/>
    </row>
    <row r="1026" spans="1:25" ht="15" x14ac:dyDescent="0.35">
      <c r="A1026" s="5" t="s">
        <v>504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 t="shared" si="54"/>
        <v>TBar</v>
      </c>
      <c r="P1026" s="13" t="str">
        <f t="shared" si="52"/>
        <v>True Pattern</v>
      </c>
      <c r="Q1026" s="13" t="str">
        <f t="shared" si="53"/>
        <v>Fixed</v>
      </c>
      <c r="R1026" s="13" t="s">
        <v>1669</v>
      </c>
      <c r="S1026" s="25">
        <v>2</v>
      </c>
      <c r="T1026" s="25">
        <v>2</v>
      </c>
      <c r="U1026" s="25">
        <v>2</v>
      </c>
      <c r="V1026" s="1">
        <f t="shared" si="55"/>
        <v>4</v>
      </c>
      <c r="Y1026"/>
    </row>
    <row r="1027" spans="1:25" ht="15" x14ac:dyDescent="0.35">
      <c r="A1027" s="7" t="s">
        <v>747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 t="shared" si="54"/>
        <v>TBar</v>
      </c>
      <c r="P1027" s="13" t="str">
        <f t="shared" si="52"/>
        <v>True Pattern</v>
      </c>
      <c r="Q1027" s="13" t="str">
        <f t="shared" si="53"/>
        <v>Fixed</v>
      </c>
      <c r="R1027" s="13" t="s">
        <v>1669</v>
      </c>
      <c r="S1027" s="25">
        <v>2</v>
      </c>
      <c r="T1027" s="25">
        <v>1</v>
      </c>
      <c r="U1027" s="25">
        <v>7</v>
      </c>
      <c r="V1027" s="1">
        <f t="shared" si="55"/>
        <v>8</v>
      </c>
      <c r="Y1027"/>
    </row>
    <row r="1028" spans="1:25" ht="15" x14ac:dyDescent="0.35">
      <c r="A1028" s="7" t="s">
        <v>193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 t="shared" si="54"/>
        <v>TBar</v>
      </c>
      <c r="P1028" s="13" t="str">
        <f t="shared" si="52"/>
        <v>True Pattern</v>
      </c>
      <c r="Q1028" s="13" t="str">
        <f t="shared" si="53"/>
        <v>Fixed</v>
      </c>
      <c r="R1028" s="13" t="s">
        <v>1668</v>
      </c>
      <c r="S1028" s="25">
        <v>1</v>
      </c>
      <c r="T1028" s="25">
        <v>1</v>
      </c>
      <c r="U1028" s="25">
        <v>1</v>
      </c>
      <c r="V1028" s="1">
        <f t="shared" si="55"/>
        <v>2</v>
      </c>
      <c r="Y1028"/>
    </row>
    <row r="1029" spans="1:25" ht="15" x14ac:dyDescent="0.35">
      <c r="A1029" s="5" t="s">
        <v>641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 t="shared" si="54"/>
        <v>TBar</v>
      </c>
      <c r="P1029" s="13" t="str">
        <f t="shared" si="52"/>
        <v>True Pattern</v>
      </c>
      <c r="Q1029" s="13" t="str">
        <f t="shared" si="53"/>
        <v>Fixed</v>
      </c>
      <c r="R1029" s="13" t="s">
        <v>1668</v>
      </c>
      <c r="S1029" s="25">
        <v>1</v>
      </c>
      <c r="T1029" s="25">
        <v>1</v>
      </c>
      <c r="U1029" s="25">
        <v>1</v>
      </c>
      <c r="V1029" s="1">
        <f t="shared" si="55"/>
        <v>2</v>
      </c>
      <c r="Y1029"/>
    </row>
    <row r="1030" spans="1:25" ht="15" x14ac:dyDescent="0.35">
      <c r="A1030" s="5" t="s">
        <v>785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 t="shared" si="54"/>
        <v>TBar</v>
      </c>
      <c r="P1030" s="13" t="str">
        <f t="shared" si="52"/>
        <v>True Pattern</v>
      </c>
      <c r="Q1030" s="13" t="str">
        <f t="shared" si="53"/>
        <v>Fixed</v>
      </c>
      <c r="R1030" s="13" t="s">
        <v>1669</v>
      </c>
      <c r="S1030" s="25">
        <v>2</v>
      </c>
      <c r="T1030" s="25">
        <v>1</v>
      </c>
      <c r="U1030" s="25">
        <v>4</v>
      </c>
      <c r="V1030" s="1">
        <f t="shared" si="55"/>
        <v>5</v>
      </c>
      <c r="Y1030"/>
    </row>
    <row r="1031" spans="1:25" ht="15" x14ac:dyDescent="0.35">
      <c r="A1031" s="5" t="s">
        <v>73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 t="shared" si="54"/>
        <v>TBar</v>
      </c>
      <c r="P1031" s="13" t="str">
        <f t="shared" si="52"/>
        <v>True Pattern</v>
      </c>
      <c r="Q1031" s="13" t="str">
        <f t="shared" si="53"/>
        <v>Fixed</v>
      </c>
      <c r="R1031" s="13" t="s">
        <v>1668</v>
      </c>
      <c r="S1031" s="25">
        <v>1</v>
      </c>
      <c r="T1031" s="25">
        <v>1</v>
      </c>
      <c r="U1031" s="25">
        <v>1</v>
      </c>
      <c r="V1031" s="1">
        <f t="shared" si="55"/>
        <v>2</v>
      </c>
      <c r="Y1031"/>
    </row>
    <row r="1032" spans="1:25" ht="15" x14ac:dyDescent="0.35">
      <c r="A1032" s="5" t="s">
        <v>793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 t="shared" si="54"/>
        <v>TBar</v>
      </c>
      <c r="P1032" s="13" t="str">
        <f t="shared" si="52"/>
        <v>True Pattern</v>
      </c>
      <c r="Q1032" s="13" t="str">
        <f t="shared" si="53"/>
        <v>Fixed</v>
      </c>
      <c r="R1032" s="13" t="s">
        <v>1668</v>
      </c>
      <c r="S1032" s="25">
        <v>1</v>
      </c>
      <c r="T1032" s="13">
        <v>0</v>
      </c>
      <c r="U1032" s="25">
        <v>3</v>
      </c>
      <c r="V1032" s="1">
        <f t="shared" si="55"/>
        <v>3</v>
      </c>
      <c r="Y1032"/>
    </row>
    <row r="1033" spans="1:25" ht="15" x14ac:dyDescent="0.35">
      <c r="A1033" s="7" t="s">
        <v>589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 t="shared" si="54"/>
        <v>TBar</v>
      </c>
      <c r="P1033" s="13" t="str">
        <f t="shared" si="52"/>
        <v>True Pattern</v>
      </c>
      <c r="Q1033" s="13" t="str">
        <f t="shared" si="53"/>
        <v>Fixed</v>
      </c>
      <c r="R1033" s="13" t="s">
        <v>1669</v>
      </c>
      <c r="S1033" s="25">
        <v>8</v>
      </c>
      <c r="T1033" s="25">
        <v>2</v>
      </c>
      <c r="U1033" s="25">
        <v>21</v>
      </c>
      <c r="V1033" s="1">
        <f t="shared" si="55"/>
        <v>23</v>
      </c>
      <c r="Y1033"/>
    </row>
    <row r="1034" spans="1:25" ht="15" x14ac:dyDescent="0.35">
      <c r="A1034" s="5" t="s">
        <v>165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 t="shared" si="54"/>
        <v>TBar</v>
      </c>
      <c r="P1034" s="13" t="str">
        <f t="shared" ref="P1034:P1097" si="56">IF($O1034="ACS", "True Search", IF($O1034="Arja", "Evolutionary Search", IF($O1034="AVATAR", "True Pattern", IF($O1034="CapGen", "Search Like Pattern", IF($O1034="Cardumen", "True Semantic", IF($O1034="DynaMoth", "True Semantic", IF($O1034="FixMiner", "True Pattern", IF($O1034="GenProg-A", "Evolutionary Search", IF($O1034="Hercules", "Learning Pattern", IF($O1034="Jaid", "True Semantic",
IF($O1034="Kali-A", "True Search", IF($O1034="kPAR", "True Pattern", IF($O1034="Nopol", "True Semantic", IF($O1034="RSRepair-A", "Evolutionary Search", IF($O1034="SequenceR", "Deep Learning", IF($O1034="SimFix", "Search Like Pattern", IF($O1034="SketchFix", "True Pattern", IF($O1034="SOFix", "True Pattern", IF($O1034="ssFix", "Search Like Pattern", IF($O1034="TBar", "True Pattern", ""))))))))))))))))))))</f>
        <v>True Pattern</v>
      </c>
      <c r="Q1034" s="13" t="str">
        <f t="shared" si="53"/>
        <v>Fixed</v>
      </c>
      <c r="R1034" s="13" t="s">
        <v>1669</v>
      </c>
      <c r="S1034" s="25">
        <v>1</v>
      </c>
      <c r="T1034" s="13">
        <v>0</v>
      </c>
      <c r="U1034" s="25">
        <v>1</v>
      </c>
      <c r="V1034" s="1">
        <f t="shared" si="55"/>
        <v>1</v>
      </c>
      <c r="Y1034"/>
    </row>
    <row r="1035" spans="1:25" ht="15" x14ac:dyDescent="0.35">
      <c r="A1035" s="5" t="s">
        <v>56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 t="shared" si="54"/>
        <v>TBar</v>
      </c>
      <c r="P1035" s="13" t="str">
        <f t="shared" si="56"/>
        <v>True Pattern</v>
      </c>
      <c r="Q1035" s="13" t="str">
        <f t="shared" si="53"/>
        <v>Fixed</v>
      </c>
      <c r="R1035" s="13" t="s">
        <v>1669</v>
      </c>
      <c r="S1035" s="25">
        <v>1</v>
      </c>
      <c r="T1035" s="13">
        <v>0</v>
      </c>
      <c r="U1035" s="25">
        <v>3</v>
      </c>
      <c r="V1035" s="1">
        <f t="shared" si="55"/>
        <v>3</v>
      </c>
      <c r="Y1035"/>
    </row>
    <row r="1036" spans="1:25" ht="15" x14ac:dyDescent="0.35">
      <c r="A1036" s="5" t="s">
        <v>982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 t="shared" si="54"/>
        <v>TBar</v>
      </c>
      <c r="P1036" s="13" t="str">
        <f t="shared" si="56"/>
        <v>True Pattern</v>
      </c>
      <c r="Q1036" s="13" t="str">
        <f t="shared" si="53"/>
        <v>Fixed</v>
      </c>
      <c r="R1036" s="13" t="s">
        <v>1669</v>
      </c>
      <c r="S1036" s="25">
        <v>1</v>
      </c>
      <c r="T1036" s="13">
        <v>0</v>
      </c>
      <c r="U1036" s="25">
        <v>3</v>
      </c>
      <c r="V1036" s="1">
        <f t="shared" si="55"/>
        <v>3</v>
      </c>
      <c r="Y1036"/>
    </row>
    <row r="1037" spans="1:25" ht="15" x14ac:dyDescent="0.35">
      <c r="A1037" s="5" t="s">
        <v>374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 t="shared" si="54"/>
        <v>TBar</v>
      </c>
      <c r="P1037" s="13" t="str">
        <f t="shared" si="56"/>
        <v>True Pattern</v>
      </c>
      <c r="Q1037" s="13" t="str">
        <f t="shared" si="53"/>
        <v>Fixed</v>
      </c>
      <c r="R1037" s="13" t="s">
        <v>1668</v>
      </c>
      <c r="S1037" s="25">
        <v>2</v>
      </c>
      <c r="T1037" s="13">
        <v>0</v>
      </c>
      <c r="U1037" s="25">
        <v>6</v>
      </c>
      <c r="V1037" s="1">
        <f t="shared" si="55"/>
        <v>6</v>
      </c>
      <c r="Y1037"/>
    </row>
    <row r="1038" spans="1:25" ht="15" x14ac:dyDescent="0.35">
      <c r="A1038" s="7" t="s">
        <v>616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 t="shared" si="54"/>
        <v>TBar</v>
      </c>
      <c r="P1038" s="13" t="str">
        <f t="shared" si="56"/>
        <v>True Pattern</v>
      </c>
      <c r="Q1038" s="13" t="str">
        <f t="shared" si="53"/>
        <v>Fixed</v>
      </c>
      <c r="R1038" s="13" t="s">
        <v>1669</v>
      </c>
      <c r="S1038" s="25">
        <v>6</v>
      </c>
      <c r="T1038" s="25">
        <v>10</v>
      </c>
      <c r="U1038" s="25">
        <v>6</v>
      </c>
      <c r="V1038" s="1">
        <f t="shared" si="55"/>
        <v>16</v>
      </c>
      <c r="Y1038"/>
    </row>
    <row r="1039" spans="1:25" ht="15" x14ac:dyDescent="0.35">
      <c r="A1039" s="5" t="s">
        <v>603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 t="shared" si="54"/>
        <v>TBar</v>
      </c>
      <c r="P1039" s="13" t="str">
        <f t="shared" si="56"/>
        <v>True Pattern</v>
      </c>
      <c r="Q1039" s="13" t="str">
        <f t="shared" si="53"/>
        <v>Fixed</v>
      </c>
      <c r="R1039" s="13" t="s">
        <v>1668</v>
      </c>
      <c r="S1039" s="25">
        <v>1</v>
      </c>
      <c r="T1039" s="13">
        <v>0</v>
      </c>
      <c r="U1039" s="25">
        <v>1</v>
      </c>
      <c r="V1039" s="1">
        <f t="shared" si="55"/>
        <v>1</v>
      </c>
      <c r="Y1039"/>
    </row>
    <row r="1040" spans="1:25" ht="15" x14ac:dyDescent="0.35">
      <c r="A1040" s="7" t="s">
        <v>1115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 t="shared" si="54"/>
        <v>TBar</v>
      </c>
      <c r="P1040" s="13" t="str">
        <f t="shared" si="56"/>
        <v>True Pattern</v>
      </c>
      <c r="Q1040" s="13" t="str">
        <f t="shared" si="53"/>
        <v>Fixed</v>
      </c>
      <c r="R1040" s="13" t="s">
        <v>1668</v>
      </c>
      <c r="S1040" s="25">
        <v>1</v>
      </c>
      <c r="T1040" s="25">
        <v>1</v>
      </c>
      <c r="U1040" s="25">
        <v>1</v>
      </c>
      <c r="V1040" s="1">
        <f t="shared" si="55"/>
        <v>2</v>
      </c>
      <c r="Y1040"/>
    </row>
    <row r="1041" spans="1:25" ht="15" x14ac:dyDescent="0.35">
      <c r="A1041" s="5" t="s">
        <v>998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 t="shared" si="54"/>
        <v>TBar</v>
      </c>
      <c r="P1041" s="13" t="str">
        <f t="shared" si="56"/>
        <v>True Pattern</v>
      </c>
      <c r="Q1041" s="13" t="str">
        <f t="shared" si="53"/>
        <v>Fixed</v>
      </c>
      <c r="R1041" s="13" t="s">
        <v>1669</v>
      </c>
      <c r="S1041" s="25">
        <v>1</v>
      </c>
      <c r="T1041" s="25">
        <v>2</v>
      </c>
      <c r="U1041" s="25">
        <v>1</v>
      </c>
      <c r="V1041" s="1">
        <f t="shared" si="55"/>
        <v>3</v>
      </c>
      <c r="Y1041"/>
    </row>
    <row r="1042" spans="1:25" ht="15" x14ac:dyDescent="0.35">
      <c r="A1042" s="7" t="s">
        <v>303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 t="shared" si="54"/>
        <v>TBar</v>
      </c>
      <c r="P1042" s="13" t="str">
        <f t="shared" si="56"/>
        <v>True Pattern</v>
      </c>
      <c r="Q1042" s="13" t="str">
        <f t="shared" si="53"/>
        <v>Fixed</v>
      </c>
      <c r="R1042" s="13" t="s">
        <v>1668</v>
      </c>
      <c r="S1042" s="25">
        <v>1</v>
      </c>
      <c r="T1042" s="25">
        <v>1</v>
      </c>
      <c r="U1042" s="25">
        <v>1</v>
      </c>
      <c r="V1042" s="1">
        <f t="shared" si="55"/>
        <v>2</v>
      </c>
      <c r="Y1042"/>
    </row>
    <row r="1043" spans="1:25" ht="15" x14ac:dyDescent="0.35">
      <c r="A1043" s="5" t="s">
        <v>1072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 t="shared" si="54"/>
        <v>TBar</v>
      </c>
      <c r="P1043" s="13" t="str">
        <f t="shared" si="56"/>
        <v>True Pattern</v>
      </c>
      <c r="Q1043" s="13" t="str">
        <f t="shared" si="53"/>
        <v>Fixed</v>
      </c>
      <c r="R1043" s="13" t="s">
        <v>1668</v>
      </c>
      <c r="S1043" s="25">
        <v>1</v>
      </c>
      <c r="T1043" s="25">
        <v>1</v>
      </c>
      <c r="U1043" s="25">
        <v>1</v>
      </c>
      <c r="V1043" s="1">
        <f t="shared" si="55"/>
        <v>2</v>
      </c>
      <c r="Y1043"/>
    </row>
    <row r="1044" spans="1:25" ht="15" x14ac:dyDescent="0.35">
      <c r="A1044" s="5" t="s">
        <v>822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 t="shared" si="54"/>
        <v>TBar</v>
      </c>
      <c r="P1044" s="13" t="str">
        <f t="shared" si="56"/>
        <v>True Pattern</v>
      </c>
      <c r="Q1044" s="13" t="str">
        <f t="shared" si="53"/>
        <v>Fixed</v>
      </c>
      <c r="R1044" s="13" t="s">
        <v>1669</v>
      </c>
      <c r="S1044" s="25">
        <v>2</v>
      </c>
      <c r="T1044" s="25">
        <v>2</v>
      </c>
      <c r="U1044" s="25">
        <v>2</v>
      </c>
      <c r="V1044" s="1">
        <f t="shared" si="55"/>
        <v>4</v>
      </c>
      <c r="Y1044"/>
    </row>
    <row r="1045" spans="1:25" ht="15" x14ac:dyDescent="0.35">
      <c r="A1045" s="7" t="s">
        <v>808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 t="shared" si="54"/>
        <v>TBar</v>
      </c>
      <c r="P1045" s="13" t="str">
        <f t="shared" si="56"/>
        <v>True Pattern</v>
      </c>
      <c r="Q1045" s="13" t="str">
        <f t="shared" si="53"/>
        <v>Fixed</v>
      </c>
      <c r="R1045" s="13" t="s">
        <v>1669</v>
      </c>
      <c r="S1045" s="25">
        <v>4</v>
      </c>
      <c r="T1045" s="25">
        <v>20</v>
      </c>
      <c r="U1045" s="25">
        <v>3</v>
      </c>
      <c r="V1045" s="1">
        <f t="shared" si="55"/>
        <v>23</v>
      </c>
      <c r="Y1045"/>
    </row>
    <row r="1046" spans="1:25" ht="15" x14ac:dyDescent="0.35">
      <c r="A1046" s="7" t="s">
        <v>440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 t="shared" si="54"/>
        <v>TBar</v>
      </c>
      <c r="P1046" s="13" t="str">
        <f t="shared" si="56"/>
        <v>True Pattern</v>
      </c>
      <c r="Q1046" s="13" t="str">
        <f t="shared" ref="Q1046:Q1109" si="57">IF(NOT(ISERR(SEARCH("*_Buggy",$A1046))), "Buggy", IF(NOT(ISERR(SEARCH("*_Fixed",$A1046))), "Fixed", IF(NOT(ISERR(SEARCH("*_Repaired",$A1046))), "Repaired", "")))</f>
        <v>Fixed</v>
      </c>
      <c r="R1046" s="13" t="s">
        <v>1668</v>
      </c>
      <c r="S1046" s="25">
        <v>3</v>
      </c>
      <c r="T1046" s="25">
        <v>3</v>
      </c>
      <c r="U1046" s="25">
        <v>3</v>
      </c>
      <c r="V1046" s="1">
        <f t="shared" si="55"/>
        <v>6</v>
      </c>
      <c r="Y1046"/>
    </row>
    <row r="1047" spans="1:25" ht="15" x14ac:dyDescent="0.35">
      <c r="A1047" s="5" t="s">
        <v>582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 t="shared" ref="O1047:O1110" si="58">LEFT($A1047,FIND("_",$A1047)-1)</f>
        <v>TBar</v>
      </c>
      <c r="P1047" s="13" t="str">
        <f t="shared" si="56"/>
        <v>True Pattern</v>
      </c>
      <c r="Q1047" s="13" t="str">
        <f t="shared" si="57"/>
        <v>Fixed</v>
      </c>
      <c r="R1047" s="13" t="s">
        <v>1668</v>
      </c>
      <c r="S1047" s="25">
        <v>1</v>
      </c>
      <c r="T1047" s="25">
        <v>1</v>
      </c>
      <c r="U1047" s="25">
        <v>1</v>
      </c>
      <c r="V1047" s="1">
        <f t="shared" si="55"/>
        <v>2</v>
      </c>
      <c r="Y1047"/>
    </row>
    <row r="1048" spans="1:25" ht="15" x14ac:dyDescent="0.35">
      <c r="A1048" s="5" t="s">
        <v>172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>
        <v>4301</v>
      </c>
      <c r="N1048" s="6">
        <v>238.96</v>
      </c>
      <c r="O1048" s="13" t="str">
        <f t="shared" si="58"/>
        <v>TBar</v>
      </c>
      <c r="P1048" s="13" t="str">
        <f t="shared" si="56"/>
        <v>True Pattern</v>
      </c>
      <c r="Q1048" s="13" t="str">
        <f t="shared" si="57"/>
        <v>Fixed</v>
      </c>
      <c r="R1048" s="13" t="s">
        <v>1669</v>
      </c>
      <c r="S1048" s="25">
        <v>2</v>
      </c>
      <c r="T1048" s="25">
        <v>1</v>
      </c>
      <c r="U1048" s="25">
        <v>2</v>
      </c>
      <c r="V1048" s="1">
        <f t="shared" si="55"/>
        <v>3</v>
      </c>
      <c r="Y1048"/>
    </row>
    <row r="1049" spans="1:25" ht="15" x14ac:dyDescent="0.35">
      <c r="A1049" s="7" t="s">
        <v>963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 t="shared" si="58"/>
        <v>TBar</v>
      </c>
      <c r="P1049" s="13" t="str">
        <f t="shared" si="56"/>
        <v>True Pattern</v>
      </c>
      <c r="Q1049" s="13" t="str">
        <f t="shared" si="57"/>
        <v>Fixed</v>
      </c>
      <c r="R1049" s="13" t="s">
        <v>1669</v>
      </c>
      <c r="S1049" s="25">
        <v>1</v>
      </c>
      <c r="T1049" s="25">
        <v>1</v>
      </c>
      <c r="U1049" s="25">
        <v>1</v>
      </c>
      <c r="V1049" s="1">
        <f t="shared" si="55"/>
        <v>2</v>
      </c>
      <c r="Y1049"/>
    </row>
    <row r="1050" spans="1:25" ht="15" x14ac:dyDescent="0.35">
      <c r="A1050" s="5" t="s">
        <v>97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 t="shared" si="58"/>
        <v>TBar</v>
      </c>
      <c r="P1050" s="13" t="str">
        <f t="shared" si="56"/>
        <v>True Pattern</v>
      </c>
      <c r="Q1050" s="13" t="str">
        <f t="shared" si="57"/>
        <v>Fixed</v>
      </c>
      <c r="R1050" s="13" t="s">
        <v>1668</v>
      </c>
      <c r="S1050" s="25">
        <v>1</v>
      </c>
      <c r="T1050" s="25">
        <v>1</v>
      </c>
      <c r="U1050" s="25">
        <v>1</v>
      </c>
      <c r="V1050" s="1">
        <f t="shared" si="55"/>
        <v>2</v>
      </c>
      <c r="Y1050"/>
    </row>
    <row r="1051" spans="1:25" ht="15" x14ac:dyDescent="0.35">
      <c r="A1051" s="7" t="s">
        <v>497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 t="shared" si="58"/>
        <v>TBar</v>
      </c>
      <c r="P1051" s="13" t="str">
        <f t="shared" si="56"/>
        <v>True Pattern</v>
      </c>
      <c r="Q1051" s="13" t="str">
        <f t="shared" si="57"/>
        <v>Fixed</v>
      </c>
      <c r="R1051" s="13" t="s">
        <v>1669</v>
      </c>
      <c r="S1051" s="25">
        <v>1</v>
      </c>
      <c r="T1051" s="25">
        <v>4</v>
      </c>
      <c r="U1051" s="13">
        <v>0</v>
      </c>
      <c r="V1051" s="1">
        <f t="shared" si="55"/>
        <v>4</v>
      </c>
      <c r="Y1051"/>
    </row>
    <row r="1052" spans="1:25" ht="15" x14ac:dyDescent="0.35">
      <c r="A1052" s="5" t="s">
        <v>590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 t="shared" si="58"/>
        <v>TBar</v>
      </c>
      <c r="P1052" s="13" t="str">
        <f t="shared" si="56"/>
        <v>True Pattern</v>
      </c>
      <c r="Q1052" s="13" t="str">
        <f t="shared" si="57"/>
        <v>Fixed</v>
      </c>
      <c r="R1052" s="13" t="s">
        <v>1669</v>
      </c>
      <c r="S1052" s="25">
        <v>3</v>
      </c>
      <c r="T1052" s="25">
        <v>3</v>
      </c>
      <c r="U1052" s="25">
        <v>4</v>
      </c>
      <c r="V1052" s="1">
        <f t="shared" si="55"/>
        <v>7</v>
      </c>
      <c r="Y1052"/>
    </row>
    <row r="1053" spans="1:25" ht="15" x14ac:dyDescent="0.35">
      <c r="A1053" s="7" t="s">
        <v>424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 t="shared" si="58"/>
        <v>TBar</v>
      </c>
      <c r="P1053" s="13" t="str">
        <f t="shared" si="56"/>
        <v>True Pattern</v>
      </c>
      <c r="Q1053" s="13" t="str">
        <f t="shared" si="57"/>
        <v>Fixed</v>
      </c>
      <c r="R1053" s="13" t="s">
        <v>1668</v>
      </c>
      <c r="S1053" s="25">
        <v>1</v>
      </c>
      <c r="T1053" s="25">
        <v>1</v>
      </c>
      <c r="U1053" s="25">
        <v>1</v>
      </c>
      <c r="V1053" s="1">
        <f t="shared" si="55"/>
        <v>2</v>
      </c>
      <c r="Y1053"/>
    </row>
    <row r="1054" spans="1:25" ht="15" x14ac:dyDescent="0.35">
      <c r="A1054" s="7" t="s">
        <v>69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 t="shared" si="58"/>
        <v>TBar</v>
      </c>
      <c r="P1054" s="13" t="str">
        <f t="shared" si="56"/>
        <v>True Pattern</v>
      </c>
      <c r="Q1054" s="13" t="str">
        <f t="shared" si="57"/>
        <v>Fixed</v>
      </c>
      <c r="R1054" s="13" t="s">
        <v>1668</v>
      </c>
      <c r="S1054" s="25">
        <v>1</v>
      </c>
      <c r="T1054" s="25">
        <v>1</v>
      </c>
      <c r="U1054" s="25">
        <v>1</v>
      </c>
      <c r="V1054" s="1">
        <f t="shared" si="55"/>
        <v>2</v>
      </c>
      <c r="Y1054"/>
    </row>
    <row r="1055" spans="1:25" ht="15" x14ac:dyDescent="0.35">
      <c r="A1055" s="5" t="s">
        <v>1024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 t="shared" si="58"/>
        <v>TBar</v>
      </c>
      <c r="P1055" s="13" t="str">
        <f t="shared" si="56"/>
        <v>True Pattern</v>
      </c>
      <c r="Q1055" s="13" t="str">
        <f t="shared" si="57"/>
        <v>Fixed</v>
      </c>
      <c r="R1055" s="13" t="s">
        <v>1669</v>
      </c>
      <c r="S1055" s="25">
        <v>2</v>
      </c>
      <c r="T1055" s="25">
        <v>4</v>
      </c>
      <c r="U1055" s="25">
        <v>3</v>
      </c>
      <c r="V1055" s="1">
        <f t="shared" si="55"/>
        <v>7</v>
      </c>
      <c r="Y1055"/>
    </row>
    <row r="1056" spans="1:25" ht="15" x14ac:dyDescent="0.35">
      <c r="A1056" s="7" t="s">
        <v>46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 t="shared" si="58"/>
        <v>TBar</v>
      </c>
      <c r="P1056" s="13" t="str">
        <f t="shared" si="56"/>
        <v>True Pattern</v>
      </c>
      <c r="Q1056" s="13" t="str">
        <f t="shared" si="57"/>
        <v>Fixed</v>
      </c>
      <c r="R1056" s="13" t="s">
        <v>1669</v>
      </c>
      <c r="S1056" s="25">
        <v>1</v>
      </c>
      <c r="T1056" s="25">
        <v>1</v>
      </c>
      <c r="U1056" s="25">
        <v>1</v>
      </c>
      <c r="V1056" s="1">
        <f t="shared" si="55"/>
        <v>2</v>
      </c>
      <c r="Y1056"/>
    </row>
    <row r="1057" spans="1:25" ht="15" x14ac:dyDescent="0.35">
      <c r="A1057" s="7" t="s">
        <v>1123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 t="shared" si="58"/>
        <v>TBar</v>
      </c>
      <c r="P1057" s="13" t="str">
        <f t="shared" si="56"/>
        <v>True Pattern</v>
      </c>
      <c r="Q1057" s="13" t="str">
        <f t="shared" si="57"/>
        <v>Fixed</v>
      </c>
      <c r="R1057" s="13" t="s">
        <v>1668</v>
      </c>
      <c r="S1057" s="25">
        <v>2</v>
      </c>
      <c r="T1057" s="25">
        <v>7</v>
      </c>
      <c r="U1057" s="25">
        <v>2</v>
      </c>
      <c r="V1057" s="1">
        <f t="shared" si="55"/>
        <v>9</v>
      </c>
      <c r="Y1057"/>
    </row>
    <row r="1058" spans="1:25" ht="15" x14ac:dyDescent="0.35">
      <c r="A1058" s="7" t="s">
        <v>1060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 t="shared" si="58"/>
        <v>TBar</v>
      </c>
      <c r="P1058" s="13" t="str">
        <f t="shared" si="56"/>
        <v>True Pattern</v>
      </c>
      <c r="Q1058" s="13" t="str">
        <f t="shared" si="57"/>
        <v>Fixed</v>
      </c>
      <c r="R1058" s="13" t="s">
        <v>1668</v>
      </c>
      <c r="S1058" s="25">
        <v>1</v>
      </c>
      <c r="T1058" s="25">
        <v>1</v>
      </c>
      <c r="U1058" s="25">
        <v>1</v>
      </c>
      <c r="V1058" s="1">
        <f t="shared" si="55"/>
        <v>2</v>
      </c>
      <c r="Y1058"/>
    </row>
    <row r="1059" spans="1:25" ht="15" x14ac:dyDescent="0.35">
      <c r="A1059" s="7" t="s">
        <v>452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 t="shared" si="58"/>
        <v>TBar</v>
      </c>
      <c r="P1059" s="13" t="str">
        <f t="shared" si="56"/>
        <v>True Pattern</v>
      </c>
      <c r="Q1059" s="13" t="str">
        <f t="shared" si="57"/>
        <v>Fixed</v>
      </c>
      <c r="R1059" s="13" t="s">
        <v>1668</v>
      </c>
      <c r="S1059" s="25">
        <v>1</v>
      </c>
      <c r="T1059" s="25">
        <v>1</v>
      </c>
      <c r="U1059" s="25">
        <v>1</v>
      </c>
      <c r="V1059" s="1">
        <f t="shared" si="55"/>
        <v>2</v>
      </c>
      <c r="Y1059"/>
    </row>
    <row r="1060" spans="1:25" ht="15" x14ac:dyDescent="0.35">
      <c r="A1060" s="7" t="s">
        <v>268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 t="shared" si="58"/>
        <v>TBar</v>
      </c>
      <c r="P1060" s="13" t="str">
        <f t="shared" si="56"/>
        <v>True Pattern</v>
      </c>
      <c r="Q1060" s="13" t="str">
        <f t="shared" si="57"/>
        <v>Fixed</v>
      </c>
      <c r="R1060" s="13" t="s">
        <v>1668</v>
      </c>
      <c r="S1060" s="25">
        <v>2</v>
      </c>
      <c r="T1060" s="25">
        <v>2</v>
      </c>
      <c r="U1060" s="25">
        <v>2</v>
      </c>
      <c r="V1060" s="1">
        <f t="shared" si="55"/>
        <v>4</v>
      </c>
      <c r="Y1060"/>
    </row>
    <row r="1061" spans="1:25" ht="15" x14ac:dyDescent="0.35">
      <c r="A1061" s="5" t="s">
        <v>1014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 t="shared" si="58"/>
        <v>TBar</v>
      </c>
      <c r="P1061" s="13" t="str">
        <f t="shared" si="56"/>
        <v>True Pattern</v>
      </c>
      <c r="Q1061" s="13" t="str">
        <f t="shared" si="57"/>
        <v>Fixed</v>
      </c>
      <c r="R1061" s="13" t="s">
        <v>1669</v>
      </c>
      <c r="S1061" s="25">
        <v>2</v>
      </c>
      <c r="T1061" s="25">
        <v>2</v>
      </c>
      <c r="U1061" s="25">
        <v>2</v>
      </c>
      <c r="V1061" s="1">
        <f t="shared" si="55"/>
        <v>4</v>
      </c>
      <c r="Y1061"/>
    </row>
    <row r="1062" spans="1:25" ht="15" x14ac:dyDescent="0.35">
      <c r="A1062" s="5" t="s">
        <v>952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 t="shared" si="58"/>
        <v>TBar</v>
      </c>
      <c r="P1062" s="13" t="str">
        <f t="shared" si="56"/>
        <v>True Pattern</v>
      </c>
      <c r="Q1062" s="13" t="str">
        <f t="shared" si="57"/>
        <v>Fixed</v>
      </c>
      <c r="R1062" s="13" t="s">
        <v>1669</v>
      </c>
      <c r="S1062" s="25">
        <v>1</v>
      </c>
      <c r="T1062" s="25">
        <v>1</v>
      </c>
      <c r="U1062" s="25">
        <v>1</v>
      </c>
      <c r="V1062" s="1">
        <f t="shared" ref="V1062:V1125" si="59">T1062+U1062</f>
        <v>2</v>
      </c>
      <c r="Y1062"/>
    </row>
    <row r="1063" spans="1:25" ht="15" x14ac:dyDescent="0.35">
      <c r="A1063" s="7" t="s">
        <v>668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 t="shared" si="58"/>
        <v>TBar</v>
      </c>
      <c r="P1063" s="13" t="str">
        <f t="shared" si="56"/>
        <v>True Pattern</v>
      </c>
      <c r="Q1063" s="13" t="str">
        <f t="shared" si="57"/>
        <v>Fixed</v>
      </c>
      <c r="R1063" s="13" t="s">
        <v>1669</v>
      </c>
      <c r="S1063" s="25">
        <v>3</v>
      </c>
      <c r="T1063" s="25">
        <v>3</v>
      </c>
      <c r="U1063" s="25">
        <v>4</v>
      </c>
      <c r="V1063" s="1">
        <f t="shared" si="59"/>
        <v>7</v>
      </c>
      <c r="Y1063"/>
    </row>
    <row r="1064" spans="1:25" ht="15" x14ac:dyDescent="0.35">
      <c r="A1064" s="5" t="s">
        <v>476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 t="shared" si="58"/>
        <v>TBar</v>
      </c>
      <c r="P1064" s="13" t="str">
        <f t="shared" si="56"/>
        <v>True Pattern</v>
      </c>
      <c r="Q1064" s="13" t="str">
        <f t="shared" si="57"/>
        <v>Fixed</v>
      </c>
      <c r="R1064" s="13" t="s">
        <v>1668</v>
      </c>
      <c r="S1064" s="25">
        <v>1</v>
      </c>
      <c r="T1064" s="25">
        <v>1</v>
      </c>
      <c r="U1064" s="25">
        <v>1</v>
      </c>
      <c r="V1064" s="1">
        <f t="shared" si="59"/>
        <v>2</v>
      </c>
      <c r="Y1064"/>
    </row>
    <row r="1065" spans="1:25" ht="15" x14ac:dyDescent="0.35">
      <c r="A1065" s="7" t="s">
        <v>182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 t="shared" si="58"/>
        <v>TBar</v>
      </c>
      <c r="P1065" s="13" t="str">
        <f t="shared" si="56"/>
        <v>True Pattern</v>
      </c>
      <c r="Q1065" s="13" t="str">
        <f t="shared" si="57"/>
        <v>Fixed</v>
      </c>
      <c r="R1065" s="13" t="s">
        <v>1669</v>
      </c>
      <c r="S1065" s="25">
        <v>3</v>
      </c>
      <c r="T1065" s="13">
        <v>0</v>
      </c>
      <c r="U1065" s="25">
        <v>9</v>
      </c>
      <c r="V1065" s="1">
        <f t="shared" si="59"/>
        <v>9</v>
      </c>
      <c r="Y1065"/>
    </row>
    <row r="1066" spans="1:25" ht="15" x14ac:dyDescent="0.35">
      <c r="A1066" s="5" t="s">
        <v>526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 t="shared" si="58"/>
        <v>TBar</v>
      </c>
      <c r="P1066" s="13" t="str">
        <f t="shared" si="56"/>
        <v>True Pattern</v>
      </c>
      <c r="Q1066" s="13" t="str">
        <f t="shared" si="57"/>
        <v>Fixed</v>
      </c>
      <c r="R1066" s="13" t="s">
        <v>1668</v>
      </c>
      <c r="S1066" s="25">
        <v>1</v>
      </c>
      <c r="T1066" s="25">
        <v>1</v>
      </c>
      <c r="U1066" s="25">
        <v>1</v>
      </c>
      <c r="V1066" s="1">
        <f t="shared" si="59"/>
        <v>2</v>
      </c>
      <c r="Y1066"/>
    </row>
    <row r="1067" spans="1:25" ht="15" x14ac:dyDescent="0.35">
      <c r="A1067" s="7" t="s">
        <v>196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 t="shared" si="58"/>
        <v>TBar</v>
      </c>
      <c r="P1067" s="13" t="str">
        <f t="shared" si="56"/>
        <v>True Pattern</v>
      </c>
      <c r="Q1067" s="13" t="str">
        <f t="shared" si="57"/>
        <v>Fixed</v>
      </c>
      <c r="R1067" s="13" t="s">
        <v>1669</v>
      </c>
      <c r="S1067" s="25">
        <v>4</v>
      </c>
      <c r="T1067" s="25">
        <v>6</v>
      </c>
      <c r="U1067" s="25">
        <v>5</v>
      </c>
      <c r="V1067" s="1">
        <f t="shared" si="59"/>
        <v>11</v>
      </c>
      <c r="Y1067"/>
    </row>
    <row r="1068" spans="1:25" ht="15" x14ac:dyDescent="0.35">
      <c r="A1068" s="7" t="s">
        <v>1017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 t="shared" si="58"/>
        <v>TBar</v>
      </c>
      <c r="P1068" s="13" t="str">
        <f t="shared" si="56"/>
        <v>True Pattern</v>
      </c>
      <c r="Q1068" s="13" t="str">
        <f t="shared" si="57"/>
        <v>Fixed</v>
      </c>
      <c r="R1068" s="13" t="s">
        <v>1668</v>
      </c>
      <c r="S1068" s="25">
        <v>2</v>
      </c>
      <c r="T1068" s="13">
        <v>0</v>
      </c>
      <c r="U1068" s="25">
        <v>4</v>
      </c>
      <c r="V1068" s="1">
        <f t="shared" si="59"/>
        <v>4</v>
      </c>
      <c r="Y1068"/>
    </row>
    <row r="1069" spans="1:25" ht="15" x14ac:dyDescent="0.35">
      <c r="A1069" s="7" t="s">
        <v>1263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 t="shared" si="58"/>
        <v>TBar</v>
      </c>
      <c r="P1069" s="13" t="str">
        <f t="shared" si="56"/>
        <v>True Pattern</v>
      </c>
      <c r="Q1069" s="13" t="str">
        <f t="shared" si="57"/>
        <v>Fixed</v>
      </c>
      <c r="R1069" s="13" t="s">
        <v>1669</v>
      </c>
      <c r="S1069" s="25">
        <v>3</v>
      </c>
      <c r="T1069" s="25">
        <v>1</v>
      </c>
      <c r="U1069" s="25">
        <v>3</v>
      </c>
      <c r="V1069" s="1">
        <f t="shared" si="59"/>
        <v>4</v>
      </c>
      <c r="Y1069"/>
    </row>
    <row r="1070" spans="1:25" ht="15" x14ac:dyDescent="0.35">
      <c r="A1070" s="5" t="s">
        <v>693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 t="shared" si="58"/>
        <v>TBar</v>
      </c>
      <c r="P1070" s="13" t="str">
        <f t="shared" si="56"/>
        <v>True Pattern</v>
      </c>
      <c r="Q1070" s="13" t="str">
        <f t="shared" si="57"/>
        <v>Fixed</v>
      </c>
      <c r="R1070" s="13" t="s">
        <v>1669</v>
      </c>
      <c r="S1070" s="25">
        <v>1</v>
      </c>
      <c r="T1070" s="25">
        <v>1</v>
      </c>
      <c r="U1070" s="25">
        <v>1</v>
      </c>
      <c r="V1070" s="1">
        <f t="shared" si="59"/>
        <v>2</v>
      </c>
      <c r="Y1070"/>
    </row>
    <row r="1071" spans="1:25" ht="15" x14ac:dyDescent="0.35">
      <c r="A1071" s="5" t="s">
        <v>1108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 t="shared" si="58"/>
        <v>TBar</v>
      </c>
      <c r="P1071" s="13" t="str">
        <f t="shared" si="56"/>
        <v>True Pattern</v>
      </c>
      <c r="Q1071" s="13" t="str">
        <f t="shared" si="57"/>
        <v>Fixed</v>
      </c>
      <c r="R1071" s="13" t="s">
        <v>1668</v>
      </c>
      <c r="S1071" s="25">
        <v>1</v>
      </c>
      <c r="T1071" s="25">
        <v>1</v>
      </c>
      <c r="U1071" s="25">
        <v>1</v>
      </c>
      <c r="V1071" s="1">
        <f t="shared" si="59"/>
        <v>2</v>
      </c>
      <c r="Y1071"/>
    </row>
    <row r="1072" spans="1:25" ht="15" x14ac:dyDescent="0.35">
      <c r="A1072" s="7" t="s">
        <v>280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 t="shared" si="58"/>
        <v>TBar</v>
      </c>
      <c r="P1072" s="13" t="str">
        <f t="shared" si="56"/>
        <v>True Pattern</v>
      </c>
      <c r="Q1072" s="13" t="str">
        <f t="shared" si="57"/>
        <v>Fixed</v>
      </c>
      <c r="R1072" s="13" t="s">
        <v>1668</v>
      </c>
      <c r="S1072" s="25">
        <v>1</v>
      </c>
      <c r="T1072" s="25">
        <v>1</v>
      </c>
      <c r="U1072" s="25">
        <v>1</v>
      </c>
      <c r="V1072" s="1">
        <f t="shared" si="59"/>
        <v>2</v>
      </c>
      <c r="Y1072"/>
    </row>
    <row r="1073" spans="1:25" ht="15.6" thickBot="1" x14ac:dyDescent="0.4">
      <c r="A1073" s="19" t="s">
        <v>300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 t="shared" si="58"/>
        <v>TBar</v>
      </c>
      <c r="P1073" s="21" t="str">
        <f t="shared" si="56"/>
        <v>True Pattern</v>
      </c>
      <c r="Q1073" s="21" t="str">
        <f t="shared" si="57"/>
        <v>Fixed</v>
      </c>
      <c r="R1073" s="21" t="s">
        <v>1668</v>
      </c>
      <c r="S1073" s="26">
        <v>1</v>
      </c>
      <c r="T1073" s="26">
        <v>1</v>
      </c>
      <c r="U1073" s="26">
        <v>1</v>
      </c>
      <c r="V1073" s="1">
        <f t="shared" si="59"/>
        <v>2</v>
      </c>
      <c r="Y1073"/>
    </row>
    <row r="1074" spans="1:25" x14ac:dyDescent="0.35">
      <c r="A1074" s="16" t="s">
        <v>287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 t="shared" si="58"/>
        <v>ACS</v>
      </c>
      <c r="P1074" s="13" t="str">
        <f t="shared" si="56"/>
        <v>True Search</v>
      </c>
      <c r="Q1074" s="18" t="str">
        <f t="shared" si="57"/>
        <v>Repaired</v>
      </c>
      <c r="R1074" s="18" t="s">
        <v>1668</v>
      </c>
      <c r="S1074" s="24">
        <v>2</v>
      </c>
      <c r="T1074" s="24">
        <v>2</v>
      </c>
      <c r="U1074" s="24">
        <v>2</v>
      </c>
      <c r="V1074" s="1">
        <f t="shared" si="59"/>
        <v>4</v>
      </c>
    </row>
    <row r="1075" spans="1:25" x14ac:dyDescent="0.35">
      <c r="A1075" s="7" t="s">
        <v>599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 t="shared" si="58"/>
        <v>ACS</v>
      </c>
      <c r="P1075" s="13" t="str">
        <f t="shared" si="56"/>
        <v>True Search</v>
      </c>
      <c r="Q1075" s="13" t="str">
        <f t="shared" si="57"/>
        <v>Repaired</v>
      </c>
      <c r="R1075" s="13" t="s">
        <v>1668</v>
      </c>
      <c r="S1075" s="25">
        <v>1</v>
      </c>
      <c r="T1075" s="25">
        <v>1</v>
      </c>
      <c r="U1075" s="25">
        <v>1</v>
      </c>
      <c r="V1075" s="1">
        <f t="shared" si="59"/>
        <v>2</v>
      </c>
    </row>
    <row r="1076" spans="1:25" x14ac:dyDescent="0.35">
      <c r="A1076" s="7" t="s">
        <v>522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 t="shared" si="58"/>
        <v>ACS</v>
      </c>
      <c r="P1076" s="13" t="str">
        <f t="shared" si="56"/>
        <v>True Search</v>
      </c>
      <c r="Q1076" s="13" t="str">
        <f t="shared" si="57"/>
        <v>Repaired</v>
      </c>
      <c r="R1076" s="13" t="s">
        <v>1668</v>
      </c>
      <c r="S1076" s="25">
        <v>2</v>
      </c>
      <c r="T1076" s="25">
        <v>2</v>
      </c>
      <c r="U1076" s="25">
        <v>2</v>
      </c>
      <c r="V1076" s="1">
        <f t="shared" si="59"/>
        <v>4</v>
      </c>
    </row>
    <row r="1077" spans="1:25" x14ac:dyDescent="0.35">
      <c r="A1077" s="5" t="s">
        <v>635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 t="shared" si="58"/>
        <v>ACS</v>
      </c>
      <c r="P1077" s="13" t="str">
        <f t="shared" si="56"/>
        <v>True Search</v>
      </c>
      <c r="Q1077" s="13" t="str">
        <f t="shared" si="57"/>
        <v>Repaired</v>
      </c>
      <c r="R1077" s="13" t="s">
        <v>1668</v>
      </c>
      <c r="S1077" s="25">
        <v>1</v>
      </c>
      <c r="T1077" s="25">
        <v>1</v>
      </c>
      <c r="U1077" s="25">
        <v>1</v>
      </c>
      <c r="V1077" s="1">
        <f t="shared" si="59"/>
        <v>2</v>
      </c>
    </row>
    <row r="1078" spans="1:25" x14ac:dyDescent="0.35">
      <c r="A1078" s="5" t="s">
        <v>447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 t="shared" si="58"/>
        <v>ACS</v>
      </c>
      <c r="P1078" s="13" t="str">
        <f t="shared" si="56"/>
        <v>True Search</v>
      </c>
      <c r="Q1078" s="13" t="str">
        <f t="shared" si="57"/>
        <v>Repaired</v>
      </c>
      <c r="R1078" s="13" t="s">
        <v>1668</v>
      </c>
      <c r="S1078" s="25">
        <v>1</v>
      </c>
      <c r="T1078" s="25">
        <v>1</v>
      </c>
      <c r="U1078" s="25">
        <v>1</v>
      </c>
      <c r="V1078" s="1">
        <f t="shared" si="59"/>
        <v>2</v>
      </c>
    </row>
    <row r="1079" spans="1:25" x14ac:dyDescent="0.35">
      <c r="A1079" s="5" t="s">
        <v>1231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 t="shared" si="58"/>
        <v>ACS</v>
      </c>
      <c r="P1079" s="13" t="str">
        <f t="shared" si="56"/>
        <v>True Search</v>
      </c>
      <c r="Q1079" s="13" t="str">
        <f t="shared" si="57"/>
        <v>Repaired</v>
      </c>
      <c r="R1079" s="13" t="s">
        <v>1669</v>
      </c>
      <c r="S1079" s="25">
        <v>1</v>
      </c>
      <c r="T1079" s="25">
        <v>2</v>
      </c>
      <c r="U1079" s="25">
        <v>1</v>
      </c>
      <c r="V1079" s="1">
        <f t="shared" si="59"/>
        <v>3</v>
      </c>
    </row>
    <row r="1080" spans="1:25" x14ac:dyDescent="0.35">
      <c r="A1080" s="5" t="s">
        <v>1195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 t="shared" si="58"/>
        <v>ACS</v>
      </c>
      <c r="P1080" s="13" t="str">
        <f t="shared" si="56"/>
        <v>True Search</v>
      </c>
      <c r="Q1080" s="13" t="str">
        <f t="shared" si="57"/>
        <v>Repaired</v>
      </c>
      <c r="R1080" s="13" t="s">
        <v>1668</v>
      </c>
      <c r="S1080" s="25">
        <v>1</v>
      </c>
      <c r="T1080" s="25">
        <v>1</v>
      </c>
      <c r="U1080" s="25">
        <v>1</v>
      </c>
      <c r="V1080" s="1">
        <f t="shared" si="59"/>
        <v>2</v>
      </c>
    </row>
    <row r="1081" spans="1:25" x14ac:dyDescent="0.35">
      <c r="A1081" s="5" t="s">
        <v>1206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 t="shared" si="58"/>
        <v>ACS</v>
      </c>
      <c r="P1081" s="13" t="str">
        <f t="shared" si="56"/>
        <v>True Search</v>
      </c>
      <c r="Q1081" s="13" t="str">
        <f t="shared" si="57"/>
        <v>Repaired</v>
      </c>
      <c r="R1081" s="13" t="s">
        <v>1668</v>
      </c>
      <c r="S1081" s="25">
        <v>2</v>
      </c>
      <c r="T1081" s="13">
        <v>0</v>
      </c>
      <c r="U1081" s="25">
        <v>4</v>
      </c>
      <c r="V1081" s="1">
        <f t="shared" si="59"/>
        <v>4</v>
      </c>
    </row>
    <row r="1082" spans="1:25" x14ac:dyDescent="0.35">
      <c r="A1082" s="7" t="s">
        <v>1117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 t="shared" si="58"/>
        <v>ACS</v>
      </c>
      <c r="P1082" s="13" t="str">
        <f t="shared" si="56"/>
        <v>True Search</v>
      </c>
      <c r="Q1082" s="13" t="str">
        <f t="shared" si="57"/>
        <v>Repaired</v>
      </c>
      <c r="R1082" s="13" t="s">
        <v>1668</v>
      </c>
      <c r="S1082" s="25">
        <v>1</v>
      </c>
      <c r="T1082" s="25">
        <v>1</v>
      </c>
      <c r="U1082" s="25">
        <v>1</v>
      </c>
      <c r="V1082" s="1">
        <f t="shared" si="59"/>
        <v>2</v>
      </c>
    </row>
    <row r="1083" spans="1:25" x14ac:dyDescent="0.35">
      <c r="A1083" s="7" t="s">
        <v>393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 t="shared" si="58"/>
        <v>ACS</v>
      </c>
      <c r="P1083" s="13" t="str">
        <f t="shared" si="56"/>
        <v>True Search</v>
      </c>
      <c r="Q1083" s="13" t="str">
        <f t="shared" si="57"/>
        <v>Repaired</v>
      </c>
      <c r="R1083" s="13" t="s">
        <v>1669</v>
      </c>
      <c r="S1083" s="25">
        <v>1</v>
      </c>
      <c r="T1083" s="25">
        <v>1</v>
      </c>
      <c r="U1083" s="25">
        <v>1</v>
      </c>
      <c r="V1083" s="1">
        <f t="shared" si="59"/>
        <v>2</v>
      </c>
    </row>
    <row r="1084" spans="1:25" x14ac:dyDescent="0.35">
      <c r="A1084" s="5" t="s">
        <v>767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 t="shared" si="58"/>
        <v>ACS</v>
      </c>
      <c r="P1084" s="13" t="str">
        <f t="shared" si="56"/>
        <v>True Search</v>
      </c>
      <c r="Q1084" s="13" t="str">
        <f t="shared" si="57"/>
        <v>Repaired</v>
      </c>
      <c r="R1084" s="13" t="s">
        <v>1669</v>
      </c>
      <c r="S1084" s="25">
        <v>1</v>
      </c>
      <c r="T1084" s="25">
        <v>2</v>
      </c>
      <c r="U1084" s="25">
        <v>1</v>
      </c>
      <c r="V1084" s="1">
        <f t="shared" si="59"/>
        <v>3</v>
      </c>
    </row>
    <row r="1085" spans="1:25" x14ac:dyDescent="0.35">
      <c r="A1085" s="5" t="s">
        <v>577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 t="shared" si="58"/>
        <v>ACS</v>
      </c>
      <c r="P1085" s="13" t="str">
        <f t="shared" si="56"/>
        <v>True Search</v>
      </c>
      <c r="Q1085" s="13" t="str">
        <f t="shared" si="57"/>
        <v>Repaired</v>
      </c>
      <c r="R1085" s="13" t="s">
        <v>1668</v>
      </c>
      <c r="S1085" s="25">
        <v>1</v>
      </c>
      <c r="T1085" s="25">
        <v>2</v>
      </c>
      <c r="U1085" s="25">
        <v>1</v>
      </c>
      <c r="V1085" s="1">
        <f t="shared" si="59"/>
        <v>3</v>
      </c>
    </row>
    <row r="1086" spans="1:25" x14ac:dyDescent="0.35">
      <c r="A1086" s="7" t="s">
        <v>74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 t="shared" si="58"/>
        <v>ACS</v>
      </c>
      <c r="P1086" s="13" t="str">
        <f t="shared" si="56"/>
        <v>True Search</v>
      </c>
      <c r="Q1086" s="13" t="str">
        <f t="shared" si="57"/>
        <v>Repaired</v>
      </c>
      <c r="R1086" s="13" t="s">
        <v>1668</v>
      </c>
      <c r="S1086" s="25">
        <v>1</v>
      </c>
      <c r="T1086" s="25">
        <v>2</v>
      </c>
      <c r="U1086" s="25">
        <v>1</v>
      </c>
      <c r="V1086" s="1">
        <f t="shared" si="59"/>
        <v>3</v>
      </c>
    </row>
    <row r="1087" spans="1:25" x14ac:dyDescent="0.35">
      <c r="A1087" s="7" t="s">
        <v>1250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 t="shared" si="58"/>
        <v>ACS</v>
      </c>
      <c r="P1087" s="13" t="str">
        <f t="shared" si="56"/>
        <v>True Search</v>
      </c>
      <c r="Q1087" s="13" t="str">
        <f t="shared" si="57"/>
        <v>Repaired</v>
      </c>
      <c r="R1087" s="13" t="s">
        <v>1668</v>
      </c>
      <c r="S1087" s="25">
        <v>1</v>
      </c>
      <c r="T1087" s="25">
        <v>1</v>
      </c>
      <c r="U1087" s="25">
        <v>1</v>
      </c>
      <c r="V1087" s="1">
        <f t="shared" si="59"/>
        <v>2</v>
      </c>
    </row>
    <row r="1088" spans="1:25" x14ac:dyDescent="0.35">
      <c r="A1088" s="7" t="s">
        <v>604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 t="shared" si="58"/>
        <v>ACS</v>
      </c>
      <c r="P1088" s="13" t="str">
        <f t="shared" si="56"/>
        <v>True Search</v>
      </c>
      <c r="Q1088" s="13" t="str">
        <f t="shared" si="57"/>
        <v>Repaired</v>
      </c>
      <c r="R1088" s="13" t="s">
        <v>1668</v>
      </c>
      <c r="S1088" s="25">
        <v>1</v>
      </c>
      <c r="T1088" s="25">
        <v>1</v>
      </c>
      <c r="U1088" s="25">
        <v>1</v>
      </c>
      <c r="V1088" s="1">
        <f t="shared" si="59"/>
        <v>2</v>
      </c>
    </row>
    <row r="1089" spans="1:22" x14ac:dyDescent="0.35">
      <c r="A1089" s="7" t="s">
        <v>134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 t="shared" si="58"/>
        <v>ACS</v>
      </c>
      <c r="P1089" s="13" t="str">
        <f t="shared" si="56"/>
        <v>True Search</v>
      </c>
      <c r="Q1089" s="13" t="str">
        <f t="shared" si="57"/>
        <v>Repaired</v>
      </c>
      <c r="R1089" s="13" t="s">
        <v>1669</v>
      </c>
      <c r="S1089" s="25">
        <v>2</v>
      </c>
      <c r="T1089" s="25">
        <v>1</v>
      </c>
      <c r="U1089" s="25">
        <v>8</v>
      </c>
      <c r="V1089" s="1">
        <f t="shared" si="59"/>
        <v>9</v>
      </c>
    </row>
    <row r="1090" spans="1:22" x14ac:dyDescent="0.35">
      <c r="A1090" s="5" t="s">
        <v>465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 t="shared" si="58"/>
        <v>ACS</v>
      </c>
      <c r="P1090" s="13" t="str">
        <f t="shared" si="56"/>
        <v>True Search</v>
      </c>
      <c r="Q1090" s="13" t="str">
        <f t="shared" si="57"/>
        <v>Repaired</v>
      </c>
      <c r="R1090" s="13" t="s">
        <v>1669</v>
      </c>
      <c r="S1090" s="25">
        <v>1</v>
      </c>
      <c r="T1090" s="25">
        <v>2</v>
      </c>
      <c r="U1090" s="25">
        <v>1</v>
      </c>
      <c r="V1090" s="1">
        <f t="shared" si="59"/>
        <v>3</v>
      </c>
    </row>
    <row r="1091" spans="1:22" x14ac:dyDescent="0.35">
      <c r="A1091" s="7" t="s">
        <v>144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 t="shared" si="58"/>
        <v>ACS</v>
      </c>
      <c r="P1091" s="13" t="str">
        <f t="shared" si="56"/>
        <v>True Search</v>
      </c>
      <c r="Q1091" s="13" t="str">
        <f t="shared" si="57"/>
        <v>Repaired</v>
      </c>
      <c r="R1091" s="13" t="s">
        <v>1668</v>
      </c>
      <c r="S1091" s="25">
        <v>2</v>
      </c>
      <c r="T1091" s="25">
        <v>2</v>
      </c>
      <c r="U1091" s="25">
        <v>2</v>
      </c>
      <c r="V1091" s="1">
        <f t="shared" si="59"/>
        <v>4</v>
      </c>
    </row>
    <row r="1092" spans="1:22" x14ac:dyDescent="0.35">
      <c r="A1092" s="5" t="s">
        <v>809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 t="shared" si="58"/>
        <v>ACS</v>
      </c>
      <c r="P1092" s="13" t="str">
        <f t="shared" si="56"/>
        <v>True Search</v>
      </c>
      <c r="Q1092" s="13" t="str">
        <f t="shared" si="57"/>
        <v>Repaired</v>
      </c>
      <c r="R1092" s="13" t="s">
        <v>1668</v>
      </c>
      <c r="S1092" s="25">
        <v>1</v>
      </c>
      <c r="T1092" s="25">
        <v>1</v>
      </c>
      <c r="U1092" s="25">
        <v>1</v>
      </c>
      <c r="V1092" s="1">
        <f t="shared" si="59"/>
        <v>2</v>
      </c>
    </row>
    <row r="1093" spans="1:22" x14ac:dyDescent="0.35">
      <c r="A1093" s="7" t="s">
        <v>512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 t="shared" si="58"/>
        <v>ARJA</v>
      </c>
      <c r="P1093" s="13" t="str">
        <f t="shared" si="56"/>
        <v>Evolutionary Search</v>
      </c>
      <c r="Q1093" s="13" t="str">
        <f t="shared" si="57"/>
        <v>Repaired</v>
      </c>
      <c r="R1093" s="13" t="s">
        <v>1669</v>
      </c>
      <c r="S1093" s="25">
        <v>1</v>
      </c>
      <c r="T1093" s="25">
        <v>3</v>
      </c>
      <c r="U1093" s="13">
        <v>0</v>
      </c>
      <c r="V1093" s="1">
        <f t="shared" si="59"/>
        <v>3</v>
      </c>
    </row>
    <row r="1094" spans="1:22" x14ac:dyDescent="0.35">
      <c r="A1094" s="5" t="s">
        <v>687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 t="shared" si="58"/>
        <v>ARJA</v>
      </c>
      <c r="P1094" s="13" t="str">
        <f t="shared" si="56"/>
        <v>Evolutionary Search</v>
      </c>
      <c r="Q1094" s="13" t="str">
        <f t="shared" si="57"/>
        <v>Repaired</v>
      </c>
      <c r="R1094" s="13" t="s">
        <v>1668</v>
      </c>
      <c r="S1094" s="25">
        <v>1</v>
      </c>
      <c r="T1094" s="25">
        <v>1</v>
      </c>
      <c r="U1094" s="25">
        <v>1</v>
      </c>
      <c r="V1094" s="1">
        <f t="shared" si="59"/>
        <v>2</v>
      </c>
    </row>
    <row r="1095" spans="1:22" x14ac:dyDescent="0.35">
      <c r="A1095" s="5" t="s">
        <v>216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 t="shared" si="58"/>
        <v>ARJA</v>
      </c>
      <c r="P1095" s="13" t="str">
        <f t="shared" si="56"/>
        <v>Evolutionary Search</v>
      </c>
      <c r="Q1095" s="13" t="str">
        <f t="shared" si="57"/>
        <v>Repaired</v>
      </c>
      <c r="R1095" s="13" t="s">
        <v>1669</v>
      </c>
      <c r="S1095" s="25">
        <v>1</v>
      </c>
      <c r="T1095" s="25">
        <v>1</v>
      </c>
      <c r="U1095" s="25">
        <v>2</v>
      </c>
      <c r="V1095" s="1">
        <f t="shared" si="59"/>
        <v>3</v>
      </c>
    </row>
    <row r="1096" spans="1:22" x14ac:dyDescent="0.35">
      <c r="A1096" s="5" t="s">
        <v>1126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 t="shared" si="58"/>
        <v>ARJA</v>
      </c>
      <c r="P1096" s="13" t="str">
        <f t="shared" si="56"/>
        <v>Evolutionary Search</v>
      </c>
      <c r="Q1096" s="13" t="str">
        <f t="shared" si="57"/>
        <v>Repaired</v>
      </c>
      <c r="R1096" s="13" t="s">
        <v>1669</v>
      </c>
      <c r="S1096" s="25">
        <v>2</v>
      </c>
      <c r="T1096" s="25">
        <v>12</v>
      </c>
      <c r="U1096" s="25">
        <v>6</v>
      </c>
      <c r="V1096" s="1">
        <f t="shared" si="59"/>
        <v>18</v>
      </c>
    </row>
    <row r="1097" spans="1:22" x14ac:dyDescent="0.35">
      <c r="A1097" s="5" t="s">
        <v>890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 t="shared" si="58"/>
        <v>ARJA</v>
      </c>
      <c r="P1097" s="13" t="str">
        <f t="shared" si="56"/>
        <v>Evolutionary Search</v>
      </c>
      <c r="Q1097" s="13" t="str">
        <f t="shared" si="57"/>
        <v>Repaired</v>
      </c>
      <c r="R1097" s="13" t="s">
        <v>1669</v>
      </c>
      <c r="S1097" s="25">
        <v>1</v>
      </c>
      <c r="T1097" s="25">
        <v>11</v>
      </c>
      <c r="U1097" s="25">
        <v>2</v>
      </c>
      <c r="V1097" s="1">
        <f t="shared" si="59"/>
        <v>13</v>
      </c>
    </row>
    <row r="1098" spans="1:22" x14ac:dyDescent="0.35">
      <c r="A1098" s="5" t="s">
        <v>52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 t="shared" si="58"/>
        <v>ARJA</v>
      </c>
      <c r="P1098" s="13" t="str">
        <f t="shared" ref="P1098:P1161" si="60">IF($O1098="ACS", "True Search", IF($O1098="Arja", "Evolutionary Search", IF($O1098="AVATAR", "True Pattern", IF($O1098="CapGen", "Search Like Pattern", IF($O1098="Cardumen", "True Semantic", IF($O1098="DynaMoth", "True Semantic", IF($O1098="FixMiner", "True Pattern", IF($O1098="GenProg-A", "Evolutionary Search", IF($O1098="Hercules", "Learning Pattern", IF($O1098="Jaid", "True Semantic",
IF($O1098="Kali-A", "True Search", IF($O1098="kPAR", "True Pattern", IF($O1098="Nopol", "True Semantic", IF($O1098="RSRepair-A", "Evolutionary Search", IF($O1098="SequenceR", "Deep Learning", IF($O1098="SimFix", "Search Like Pattern", IF($O1098="SketchFix", "True Pattern", IF($O1098="SOFix", "True Pattern", IF($O1098="ssFix", "Search Like Pattern", IF($O1098="TBar", "True Pattern", ""))))))))))))))))))))</f>
        <v>Evolutionary Search</v>
      </c>
      <c r="Q1098" s="13" t="str">
        <f t="shared" si="57"/>
        <v>Repaired</v>
      </c>
      <c r="R1098" s="13" t="s">
        <v>1669</v>
      </c>
      <c r="S1098" s="25">
        <v>1</v>
      </c>
      <c r="T1098" s="25">
        <v>1</v>
      </c>
      <c r="U1098" s="25">
        <v>2</v>
      </c>
      <c r="V1098" s="1">
        <f t="shared" si="59"/>
        <v>3</v>
      </c>
    </row>
    <row r="1099" spans="1:22" x14ac:dyDescent="0.35">
      <c r="A1099" s="5" t="s">
        <v>123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 t="shared" si="58"/>
        <v>ARJA</v>
      </c>
      <c r="P1099" s="13" t="str">
        <f t="shared" si="60"/>
        <v>Evolutionary Search</v>
      </c>
      <c r="Q1099" s="13" t="str">
        <f t="shared" si="57"/>
        <v>Repaired</v>
      </c>
      <c r="R1099" s="13" t="s">
        <v>1669</v>
      </c>
      <c r="S1099" s="25">
        <v>2</v>
      </c>
      <c r="T1099" s="25">
        <v>43</v>
      </c>
      <c r="U1099" s="25">
        <v>3</v>
      </c>
      <c r="V1099" s="1">
        <f t="shared" si="59"/>
        <v>46</v>
      </c>
    </row>
    <row r="1100" spans="1:22" x14ac:dyDescent="0.35">
      <c r="A1100" s="7" t="s">
        <v>817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 t="shared" si="58"/>
        <v>ARJA</v>
      </c>
      <c r="P1100" s="13" t="str">
        <f t="shared" si="60"/>
        <v>Evolutionary Search</v>
      </c>
      <c r="Q1100" s="13" t="str">
        <f t="shared" si="57"/>
        <v>Repaired</v>
      </c>
      <c r="R1100" s="13" t="s">
        <v>1669</v>
      </c>
      <c r="S1100" s="25">
        <v>1</v>
      </c>
      <c r="T1100" s="25">
        <v>16</v>
      </c>
      <c r="U1100" s="13">
        <v>0</v>
      </c>
      <c r="V1100" s="1">
        <f t="shared" si="59"/>
        <v>16</v>
      </c>
    </row>
    <row r="1101" spans="1:22" x14ac:dyDescent="0.35">
      <c r="A1101" s="7" t="s">
        <v>1045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 t="shared" si="58"/>
        <v>ARJA</v>
      </c>
      <c r="P1101" s="13" t="str">
        <f t="shared" si="60"/>
        <v>Evolutionary Search</v>
      </c>
      <c r="Q1101" s="13" t="str">
        <f t="shared" si="57"/>
        <v>Repaired</v>
      </c>
      <c r="R1101" s="13" t="s">
        <v>1668</v>
      </c>
      <c r="S1101" s="25">
        <v>1</v>
      </c>
      <c r="T1101" s="25">
        <v>3</v>
      </c>
      <c r="U1101" s="13">
        <v>0</v>
      </c>
      <c r="V1101" s="1">
        <f t="shared" si="59"/>
        <v>3</v>
      </c>
    </row>
    <row r="1102" spans="1:22" x14ac:dyDescent="0.35">
      <c r="A1102" s="5" t="s">
        <v>1046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 t="shared" si="58"/>
        <v>ARJA</v>
      </c>
      <c r="P1102" s="13" t="str">
        <f t="shared" si="60"/>
        <v>Evolutionary Search</v>
      </c>
      <c r="Q1102" s="13" t="str">
        <f t="shared" si="57"/>
        <v>Repaired</v>
      </c>
      <c r="R1102" s="13" t="s">
        <v>1669</v>
      </c>
      <c r="S1102" s="25">
        <v>1</v>
      </c>
      <c r="T1102" s="25">
        <v>28</v>
      </c>
      <c r="U1102" s="13">
        <v>0</v>
      </c>
      <c r="V1102" s="1">
        <f t="shared" si="59"/>
        <v>28</v>
      </c>
    </row>
    <row r="1103" spans="1:22" x14ac:dyDescent="0.35">
      <c r="A1103" s="7" t="s">
        <v>1128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 t="shared" si="58"/>
        <v>ARJA</v>
      </c>
      <c r="P1103" s="13" t="str">
        <f t="shared" si="60"/>
        <v>Evolutionary Search</v>
      </c>
      <c r="Q1103" s="13" t="str">
        <f t="shared" si="57"/>
        <v>Repaired</v>
      </c>
      <c r="R1103" s="13" t="s">
        <v>1669</v>
      </c>
      <c r="S1103" s="25">
        <v>1</v>
      </c>
      <c r="T1103" s="25">
        <v>1</v>
      </c>
      <c r="U1103" s="13">
        <v>0</v>
      </c>
      <c r="V1103" s="1">
        <f t="shared" si="59"/>
        <v>1</v>
      </c>
    </row>
    <row r="1104" spans="1:22" x14ac:dyDescent="0.35">
      <c r="A1104" s="5" t="s">
        <v>906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 t="shared" si="58"/>
        <v>ARJA</v>
      </c>
      <c r="P1104" s="13" t="str">
        <f t="shared" si="60"/>
        <v>Evolutionary Search</v>
      </c>
      <c r="Q1104" s="13" t="str">
        <f t="shared" si="57"/>
        <v>Repaired</v>
      </c>
      <c r="R1104" s="13" t="s">
        <v>1669</v>
      </c>
      <c r="S1104" s="25">
        <v>1</v>
      </c>
      <c r="T1104" s="25">
        <v>6</v>
      </c>
      <c r="U1104" s="13">
        <v>0</v>
      </c>
      <c r="V1104" s="1">
        <f t="shared" si="59"/>
        <v>6</v>
      </c>
    </row>
    <row r="1105" spans="1:22" x14ac:dyDescent="0.35">
      <c r="A1105" s="5" t="s">
        <v>765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 t="shared" si="58"/>
        <v>ARJA</v>
      </c>
      <c r="P1105" s="13" t="str">
        <f t="shared" si="60"/>
        <v>Evolutionary Search</v>
      </c>
      <c r="Q1105" s="13" t="str">
        <f t="shared" si="57"/>
        <v>Repaired</v>
      </c>
      <c r="R1105" s="13" t="s">
        <v>1669</v>
      </c>
      <c r="S1105" s="25">
        <v>1</v>
      </c>
      <c r="T1105" s="25">
        <v>1</v>
      </c>
      <c r="U1105" s="25">
        <v>2</v>
      </c>
      <c r="V1105" s="1">
        <f t="shared" si="59"/>
        <v>3</v>
      </c>
    </row>
    <row r="1106" spans="1:22" x14ac:dyDescent="0.35">
      <c r="A1106" s="5" t="s">
        <v>881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 t="shared" si="58"/>
        <v>ARJA</v>
      </c>
      <c r="P1106" s="13" t="str">
        <f t="shared" si="60"/>
        <v>Evolutionary Search</v>
      </c>
      <c r="Q1106" s="13" t="str">
        <f t="shared" si="57"/>
        <v>Repaired</v>
      </c>
      <c r="R1106" s="13" t="s">
        <v>1669</v>
      </c>
      <c r="S1106" s="25">
        <v>1</v>
      </c>
      <c r="T1106" s="25">
        <v>32</v>
      </c>
      <c r="U1106" s="13">
        <v>0</v>
      </c>
      <c r="V1106" s="1">
        <f t="shared" si="59"/>
        <v>32</v>
      </c>
    </row>
    <row r="1107" spans="1:22" x14ac:dyDescent="0.35">
      <c r="A1107" s="7" t="s">
        <v>646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 t="shared" si="58"/>
        <v>ARJA</v>
      </c>
      <c r="P1107" s="13" t="str">
        <f t="shared" si="60"/>
        <v>Evolutionary Search</v>
      </c>
      <c r="Q1107" s="13" t="str">
        <f t="shared" si="57"/>
        <v>Repaired</v>
      </c>
      <c r="R1107" s="13" t="s">
        <v>1669</v>
      </c>
      <c r="S1107" s="25">
        <v>1</v>
      </c>
      <c r="T1107" s="25">
        <v>14</v>
      </c>
      <c r="U1107" s="25">
        <v>1</v>
      </c>
      <c r="V1107" s="1">
        <f t="shared" si="59"/>
        <v>15</v>
      </c>
    </row>
    <row r="1108" spans="1:22" x14ac:dyDescent="0.35">
      <c r="A1108" s="7" t="s">
        <v>696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 t="shared" si="58"/>
        <v>ARJA</v>
      </c>
      <c r="P1108" s="13" t="str">
        <f t="shared" si="60"/>
        <v>Evolutionary Search</v>
      </c>
      <c r="Q1108" s="13" t="str">
        <f t="shared" si="57"/>
        <v>Repaired</v>
      </c>
      <c r="R1108" s="13" t="s">
        <v>1669</v>
      </c>
      <c r="S1108" s="25">
        <v>1</v>
      </c>
      <c r="T1108" s="25">
        <v>22</v>
      </c>
      <c r="U1108" s="25">
        <v>1</v>
      </c>
      <c r="V1108" s="1">
        <f t="shared" si="59"/>
        <v>23</v>
      </c>
    </row>
    <row r="1109" spans="1:22" x14ac:dyDescent="0.35">
      <c r="A1109" s="5" t="s">
        <v>199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 t="shared" si="58"/>
        <v>ARJA</v>
      </c>
      <c r="P1109" s="13" t="str">
        <f t="shared" si="60"/>
        <v>Evolutionary Search</v>
      </c>
      <c r="Q1109" s="13" t="str">
        <f t="shared" si="57"/>
        <v>Repaired</v>
      </c>
      <c r="R1109" s="13" t="s">
        <v>1669</v>
      </c>
      <c r="S1109" s="25">
        <v>1</v>
      </c>
      <c r="T1109" s="25">
        <v>1</v>
      </c>
      <c r="U1109" s="25">
        <v>1</v>
      </c>
      <c r="V1109" s="1">
        <f t="shared" si="59"/>
        <v>2</v>
      </c>
    </row>
    <row r="1110" spans="1:22" x14ac:dyDescent="0.35">
      <c r="A1110" s="7" t="s">
        <v>557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 t="shared" si="58"/>
        <v>ARJA</v>
      </c>
      <c r="P1110" s="13" t="str">
        <f t="shared" si="60"/>
        <v>Evolutionary Search</v>
      </c>
      <c r="Q1110" s="13" t="str">
        <f t="shared" ref="Q1110:Q1173" si="61">IF(NOT(ISERR(SEARCH("*_Buggy",$A1110))), "Buggy", IF(NOT(ISERR(SEARCH("*_Fixed",$A1110))), "Fixed", IF(NOT(ISERR(SEARCH("*_Repaired",$A1110))), "Repaired", "")))</f>
        <v>Repaired</v>
      </c>
      <c r="R1110" s="13" t="s">
        <v>1669</v>
      </c>
      <c r="S1110" s="25">
        <v>2</v>
      </c>
      <c r="T1110" s="25">
        <v>36</v>
      </c>
      <c r="U1110" s="13">
        <v>0</v>
      </c>
      <c r="V1110" s="1">
        <f t="shared" si="59"/>
        <v>36</v>
      </c>
    </row>
    <row r="1111" spans="1:22" x14ac:dyDescent="0.35">
      <c r="A1111" s="7" t="s">
        <v>922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 t="shared" ref="O1111:O1174" si="62">LEFT($A1111,FIND("_",$A1111)-1)</f>
        <v>ARJA</v>
      </c>
      <c r="P1111" s="13" t="str">
        <f t="shared" si="60"/>
        <v>Evolutionary Search</v>
      </c>
      <c r="Q1111" s="13" t="str">
        <f t="shared" si="61"/>
        <v>Repaired</v>
      </c>
      <c r="R1111" s="13" t="s">
        <v>1668</v>
      </c>
      <c r="S1111" s="25">
        <v>1</v>
      </c>
      <c r="T1111" s="25">
        <v>4</v>
      </c>
      <c r="U1111" s="25">
        <v>1</v>
      </c>
      <c r="V1111" s="1">
        <f t="shared" si="59"/>
        <v>5</v>
      </c>
    </row>
    <row r="1112" spans="1:22" x14ac:dyDescent="0.35">
      <c r="A1112" s="5" t="s">
        <v>388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 t="shared" si="62"/>
        <v>ARJA</v>
      </c>
      <c r="P1112" s="13" t="str">
        <f t="shared" si="60"/>
        <v>Evolutionary Search</v>
      </c>
      <c r="Q1112" s="13" t="str">
        <f t="shared" si="61"/>
        <v>Repaired</v>
      </c>
      <c r="R1112" s="13" t="s">
        <v>1669</v>
      </c>
      <c r="S1112" s="25">
        <v>1</v>
      </c>
      <c r="T1112" s="25">
        <v>4</v>
      </c>
      <c r="U1112" s="13">
        <v>0</v>
      </c>
      <c r="V1112" s="1">
        <f t="shared" si="59"/>
        <v>4</v>
      </c>
    </row>
    <row r="1113" spans="1:22" x14ac:dyDescent="0.35">
      <c r="A1113" s="5" t="s">
        <v>1143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 t="shared" si="62"/>
        <v>ARJA</v>
      </c>
      <c r="P1113" s="13" t="str">
        <f t="shared" si="60"/>
        <v>Evolutionary Search</v>
      </c>
      <c r="Q1113" s="13" t="str">
        <f t="shared" si="61"/>
        <v>Repaired</v>
      </c>
      <c r="R1113" s="13" t="s">
        <v>1669</v>
      </c>
      <c r="S1113" s="25">
        <v>1</v>
      </c>
      <c r="T1113" s="25">
        <v>1</v>
      </c>
      <c r="U1113" s="25">
        <v>1</v>
      </c>
      <c r="V1113" s="1">
        <f t="shared" si="59"/>
        <v>2</v>
      </c>
    </row>
    <row r="1114" spans="1:22" x14ac:dyDescent="0.35">
      <c r="A1114" s="5" t="s">
        <v>859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 t="shared" si="62"/>
        <v>ARJA</v>
      </c>
      <c r="P1114" s="13" t="str">
        <f t="shared" si="60"/>
        <v>Evolutionary Search</v>
      </c>
      <c r="Q1114" s="13" t="str">
        <f t="shared" si="61"/>
        <v>Repaired</v>
      </c>
      <c r="R1114" s="13" t="s">
        <v>1669</v>
      </c>
      <c r="S1114" s="25">
        <v>2</v>
      </c>
      <c r="T1114" s="25">
        <v>2</v>
      </c>
      <c r="U1114" s="25">
        <v>2</v>
      </c>
      <c r="V1114" s="1">
        <f t="shared" si="59"/>
        <v>4</v>
      </c>
    </row>
    <row r="1115" spans="1:22" x14ac:dyDescent="0.35">
      <c r="A1115" s="5" t="s">
        <v>946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 t="shared" si="62"/>
        <v>ARJA</v>
      </c>
      <c r="P1115" s="13" t="str">
        <f t="shared" si="60"/>
        <v>Evolutionary Search</v>
      </c>
      <c r="Q1115" s="13" t="str">
        <f t="shared" si="61"/>
        <v>Repaired</v>
      </c>
      <c r="R1115" s="13" t="s">
        <v>1669</v>
      </c>
      <c r="S1115" s="25">
        <v>1</v>
      </c>
      <c r="T1115" s="25">
        <v>1</v>
      </c>
      <c r="U1115" s="25">
        <v>1</v>
      </c>
      <c r="V1115" s="1">
        <f t="shared" si="59"/>
        <v>2</v>
      </c>
    </row>
    <row r="1116" spans="1:22" x14ac:dyDescent="0.35">
      <c r="A1116" s="7" t="s">
        <v>219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 t="shared" si="62"/>
        <v>ARJA</v>
      </c>
      <c r="P1116" s="13" t="str">
        <f t="shared" si="60"/>
        <v>Evolutionary Search</v>
      </c>
      <c r="Q1116" s="13" t="str">
        <f t="shared" si="61"/>
        <v>Repaired</v>
      </c>
      <c r="R1116" s="13" t="s">
        <v>1668</v>
      </c>
      <c r="S1116" s="25">
        <v>1</v>
      </c>
      <c r="T1116" s="25">
        <v>1</v>
      </c>
      <c r="U1116" s="25">
        <v>3</v>
      </c>
      <c r="V1116" s="1">
        <f t="shared" si="59"/>
        <v>4</v>
      </c>
    </row>
    <row r="1117" spans="1:22" x14ac:dyDescent="0.35">
      <c r="A1117" s="7" t="s">
        <v>285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 t="shared" si="62"/>
        <v>ARJA</v>
      </c>
      <c r="P1117" s="13" t="str">
        <f t="shared" si="60"/>
        <v>Evolutionary Search</v>
      </c>
      <c r="Q1117" s="13" t="str">
        <f t="shared" si="61"/>
        <v>Repaired</v>
      </c>
      <c r="R1117" s="13" t="s">
        <v>1669</v>
      </c>
      <c r="S1117" s="25">
        <v>3</v>
      </c>
      <c r="T1117" s="25">
        <v>3</v>
      </c>
      <c r="U1117" s="25">
        <v>6</v>
      </c>
      <c r="V1117" s="1">
        <f t="shared" si="59"/>
        <v>9</v>
      </c>
    </row>
    <row r="1118" spans="1:22" x14ac:dyDescent="0.35">
      <c r="A1118" s="5" t="s">
        <v>1278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 t="shared" si="62"/>
        <v>ARJA</v>
      </c>
      <c r="P1118" s="13" t="str">
        <f t="shared" si="60"/>
        <v>Evolutionary Search</v>
      </c>
      <c r="Q1118" s="13" t="str">
        <f t="shared" si="61"/>
        <v>Repaired</v>
      </c>
      <c r="R1118" s="13" t="s">
        <v>1669</v>
      </c>
      <c r="S1118" s="25">
        <v>1</v>
      </c>
      <c r="T1118" s="25">
        <v>1</v>
      </c>
      <c r="U1118" s="25">
        <v>2</v>
      </c>
      <c r="V1118" s="1">
        <f t="shared" si="59"/>
        <v>3</v>
      </c>
    </row>
    <row r="1119" spans="1:22" x14ac:dyDescent="0.35">
      <c r="A1119" s="7" t="s">
        <v>391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 t="shared" si="62"/>
        <v>ARJA</v>
      </c>
      <c r="P1119" s="13" t="str">
        <f t="shared" si="60"/>
        <v>Evolutionary Search</v>
      </c>
      <c r="Q1119" s="13" t="str">
        <f t="shared" si="61"/>
        <v>Repaired</v>
      </c>
      <c r="R1119" s="13" t="s">
        <v>1669</v>
      </c>
      <c r="S1119" s="25">
        <v>1</v>
      </c>
      <c r="T1119" s="25">
        <v>1</v>
      </c>
      <c r="U1119" s="25">
        <v>2</v>
      </c>
      <c r="V1119" s="1">
        <f t="shared" si="59"/>
        <v>3</v>
      </c>
    </row>
    <row r="1120" spans="1:22" x14ac:dyDescent="0.35">
      <c r="A1120" s="7" t="s">
        <v>474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 t="shared" si="62"/>
        <v>ARJA</v>
      </c>
      <c r="P1120" s="13" t="str">
        <f t="shared" si="60"/>
        <v>Evolutionary Search</v>
      </c>
      <c r="Q1120" s="13" t="str">
        <f t="shared" si="61"/>
        <v>Repaired</v>
      </c>
      <c r="R1120" s="13" t="s">
        <v>1669</v>
      </c>
      <c r="S1120" s="25">
        <v>1</v>
      </c>
      <c r="T1120" s="25">
        <v>1</v>
      </c>
      <c r="U1120" s="13">
        <v>0</v>
      </c>
      <c r="V1120" s="1">
        <f t="shared" si="59"/>
        <v>1</v>
      </c>
    </row>
    <row r="1121" spans="1:22" x14ac:dyDescent="0.35">
      <c r="A1121" s="7" t="s">
        <v>421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 t="shared" si="62"/>
        <v>ARJA</v>
      </c>
      <c r="P1121" s="13" t="str">
        <f t="shared" si="60"/>
        <v>Evolutionary Search</v>
      </c>
      <c r="Q1121" s="13" t="str">
        <f t="shared" si="61"/>
        <v>Repaired</v>
      </c>
      <c r="R1121" s="13" t="s">
        <v>1668</v>
      </c>
      <c r="S1121" s="25">
        <v>2</v>
      </c>
      <c r="T1121" s="25">
        <v>2</v>
      </c>
      <c r="U1121" s="25">
        <v>7</v>
      </c>
      <c r="V1121" s="1">
        <f t="shared" si="59"/>
        <v>9</v>
      </c>
    </row>
    <row r="1122" spans="1:22" x14ac:dyDescent="0.35">
      <c r="A1122" s="7" t="s">
        <v>1036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 t="shared" si="62"/>
        <v>ARJA</v>
      </c>
      <c r="P1122" s="13" t="str">
        <f t="shared" si="60"/>
        <v>Evolutionary Search</v>
      </c>
      <c r="Q1122" s="13" t="str">
        <f t="shared" si="61"/>
        <v>Repaired</v>
      </c>
      <c r="R1122" s="13" t="s">
        <v>1669</v>
      </c>
      <c r="S1122" s="25">
        <v>1</v>
      </c>
      <c r="T1122" s="25">
        <v>1</v>
      </c>
      <c r="U1122" s="25">
        <v>2</v>
      </c>
      <c r="V1122" s="1">
        <f t="shared" si="59"/>
        <v>3</v>
      </c>
    </row>
    <row r="1123" spans="1:22" x14ac:dyDescent="0.35">
      <c r="A1123" s="5" t="s">
        <v>289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 t="shared" si="62"/>
        <v>ARJA</v>
      </c>
      <c r="P1123" s="13" t="str">
        <f t="shared" si="60"/>
        <v>Evolutionary Search</v>
      </c>
      <c r="Q1123" s="13" t="str">
        <f t="shared" si="61"/>
        <v>Repaired</v>
      </c>
      <c r="R1123" s="13" t="s">
        <v>1669</v>
      </c>
      <c r="S1123" s="25">
        <v>3</v>
      </c>
      <c r="T1123" s="25">
        <v>3</v>
      </c>
      <c r="U1123" s="25">
        <v>4</v>
      </c>
      <c r="V1123" s="1">
        <f t="shared" si="59"/>
        <v>7</v>
      </c>
    </row>
    <row r="1124" spans="1:22" x14ac:dyDescent="0.35">
      <c r="A1124" s="5" t="s">
        <v>482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 t="shared" si="62"/>
        <v>ARJA</v>
      </c>
      <c r="P1124" s="13" t="str">
        <f t="shared" si="60"/>
        <v>Evolutionary Search</v>
      </c>
      <c r="Q1124" s="13" t="str">
        <f t="shared" si="61"/>
        <v>Repaired</v>
      </c>
      <c r="R1124" s="13" t="s">
        <v>1668</v>
      </c>
      <c r="S1124" s="25">
        <v>1</v>
      </c>
      <c r="T1124" s="25">
        <v>1</v>
      </c>
      <c r="U1124" s="13">
        <v>0</v>
      </c>
      <c r="V1124" s="1">
        <f t="shared" si="59"/>
        <v>1</v>
      </c>
    </row>
    <row r="1125" spans="1:22" x14ac:dyDescent="0.35">
      <c r="A1125" s="7" t="s">
        <v>471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 t="shared" si="62"/>
        <v>ARJA</v>
      </c>
      <c r="P1125" s="13" t="str">
        <f t="shared" si="60"/>
        <v>Evolutionary Search</v>
      </c>
      <c r="Q1125" s="13" t="str">
        <f t="shared" si="61"/>
        <v>Repaired</v>
      </c>
      <c r="R1125" s="13" t="s">
        <v>1669</v>
      </c>
      <c r="S1125" s="25">
        <v>1</v>
      </c>
      <c r="T1125" s="25">
        <v>1</v>
      </c>
      <c r="U1125" s="25">
        <v>3</v>
      </c>
      <c r="V1125" s="1">
        <f t="shared" si="59"/>
        <v>4</v>
      </c>
    </row>
    <row r="1126" spans="1:22" x14ac:dyDescent="0.35">
      <c r="A1126" s="5" t="s">
        <v>579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 t="shared" si="62"/>
        <v>ARJA</v>
      </c>
      <c r="P1126" s="13" t="str">
        <f t="shared" si="60"/>
        <v>Evolutionary Search</v>
      </c>
      <c r="Q1126" s="13" t="str">
        <f t="shared" si="61"/>
        <v>Repaired</v>
      </c>
      <c r="R1126" s="13" t="s">
        <v>1669</v>
      </c>
      <c r="S1126" s="25">
        <v>1</v>
      </c>
      <c r="T1126" s="25">
        <v>1</v>
      </c>
      <c r="U1126" s="25">
        <v>5</v>
      </c>
      <c r="V1126" s="1">
        <f t="shared" ref="V1126:V1189" si="63">T1126+U1126</f>
        <v>6</v>
      </c>
    </row>
    <row r="1127" spans="1:22" x14ac:dyDescent="0.35">
      <c r="A1127" s="5" t="s">
        <v>1185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 t="shared" si="62"/>
        <v>ARJA</v>
      </c>
      <c r="P1127" s="13" t="str">
        <f t="shared" si="60"/>
        <v>Evolutionary Search</v>
      </c>
      <c r="Q1127" s="13" t="str">
        <f t="shared" si="61"/>
        <v>Repaired</v>
      </c>
      <c r="R1127" s="13" t="s">
        <v>1668</v>
      </c>
      <c r="S1127" s="25">
        <v>1</v>
      </c>
      <c r="T1127" s="25">
        <v>1</v>
      </c>
      <c r="U1127" s="25">
        <v>1</v>
      </c>
      <c r="V1127" s="1">
        <f t="shared" si="63"/>
        <v>2</v>
      </c>
    </row>
    <row r="1128" spans="1:22" x14ac:dyDescent="0.35">
      <c r="A1128" s="5" t="s">
        <v>571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 t="shared" si="62"/>
        <v>ARJA</v>
      </c>
      <c r="P1128" s="13" t="str">
        <f t="shared" si="60"/>
        <v>Evolutionary Search</v>
      </c>
      <c r="Q1128" s="13" t="str">
        <f t="shared" si="61"/>
        <v>Repaired</v>
      </c>
      <c r="R1128" s="13" t="s">
        <v>1668</v>
      </c>
      <c r="S1128" s="25">
        <v>1</v>
      </c>
      <c r="T1128" s="25">
        <v>1</v>
      </c>
      <c r="U1128" s="25">
        <v>1</v>
      </c>
      <c r="V1128" s="1">
        <f t="shared" si="63"/>
        <v>2</v>
      </c>
    </row>
    <row r="1129" spans="1:22" x14ac:dyDescent="0.35">
      <c r="A1129" s="5" t="s">
        <v>1284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 t="shared" si="62"/>
        <v>ARJA</v>
      </c>
      <c r="P1129" s="13" t="str">
        <f t="shared" si="60"/>
        <v>Evolutionary Search</v>
      </c>
      <c r="Q1129" s="13" t="str">
        <f t="shared" si="61"/>
        <v>Repaired</v>
      </c>
      <c r="R1129" s="13" t="s">
        <v>1669</v>
      </c>
      <c r="S1129" s="25">
        <v>3</v>
      </c>
      <c r="T1129" s="25">
        <v>7</v>
      </c>
      <c r="U1129" s="25">
        <v>2</v>
      </c>
      <c r="V1129" s="1">
        <f t="shared" si="63"/>
        <v>9</v>
      </c>
    </row>
    <row r="1130" spans="1:22" x14ac:dyDescent="0.35">
      <c r="A1130" s="7" t="s">
        <v>885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 t="shared" si="62"/>
        <v>ARJA</v>
      </c>
      <c r="P1130" s="13" t="str">
        <f t="shared" si="60"/>
        <v>Evolutionary Search</v>
      </c>
      <c r="Q1130" s="13" t="str">
        <f t="shared" si="61"/>
        <v>Repaired</v>
      </c>
      <c r="R1130" s="13" t="s">
        <v>1669</v>
      </c>
      <c r="S1130" s="25">
        <v>2</v>
      </c>
      <c r="T1130" s="25">
        <v>36</v>
      </c>
      <c r="U1130" s="13">
        <v>0</v>
      </c>
      <c r="V1130" s="1">
        <f t="shared" si="63"/>
        <v>36</v>
      </c>
    </row>
    <row r="1131" spans="1:22" x14ac:dyDescent="0.35">
      <c r="A1131" s="7" t="s">
        <v>883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 t="shared" si="62"/>
        <v>ARJA</v>
      </c>
      <c r="P1131" s="13" t="str">
        <f t="shared" si="60"/>
        <v>Evolutionary Search</v>
      </c>
      <c r="Q1131" s="13" t="str">
        <f t="shared" si="61"/>
        <v>Repaired</v>
      </c>
      <c r="R1131" s="13" t="s">
        <v>1669</v>
      </c>
      <c r="S1131" s="25">
        <v>1</v>
      </c>
      <c r="T1131" s="25">
        <v>6</v>
      </c>
      <c r="U1131" s="25">
        <v>1</v>
      </c>
      <c r="V1131" s="1">
        <f t="shared" si="63"/>
        <v>7</v>
      </c>
    </row>
    <row r="1132" spans="1:22" x14ac:dyDescent="0.35">
      <c r="A1132" s="7" t="s">
        <v>286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 t="shared" si="62"/>
        <v>ARJA</v>
      </c>
      <c r="P1132" s="13" t="str">
        <f t="shared" si="60"/>
        <v>Evolutionary Search</v>
      </c>
      <c r="Q1132" s="13" t="str">
        <f t="shared" si="61"/>
        <v>Repaired</v>
      </c>
      <c r="R1132" s="13" t="s">
        <v>1669</v>
      </c>
      <c r="S1132" s="25">
        <v>1</v>
      </c>
      <c r="T1132" s="25">
        <v>9</v>
      </c>
      <c r="U1132" s="13">
        <v>0</v>
      </c>
      <c r="V1132" s="1">
        <f t="shared" si="63"/>
        <v>9</v>
      </c>
    </row>
    <row r="1133" spans="1:22" x14ac:dyDescent="0.35">
      <c r="A1133" s="5" t="s">
        <v>304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 t="shared" si="62"/>
        <v>ARJA</v>
      </c>
      <c r="P1133" s="13" t="str">
        <f t="shared" si="60"/>
        <v>Evolutionary Search</v>
      </c>
      <c r="Q1133" s="13" t="str">
        <f t="shared" si="61"/>
        <v>Repaired</v>
      </c>
      <c r="R1133" s="13" t="s">
        <v>1669</v>
      </c>
      <c r="S1133" s="25">
        <v>1</v>
      </c>
      <c r="T1133" s="25">
        <v>1</v>
      </c>
      <c r="U1133" s="25">
        <v>3</v>
      </c>
      <c r="V1133" s="1">
        <f t="shared" si="63"/>
        <v>4</v>
      </c>
    </row>
    <row r="1134" spans="1:22" x14ac:dyDescent="0.35">
      <c r="A1134" s="5" t="s">
        <v>461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 t="shared" si="62"/>
        <v>ARJA</v>
      </c>
      <c r="P1134" s="13" t="str">
        <f t="shared" si="60"/>
        <v>Evolutionary Search</v>
      </c>
      <c r="Q1134" s="13" t="str">
        <f t="shared" si="61"/>
        <v>Repaired</v>
      </c>
      <c r="R1134" s="13" t="s">
        <v>1669</v>
      </c>
      <c r="S1134" s="25">
        <v>1</v>
      </c>
      <c r="T1134" s="25">
        <v>2</v>
      </c>
      <c r="U1134" s="25">
        <v>1</v>
      </c>
      <c r="V1134" s="1">
        <f t="shared" si="63"/>
        <v>3</v>
      </c>
    </row>
    <row r="1135" spans="1:22" x14ac:dyDescent="0.35">
      <c r="A1135" s="5" t="s">
        <v>131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 t="shared" si="62"/>
        <v>AVATAR</v>
      </c>
      <c r="P1135" s="13" t="str">
        <f t="shared" si="60"/>
        <v>True Pattern</v>
      </c>
      <c r="Q1135" s="13" t="str">
        <f t="shared" si="61"/>
        <v>Repaired</v>
      </c>
      <c r="R1135" s="13" t="s">
        <v>1668</v>
      </c>
      <c r="S1135" s="25">
        <v>1</v>
      </c>
      <c r="T1135" s="25">
        <v>1</v>
      </c>
      <c r="U1135" s="25">
        <v>1</v>
      </c>
      <c r="V1135" s="1">
        <f t="shared" si="63"/>
        <v>2</v>
      </c>
    </row>
    <row r="1136" spans="1:22" x14ac:dyDescent="0.35">
      <c r="A1136" s="5" t="s">
        <v>453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 t="shared" si="62"/>
        <v>AVATAR</v>
      </c>
      <c r="P1136" s="13" t="str">
        <f t="shared" si="60"/>
        <v>True Pattern</v>
      </c>
      <c r="Q1136" s="13" t="str">
        <f t="shared" si="61"/>
        <v>Repaired</v>
      </c>
      <c r="R1136" s="13" t="s">
        <v>1668</v>
      </c>
      <c r="S1136" s="25">
        <v>1</v>
      </c>
      <c r="T1136" s="25">
        <v>1</v>
      </c>
      <c r="U1136" s="25">
        <v>1</v>
      </c>
      <c r="V1136" s="1">
        <f t="shared" si="63"/>
        <v>2</v>
      </c>
    </row>
    <row r="1137" spans="1:22" x14ac:dyDescent="0.35">
      <c r="A1137" s="7" t="s">
        <v>1276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 t="shared" si="62"/>
        <v>AVATAR</v>
      </c>
      <c r="P1137" s="13" t="str">
        <f t="shared" si="60"/>
        <v>True Pattern</v>
      </c>
      <c r="Q1137" s="13" t="str">
        <f t="shared" si="61"/>
        <v>Repaired</v>
      </c>
      <c r="R1137" s="13" t="s">
        <v>1668</v>
      </c>
      <c r="S1137" s="25">
        <v>1</v>
      </c>
      <c r="T1137" s="25">
        <v>1</v>
      </c>
      <c r="U1137" s="25">
        <v>4</v>
      </c>
      <c r="V1137" s="1">
        <f t="shared" si="63"/>
        <v>5</v>
      </c>
    </row>
    <row r="1138" spans="1:22" x14ac:dyDescent="0.35">
      <c r="A1138" s="5" t="s">
        <v>162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 t="shared" si="62"/>
        <v>AVATAR</v>
      </c>
      <c r="P1138" s="13" t="str">
        <f t="shared" si="60"/>
        <v>True Pattern</v>
      </c>
      <c r="Q1138" s="13" t="str">
        <f t="shared" si="61"/>
        <v>Repaired</v>
      </c>
      <c r="R1138" s="13" t="s">
        <v>1668</v>
      </c>
      <c r="S1138" s="25">
        <v>1</v>
      </c>
      <c r="T1138" s="25">
        <v>1</v>
      </c>
      <c r="U1138" s="25">
        <v>1</v>
      </c>
      <c r="V1138" s="1">
        <f t="shared" si="63"/>
        <v>2</v>
      </c>
    </row>
    <row r="1139" spans="1:22" x14ac:dyDescent="0.35">
      <c r="A1139" s="7" t="s">
        <v>837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 t="shared" si="62"/>
        <v>AVATAR</v>
      </c>
      <c r="P1139" s="13" t="str">
        <f t="shared" si="60"/>
        <v>True Pattern</v>
      </c>
      <c r="Q1139" s="13" t="str">
        <f t="shared" si="61"/>
        <v>Repaired</v>
      </c>
      <c r="R1139" s="13" t="s">
        <v>1669</v>
      </c>
      <c r="S1139" s="25">
        <v>1</v>
      </c>
      <c r="T1139" s="25">
        <v>43</v>
      </c>
      <c r="U1139" s="25">
        <v>1</v>
      </c>
      <c r="V1139" s="1">
        <f t="shared" si="63"/>
        <v>44</v>
      </c>
    </row>
    <row r="1140" spans="1:22" x14ac:dyDescent="0.35">
      <c r="A1140" s="7" t="s">
        <v>1098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 t="shared" si="62"/>
        <v>AVATAR</v>
      </c>
      <c r="P1140" s="13" t="str">
        <f t="shared" si="60"/>
        <v>True Pattern</v>
      </c>
      <c r="Q1140" s="13" t="str">
        <f t="shared" si="61"/>
        <v>Repaired</v>
      </c>
      <c r="R1140" s="13" t="s">
        <v>1668</v>
      </c>
      <c r="S1140" s="25">
        <v>2</v>
      </c>
      <c r="T1140" s="25">
        <v>1</v>
      </c>
      <c r="U1140" s="25">
        <v>4</v>
      </c>
      <c r="V1140" s="1">
        <f t="shared" si="63"/>
        <v>5</v>
      </c>
    </row>
    <row r="1141" spans="1:22" x14ac:dyDescent="0.35">
      <c r="A1141" s="5" t="s">
        <v>719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 t="shared" si="62"/>
        <v>AVATAR</v>
      </c>
      <c r="P1141" s="13" t="str">
        <f t="shared" si="60"/>
        <v>True Pattern</v>
      </c>
      <c r="Q1141" s="13" t="str">
        <f t="shared" si="61"/>
        <v>Repaired</v>
      </c>
      <c r="R1141" s="13" t="s">
        <v>1668</v>
      </c>
      <c r="S1141" s="25">
        <v>2</v>
      </c>
      <c r="T1141" s="25">
        <v>1</v>
      </c>
      <c r="U1141" s="25">
        <v>4</v>
      </c>
      <c r="V1141" s="1">
        <f t="shared" si="63"/>
        <v>5</v>
      </c>
    </row>
    <row r="1142" spans="1:22" x14ac:dyDescent="0.35">
      <c r="A1142" s="5" t="s">
        <v>939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 t="shared" si="62"/>
        <v>AVATAR</v>
      </c>
      <c r="P1142" s="13" t="str">
        <f t="shared" si="60"/>
        <v>True Pattern</v>
      </c>
      <c r="Q1142" s="13" t="str">
        <f t="shared" si="61"/>
        <v>Repaired</v>
      </c>
      <c r="R1142" s="13" t="s">
        <v>1669</v>
      </c>
      <c r="S1142" s="25">
        <v>1</v>
      </c>
      <c r="T1142" s="25">
        <v>1</v>
      </c>
      <c r="U1142" s="25">
        <v>1</v>
      </c>
      <c r="V1142" s="1">
        <f t="shared" si="63"/>
        <v>2</v>
      </c>
    </row>
    <row r="1143" spans="1:22" x14ac:dyDescent="0.35">
      <c r="A1143" s="5" t="s">
        <v>900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 t="shared" si="62"/>
        <v>AVATAR</v>
      </c>
      <c r="P1143" s="13" t="str">
        <f t="shared" si="60"/>
        <v>True Pattern</v>
      </c>
      <c r="Q1143" s="13" t="str">
        <f t="shared" si="61"/>
        <v>Repaired</v>
      </c>
      <c r="R1143" s="13" t="s">
        <v>1669</v>
      </c>
      <c r="S1143" s="25">
        <v>1</v>
      </c>
      <c r="T1143" s="25">
        <v>1</v>
      </c>
      <c r="U1143" s="25">
        <v>1</v>
      </c>
      <c r="V1143" s="1">
        <f t="shared" si="63"/>
        <v>2</v>
      </c>
    </row>
    <row r="1144" spans="1:22" x14ac:dyDescent="0.35">
      <c r="A1144" s="7" t="s">
        <v>72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 t="shared" si="62"/>
        <v>AVATAR</v>
      </c>
      <c r="P1144" s="13" t="str">
        <f t="shared" si="60"/>
        <v>True Pattern</v>
      </c>
      <c r="Q1144" s="13" t="str">
        <f t="shared" si="61"/>
        <v>Repaired</v>
      </c>
      <c r="R1144" s="13" t="s">
        <v>1669</v>
      </c>
      <c r="S1144" s="25">
        <v>1</v>
      </c>
      <c r="T1144" s="25">
        <v>1</v>
      </c>
      <c r="U1144" s="25">
        <v>1</v>
      </c>
      <c r="V1144" s="1">
        <f t="shared" si="63"/>
        <v>2</v>
      </c>
    </row>
    <row r="1145" spans="1:22" x14ac:dyDescent="0.35">
      <c r="A1145" s="7" t="s">
        <v>585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 t="shared" si="62"/>
        <v>AVATAR</v>
      </c>
      <c r="P1145" s="13" t="str">
        <f t="shared" si="60"/>
        <v>True Pattern</v>
      </c>
      <c r="Q1145" s="13" t="str">
        <f t="shared" si="61"/>
        <v>Repaired</v>
      </c>
      <c r="R1145" s="13" t="s">
        <v>1668</v>
      </c>
      <c r="S1145" s="25">
        <v>1</v>
      </c>
      <c r="T1145" s="25">
        <v>1</v>
      </c>
      <c r="U1145" s="25">
        <v>1</v>
      </c>
      <c r="V1145" s="1">
        <f t="shared" si="63"/>
        <v>2</v>
      </c>
    </row>
    <row r="1146" spans="1:22" x14ac:dyDescent="0.35">
      <c r="A1146" s="7" t="s">
        <v>977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 t="shared" si="62"/>
        <v>AVATAR</v>
      </c>
      <c r="P1146" s="13" t="str">
        <f t="shared" si="60"/>
        <v>True Pattern</v>
      </c>
      <c r="Q1146" s="13" t="str">
        <f t="shared" si="61"/>
        <v>Repaired</v>
      </c>
      <c r="R1146" s="13" t="s">
        <v>1668</v>
      </c>
      <c r="S1146" s="25">
        <v>1</v>
      </c>
      <c r="T1146" s="25">
        <v>7</v>
      </c>
      <c r="U1146" s="25">
        <v>1</v>
      </c>
      <c r="V1146" s="1">
        <f t="shared" si="63"/>
        <v>8</v>
      </c>
    </row>
    <row r="1147" spans="1:22" x14ac:dyDescent="0.35">
      <c r="A1147" s="5" t="s">
        <v>839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 t="shared" si="62"/>
        <v>AVATAR</v>
      </c>
      <c r="P1147" s="13" t="str">
        <f t="shared" si="60"/>
        <v>True Pattern</v>
      </c>
      <c r="Q1147" s="13" t="str">
        <f t="shared" si="61"/>
        <v>Repaired</v>
      </c>
      <c r="R1147" s="13" t="s">
        <v>1668</v>
      </c>
      <c r="S1147" s="25">
        <v>2</v>
      </c>
      <c r="T1147" s="25">
        <v>1</v>
      </c>
      <c r="U1147" s="25">
        <v>4</v>
      </c>
      <c r="V1147" s="1">
        <f t="shared" si="63"/>
        <v>5</v>
      </c>
    </row>
    <row r="1148" spans="1:22" x14ac:dyDescent="0.35">
      <c r="A1148" s="5" t="s">
        <v>383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 t="shared" si="62"/>
        <v>AVATAR</v>
      </c>
      <c r="P1148" s="13" t="str">
        <f t="shared" si="60"/>
        <v>True Pattern</v>
      </c>
      <c r="Q1148" s="13" t="str">
        <f t="shared" si="61"/>
        <v>Repaired</v>
      </c>
      <c r="R1148" s="13" t="s">
        <v>1669</v>
      </c>
      <c r="S1148" s="25">
        <v>1</v>
      </c>
      <c r="T1148" s="25">
        <v>1</v>
      </c>
      <c r="U1148" s="25">
        <v>1</v>
      </c>
      <c r="V1148" s="1">
        <f t="shared" si="63"/>
        <v>2</v>
      </c>
    </row>
    <row r="1149" spans="1:22" x14ac:dyDescent="0.35">
      <c r="A1149" s="5" t="s">
        <v>588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 t="shared" si="62"/>
        <v>AVATAR</v>
      </c>
      <c r="P1149" s="13" t="str">
        <f t="shared" si="60"/>
        <v>True Pattern</v>
      </c>
      <c r="Q1149" s="13" t="str">
        <f t="shared" si="61"/>
        <v>Repaired</v>
      </c>
      <c r="R1149" s="13" t="s">
        <v>1669</v>
      </c>
      <c r="S1149" s="25">
        <v>1</v>
      </c>
      <c r="T1149" s="25">
        <v>1</v>
      </c>
      <c r="U1149" s="25">
        <v>1</v>
      </c>
      <c r="V1149" s="1">
        <f t="shared" si="63"/>
        <v>2</v>
      </c>
    </row>
    <row r="1150" spans="1:22" x14ac:dyDescent="0.35">
      <c r="A1150" s="7" t="s">
        <v>327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 t="shared" si="62"/>
        <v>AVATAR</v>
      </c>
      <c r="P1150" s="13" t="str">
        <f t="shared" si="60"/>
        <v>True Pattern</v>
      </c>
      <c r="Q1150" s="13" t="str">
        <f t="shared" si="61"/>
        <v>Repaired</v>
      </c>
      <c r="R1150" s="13" t="s">
        <v>1668</v>
      </c>
      <c r="S1150" s="25">
        <v>1</v>
      </c>
      <c r="T1150" s="25">
        <v>1</v>
      </c>
      <c r="U1150" s="25">
        <v>1</v>
      </c>
      <c r="V1150" s="1">
        <f t="shared" si="63"/>
        <v>2</v>
      </c>
    </row>
    <row r="1151" spans="1:22" x14ac:dyDescent="0.35">
      <c r="A1151" s="7" t="s">
        <v>1244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 t="shared" si="62"/>
        <v>AVATAR</v>
      </c>
      <c r="P1151" s="13" t="str">
        <f t="shared" si="60"/>
        <v>True Pattern</v>
      </c>
      <c r="Q1151" s="13" t="str">
        <f t="shared" si="61"/>
        <v>Repaired</v>
      </c>
      <c r="R1151" s="13" t="s">
        <v>1669</v>
      </c>
      <c r="S1151" s="25">
        <v>1</v>
      </c>
      <c r="T1151" s="25">
        <v>4</v>
      </c>
      <c r="U1151" s="25">
        <v>1</v>
      </c>
      <c r="V1151" s="1">
        <f t="shared" si="63"/>
        <v>5</v>
      </c>
    </row>
    <row r="1152" spans="1:22" x14ac:dyDescent="0.35">
      <c r="A1152" s="5" t="s">
        <v>667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 t="shared" si="62"/>
        <v>AVATAR</v>
      </c>
      <c r="P1152" s="13" t="str">
        <f t="shared" si="60"/>
        <v>True Pattern</v>
      </c>
      <c r="Q1152" s="13" t="str">
        <f t="shared" si="61"/>
        <v>Repaired</v>
      </c>
      <c r="R1152" s="13" t="s">
        <v>1668</v>
      </c>
      <c r="S1152" s="25">
        <v>1</v>
      </c>
      <c r="T1152" s="25">
        <v>16</v>
      </c>
      <c r="U1152" s="25">
        <v>1</v>
      </c>
      <c r="V1152" s="1">
        <f t="shared" si="63"/>
        <v>17</v>
      </c>
    </row>
    <row r="1153" spans="1:22" x14ac:dyDescent="0.35">
      <c r="A1153" s="5" t="s">
        <v>335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 t="shared" si="62"/>
        <v>AVATAR</v>
      </c>
      <c r="P1153" s="13" t="str">
        <f t="shared" si="60"/>
        <v>True Pattern</v>
      </c>
      <c r="Q1153" s="13" t="str">
        <f t="shared" si="61"/>
        <v>Repaired</v>
      </c>
      <c r="R1153" s="13" t="s">
        <v>1669</v>
      </c>
      <c r="S1153" s="25">
        <v>1</v>
      </c>
      <c r="T1153" s="25">
        <v>1</v>
      </c>
      <c r="U1153" s="25">
        <v>1</v>
      </c>
      <c r="V1153" s="1">
        <f t="shared" si="63"/>
        <v>2</v>
      </c>
    </row>
    <row r="1154" spans="1:22" x14ac:dyDescent="0.35">
      <c r="A1154" s="7" t="s">
        <v>1052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 t="shared" si="62"/>
        <v>AVATAR</v>
      </c>
      <c r="P1154" s="13" t="str">
        <f t="shared" si="60"/>
        <v>True Pattern</v>
      </c>
      <c r="Q1154" s="13" t="str">
        <f t="shared" si="61"/>
        <v>Repaired</v>
      </c>
      <c r="R1154" s="13" t="s">
        <v>1668</v>
      </c>
      <c r="S1154" s="25">
        <v>1</v>
      </c>
      <c r="T1154" s="25">
        <v>1</v>
      </c>
      <c r="U1154" s="25">
        <v>1</v>
      </c>
      <c r="V1154" s="1">
        <f t="shared" si="63"/>
        <v>2</v>
      </c>
    </row>
    <row r="1155" spans="1:22" x14ac:dyDescent="0.35">
      <c r="A1155" s="7" t="s">
        <v>751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 t="shared" si="62"/>
        <v>AVATAR</v>
      </c>
      <c r="P1155" s="13" t="str">
        <f t="shared" si="60"/>
        <v>True Pattern</v>
      </c>
      <c r="Q1155" s="13" t="str">
        <f t="shared" si="61"/>
        <v>Repaired</v>
      </c>
      <c r="R1155" s="13" t="s">
        <v>1669</v>
      </c>
      <c r="S1155" s="25">
        <v>1</v>
      </c>
      <c r="T1155" s="25">
        <v>1</v>
      </c>
      <c r="U1155" s="25">
        <v>1</v>
      </c>
      <c r="V1155" s="1">
        <f t="shared" si="63"/>
        <v>2</v>
      </c>
    </row>
    <row r="1156" spans="1:22" x14ac:dyDescent="0.35">
      <c r="A1156" s="5" t="s">
        <v>313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 t="shared" si="62"/>
        <v>AVATAR</v>
      </c>
      <c r="P1156" s="13" t="str">
        <f t="shared" si="60"/>
        <v>True Pattern</v>
      </c>
      <c r="Q1156" s="13" t="str">
        <f t="shared" si="61"/>
        <v>Repaired</v>
      </c>
      <c r="R1156" s="13" t="s">
        <v>1668</v>
      </c>
      <c r="S1156" s="25">
        <v>1</v>
      </c>
      <c r="T1156" s="25">
        <v>1</v>
      </c>
      <c r="U1156" s="25">
        <v>1</v>
      </c>
      <c r="V1156" s="1">
        <f t="shared" si="63"/>
        <v>2</v>
      </c>
    </row>
    <row r="1157" spans="1:22" x14ac:dyDescent="0.35">
      <c r="A1157" s="5" t="s">
        <v>1009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 t="shared" si="62"/>
        <v>AVATAR</v>
      </c>
      <c r="P1157" s="13" t="str">
        <f t="shared" si="60"/>
        <v>True Pattern</v>
      </c>
      <c r="Q1157" s="13" t="str">
        <f t="shared" si="61"/>
        <v>Repaired</v>
      </c>
      <c r="R1157" s="13" t="s">
        <v>1668</v>
      </c>
      <c r="S1157" s="25">
        <v>1</v>
      </c>
      <c r="T1157" s="25">
        <v>7</v>
      </c>
      <c r="U1157" s="25">
        <v>1</v>
      </c>
      <c r="V1157" s="1">
        <f t="shared" si="63"/>
        <v>8</v>
      </c>
    </row>
    <row r="1158" spans="1:22" x14ac:dyDescent="0.35">
      <c r="A1158" s="7" t="s">
        <v>1227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 t="shared" si="62"/>
        <v>AVATAR</v>
      </c>
      <c r="P1158" s="13" t="str">
        <f t="shared" si="60"/>
        <v>True Pattern</v>
      </c>
      <c r="Q1158" s="13" t="str">
        <f t="shared" si="61"/>
        <v>Repaired</v>
      </c>
      <c r="R1158" s="13" t="s">
        <v>1669</v>
      </c>
      <c r="S1158" s="25">
        <v>1</v>
      </c>
      <c r="T1158" s="25">
        <v>17</v>
      </c>
      <c r="U1158" s="25">
        <v>1</v>
      </c>
      <c r="V1158" s="1">
        <f t="shared" si="63"/>
        <v>18</v>
      </c>
    </row>
    <row r="1159" spans="1:22" x14ac:dyDescent="0.35">
      <c r="A1159" s="5" t="s">
        <v>1112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 t="shared" si="62"/>
        <v>AVATAR</v>
      </c>
      <c r="P1159" s="13" t="str">
        <f t="shared" si="60"/>
        <v>True Pattern</v>
      </c>
      <c r="Q1159" s="13" t="str">
        <f t="shared" si="61"/>
        <v>Repaired</v>
      </c>
      <c r="R1159" s="13" t="s">
        <v>1669</v>
      </c>
      <c r="S1159" s="25">
        <v>1</v>
      </c>
      <c r="T1159" s="25">
        <v>1</v>
      </c>
      <c r="U1159" s="25">
        <v>1</v>
      </c>
      <c r="V1159" s="1">
        <f t="shared" si="63"/>
        <v>2</v>
      </c>
    </row>
    <row r="1160" spans="1:22" x14ac:dyDescent="0.35">
      <c r="A1160" s="5" t="s">
        <v>331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 t="shared" si="62"/>
        <v>AVATAR</v>
      </c>
      <c r="P1160" s="13" t="str">
        <f t="shared" si="60"/>
        <v>True Pattern</v>
      </c>
      <c r="Q1160" s="13" t="str">
        <f t="shared" si="61"/>
        <v>Repaired</v>
      </c>
      <c r="R1160" s="13" t="s">
        <v>1669</v>
      </c>
      <c r="S1160" s="25">
        <v>1</v>
      </c>
      <c r="T1160" s="25">
        <v>1</v>
      </c>
      <c r="U1160" s="25">
        <v>1</v>
      </c>
      <c r="V1160" s="1">
        <f t="shared" si="63"/>
        <v>2</v>
      </c>
    </row>
    <row r="1161" spans="1:22" x14ac:dyDescent="0.35">
      <c r="A1161" s="7" t="s">
        <v>469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 t="shared" si="62"/>
        <v>AVATAR</v>
      </c>
      <c r="P1161" s="13" t="str">
        <f t="shared" si="60"/>
        <v>True Pattern</v>
      </c>
      <c r="Q1161" s="13" t="str">
        <f t="shared" si="61"/>
        <v>Repaired</v>
      </c>
      <c r="R1161" s="13" t="s">
        <v>1669</v>
      </c>
      <c r="S1161" s="25">
        <v>1</v>
      </c>
      <c r="T1161" s="25">
        <v>1</v>
      </c>
      <c r="U1161" s="25">
        <v>1</v>
      </c>
      <c r="V1161" s="1">
        <f t="shared" si="63"/>
        <v>2</v>
      </c>
    </row>
    <row r="1162" spans="1:22" x14ac:dyDescent="0.35">
      <c r="A1162" s="5" t="s">
        <v>204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 t="shared" si="62"/>
        <v>AVATAR</v>
      </c>
      <c r="P1162" s="13" t="str">
        <f t="shared" ref="P1162:P1225" si="64">IF($O1162="ACS", "True Search", IF($O1162="Arja", "Evolutionary Search", IF($O1162="AVATAR", "True Pattern", IF($O1162="CapGen", "Search Like Pattern", IF($O1162="Cardumen", "True Semantic", IF($O1162="DynaMoth", "True Semantic", IF($O1162="FixMiner", "True Pattern", IF($O1162="GenProg-A", "Evolutionary Search", IF($O1162="Hercules", "Learning Pattern", IF($O1162="Jaid", "True Semantic",
IF($O1162="Kali-A", "True Search", IF($O1162="kPAR", "True Pattern", IF($O1162="Nopol", "True Semantic", IF($O1162="RSRepair-A", "Evolutionary Search", IF($O1162="SequenceR", "Deep Learning", IF($O1162="SimFix", "Search Like Pattern", IF($O1162="SketchFix", "True Pattern", IF($O1162="SOFix", "True Pattern", IF($O1162="ssFix", "Search Like Pattern", IF($O1162="TBar", "True Pattern", ""))))))))))))))))))))</f>
        <v>True Pattern</v>
      </c>
      <c r="Q1162" s="13" t="str">
        <f t="shared" si="61"/>
        <v>Repaired</v>
      </c>
      <c r="R1162" s="13" t="s">
        <v>1669</v>
      </c>
      <c r="S1162" s="25">
        <v>1</v>
      </c>
      <c r="T1162" s="25">
        <v>1</v>
      </c>
      <c r="U1162" s="25">
        <v>1</v>
      </c>
      <c r="V1162" s="1">
        <f t="shared" si="63"/>
        <v>2</v>
      </c>
    </row>
    <row r="1163" spans="1:22" x14ac:dyDescent="0.35">
      <c r="A1163" s="7" t="s">
        <v>1002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 t="shared" si="62"/>
        <v>AVATAR</v>
      </c>
      <c r="P1163" s="13" t="str">
        <f t="shared" si="64"/>
        <v>True Pattern</v>
      </c>
      <c r="Q1163" s="13" t="str">
        <f t="shared" si="61"/>
        <v>Repaired</v>
      </c>
      <c r="R1163" s="13" t="s">
        <v>1669</v>
      </c>
      <c r="S1163" s="25">
        <v>2</v>
      </c>
      <c r="T1163" s="25">
        <v>3</v>
      </c>
      <c r="U1163" s="25">
        <v>1</v>
      </c>
      <c r="V1163" s="1">
        <f t="shared" si="63"/>
        <v>4</v>
      </c>
    </row>
    <row r="1164" spans="1:22" x14ac:dyDescent="0.35">
      <c r="A1164" s="5" t="s">
        <v>238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 t="shared" si="62"/>
        <v>AVATAR</v>
      </c>
      <c r="P1164" s="13" t="str">
        <f t="shared" si="64"/>
        <v>True Pattern</v>
      </c>
      <c r="Q1164" s="13" t="str">
        <f t="shared" si="61"/>
        <v>Repaired</v>
      </c>
      <c r="R1164" s="13" t="s">
        <v>1668</v>
      </c>
      <c r="S1164" s="25">
        <v>1</v>
      </c>
      <c r="T1164" s="25">
        <v>1</v>
      </c>
      <c r="U1164" s="25">
        <v>1</v>
      </c>
      <c r="V1164" s="1">
        <f t="shared" si="63"/>
        <v>2</v>
      </c>
    </row>
    <row r="1165" spans="1:22" x14ac:dyDescent="0.35">
      <c r="A1165" s="7" t="s">
        <v>1238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 t="shared" si="62"/>
        <v>AVATAR</v>
      </c>
      <c r="P1165" s="13" t="str">
        <f t="shared" si="64"/>
        <v>True Pattern</v>
      </c>
      <c r="Q1165" s="13" t="str">
        <f t="shared" si="61"/>
        <v>Repaired</v>
      </c>
      <c r="R1165" s="13" t="s">
        <v>1669</v>
      </c>
      <c r="S1165" s="25">
        <v>1</v>
      </c>
      <c r="T1165" s="25">
        <v>1</v>
      </c>
      <c r="U1165" s="13">
        <v>0</v>
      </c>
      <c r="V1165" s="1">
        <f t="shared" si="63"/>
        <v>1</v>
      </c>
    </row>
    <row r="1166" spans="1:22" x14ac:dyDescent="0.35">
      <c r="A1166" s="5" t="s">
        <v>814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 t="shared" si="62"/>
        <v>AVATAR</v>
      </c>
      <c r="P1166" s="13" t="str">
        <f t="shared" si="64"/>
        <v>True Pattern</v>
      </c>
      <c r="Q1166" s="13" t="str">
        <f t="shared" si="61"/>
        <v>Repaired</v>
      </c>
      <c r="R1166" s="13" t="s">
        <v>1668</v>
      </c>
      <c r="S1166" s="25">
        <v>1</v>
      </c>
      <c r="T1166" s="25">
        <v>1</v>
      </c>
      <c r="U1166" s="25">
        <v>1</v>
      </c>
      <c r="V1166" s="1">
        <f t="shared" si="63"/>
        <v>2</v>
      </c>
    </row>
    <row r="1167" spans="1:22" x14ac:dyDescent="0.35">
      <c r="A1167" s="7" t="s">
        <v>720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 t="shared" si="62"/>
        <v>AVATAR</v>
      </c>
      <c r="P1167" s="13" t="str">
        <f t="shared" si="64"/>
        <v>True Pattern</v>
      </c>
      <c r="Q1167" s="13" t="str">
        <f t="shared" si="61"/>
        <v>Repaired</v>
      </c>
      <c r="R1167" s="13" t="s">
        <v>1668</v>
      </c>
      <c r="S1167" s="25">
        <v>1</v>
      </c>
      <c r="T1167" s="25">
        <v>1</v>
      </c>
      <c r="U1167" s="25">
        <v>1</v>
      </c>
      <c r="V1167" s="1">
        <f t="shared" si="63"/>
        <v>2</v>
      </c>
    </row>
    <row r="1168" spans="1:22" x14ac:dyDescent="0.35">
      <c r="A1168" s="5" t="s">
        <v>857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 t="shared" si="62"/>
        <v>AVATAR</v>
      </c>
      <c r="P1168" s="13" t="str">
        <f t="shared" si="64"/>
        <v>True Pattern</v>
      </c>
      <c r="Q1168" s="13" t="str">
        <f t="shared" si="61"/>
        <v>Repaired</v>
      </c>
      <c r="R1168" s="13" t="s">
        <v>1669</v>
      </c>
      <c r="S1168" s="25">
        <v>1</v>
      </c>
      <c r="T1168" s="25">
        <v>1</v>
      </c>
      <c r="U1168" s="25">
        <v>1</v>
      </c>
      <c r="V1168" s="1">
        <f t="shared" si="63"/>
        <v>2</v>
      </c>
    </row>
    <row r="1169" spans="1:22" x14ac:dyDescent="0.35">
      <c r="A1169" s="5" t="s">
        <v>669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 t="shared" si="62"/>
        <v>AVATAR</v>
      </c>
      <c r="P1169" s="13" t="str">
        <f t="shared" si="64"/>
        <v>True Pattern</v>
      </c>
      <c r="Q1169" s="13" t="str">
        <f t="shared" si="61"/>
        <v>Repaired</v>
      </c>
      <c r="R1169" s="13" t="s">
        <v>1668</v>
      </c>
      <c r="S1169" s="25">
        <v>1</v>
      </c>
      <c r="T1169" s="25">
        <v>3</v>
      </c>
      <c r="U1169" s="25">
        <v>1</v>
      </c>
      <c r="V1169" s="1">
        <f t="shared" si="63"/>
        <v>4</v>
      </c>
    </row>
    <row r="1170" spans="1:22" x14ac:dyDescent="0.35">
      <c r="A1170" s="7" t="s">
        <v>996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 t="shared" si="62"/>
        <v>AVATAR</v>
      </c>
      <c r="P1170" s="13" t="str">
        <f t="shared" si="64"/>
        <v>True Pattern</v>
      </c>
      <c r="Q1170" s="13" t="str">
        <f t="shared" si="61"/>
        <v>Repaired</v>
      </c>
      <c r="R1170" s="13" t="s">
        <v>1669</v>
      </c>
      <c r="S1170" s="25">
        <v>1</v>
      </c>
      <c r="T1170" s="25">
        <v>1</v>
      </c>
      <c r="U1170" s="25">
        <v>1</v>
      </c>
      <c r="V1170" s="1">
        <f t="shared" si="63"/>
        <v>2</v>
      </c>
    </row>
    <row r="1171" spans="1:22" x14ac:dyDescent="0.35">
      <c r="A1171" s="7" t="s">
        <v>1133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 t="shared" si="62"/>
        <v>AVATAR</v>
      </c>
      <c r="P1171" s="13" t="str">
        <f t="shared" si="64"/>
        <v>True Pattern</v>
      </c>
      <c r="Q1171" s="13" t="str">
        <f t="shared" si="61"/>
        <v>Repaired</v>
      </c>
      <c r="R1171" s="13" t="s">
        <v>1669</v>
      </c>
      <c r="S1171" s="25">
        <v>1</v>
      </c>
      <c r="T1171" s="25">
        <v>14</v>
      </c>
      <c r="U1171" s="25">
        <v>1</v>
      </c>
      <c r="V1171" s="1">
        <f t="shared" si="63"/>
        <v>15</v>
      </c>
    </row>
    <row r="1172" spans="1:22" x14ac:dyDescent="0.35">
      <c r="A1172" s="7" t="s">
        <v>650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 t="shared" si="62"/>
        <v>AVATAR</v>
      </c>
      <c r="P1172" s="13" t="str">
        <f t="shared" si="64"/>
        <v>True Pattern</v>
      </c>
      <c r="Q1172" s="13" t="str">
        <f t="shared" si="61"/>
        <v>Repaired</v>
      </c>
      <c r="R1172" s="13" t="s">
        <v>1668</v>
      </c>
      <c r="S1172" s="25">
        <v>1</v>
      </c>
      <c r="T1172" s="25">
        <v>1</v>
      </c>
      <c r="U1172" s="25">
        <v>1</v>
      </c>
      <c r="V1172" s="1">
        <f t="shared" si="63"/>
        <v>2</v>
      </c>
    </row>
    <row r="1173" spans="1:22" x14ac:dyDescent="0.35">
      <c r="A1173" s="5" t="s">
        <v>634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 t="shared" si="62"/>
        <v>AVATAR</v>
      </c>
      <c r="P1173" s="13" t="str">
        <f t="shared" si="64"/>
        <v>True Pattern</v>
      </c>
      <c r="Q1173" s="13" t="str">
        <f t="shared" si="61"/>
        <v>Repaired</v>
      </c>
      <c r="R1173" s="13" t="s">
        <v>1669</v>
      </c>
      <c r="S1173" s="25">
        <v>1</v>
      </c>
      <c r="T1173" s="25">
        <v>1</v>
      </c>
      <c r="U1173" s="25">
        <v>1</v>
      </c>
      <c r="V1173" s="1">
        <f t="shared" si="63"/>
        <v>2</v>
      </c>
    </row>
    <row r="1174" spans="1:22" x14ac:dyDescent="0.35">
      <c r="A1174" s="5" t="s">
        <v>980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 t="shared" si="62"/>
        <v>AVATAR</v>
      </c>
      <c r="P1174" s="13" t="str">
        <f t="shared" si="64"/>
        <v>True Pattern</v>
      </c>
      <c r="Q1174" s="13" t="str">
        <f t="shared" ref="Q1174:Q1237" si="65">IF(NOT(ISERR(SEARCH("*_Buggy",$A1174))), "Buggy", IF(NOT(ISERR(SEARCH("*_Fixed",$A1174))), "Fixed", IF(NOT(ISERR(SEARCH("*_Repaired",$A1174))), "Repaired", "")))</f>
        <v>Repaired</v>
      </c>
      <c r="R1174" s="13" t="s">
        <v>1669</v>
      </c>
      <c r="S1174" s="25">
        <v>1</v>
      </c>
      <c r="T1174" s="25">
        <v>1</v>
      </c>
      <c r="U1174" s="25">
        <v>1</v>
      </c>
      <c r="V1174" s="1">
        <f t="shared" si="63"/>
        <v>2</v>
      </c>
    </row>
    <row r="1175" spans="1:22" x14ac:dyDescent="0.35">
      <c r="A1175" s="5" t="s">
        <v>841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 t="shared" ref="O1175:O1238" si="66">LEFT($A1175,FIND("_",$A1175)-1)</f>
        <v>AVATAR</v>
      </c>
      <c r="P1175" s="13" t="str">
        <f t="shared" si="64"/>
        <v>True Pattern</v>
      </c>
      <c r="Q1175" s="13" t="str">
        <f t="shared" si="65"/>
        <v>Repaired</v>
      </c>
      <c r="R1175" s="13" t="s">
        <v>1669</v>
      </c>
      <c r="S1175" s="25">
        <v>1</v>
      </c>
      <c r="T1175" s="25">
        <v>1</v>
      </c>
      <c r="U1175" s="25">
        <v>1</v>
      </c>
      <c r="V1175" s="1">
        <f t="shared" si="63"/>
        <v>2</v>
      </c>
    </row>
    <row r="1176" spans="1:22" x14ac:dyDescent="0.35">
      <c r="A1176" s="7" t="s">
        <v>1190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 t="shared" si="66"/>
        <v>AVATAR</v>
      </c>
      <c r="P1176" s="13" t="str">
        <f t="shared" si="64"/>
        <v>True Pattern</v>
      </c>
      <c r="Q1176" s="13" t="str">
        <f t="shared" si="65"/>
        <v>Repaired</v>
      </c>
      <c r="R1176" s="13" t="s">
        <v>1669</v>
      </c>
      <c r="S1176" s="25">
        <v>1</v>
      </c>
      <c r="T1176" s="25">
        <v>1</v>
      </c>
      <c r="U1176" s="25">
        <v>1</v>
      </c>
      <c r="V1176" s="1">
        <f t="shared" si="63"/>
        <v>2</v>
      </c>
    </row>
    <row r="1177" spans="1:22" x14ac:dyDescent="0.35">
      <c r="A1177" s="7" t="s">
        <v>1213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 t="shared" si="66"/>
        <v>AVATAR</v>
      </c>
      <c r="P1177" s="13" t="str">
        <f t="shared" si="64"/>
        <v>True Pattern</v>
      </c>
      <c r="Q1177" s="13" t="str">
        <f t="shared" si="65"/>
        <v>Repaired</v>
      </c>
      <c r="R1177" s="13" t="s">
        <v>1669</v>
      </c>
      <c r="S1177" s="25">
        <v>1</v>
      </c>
      <c r="T1177" s="25">
        <v>1</v>
      </c>
      <c r="U1177" s="25">
        <v>1</v>
      </c>
      <c r="V1177" s="1">
        <f t="shared" si="63"/>
        <v>2</v>
      </c>
    </row>
    <row r="1178" spans="1:22" x14ac:dyDescent="0.35">
      <c r="A1178" s="7" t="s">
        <v>986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 t="shared" si="66"/>
        <v>AVATAR</v>
      </c>
      <c r="P1178" s="13" t="str">
        <f t="shared" si="64"/>
        <v>True Pattern</v>
      </c>
      <c r="Q1178" s="13" t="str">
        <f t="shared" si="65"/>
        <v>Repaired</v>
      </c>
      <c r="R1178" s="13" t="s">
        <v>1668</v>
      </c>
      <c r="S1178" s="25">
        <v>1</v>
      </c>
      <c r="T1178" s="25">
        <v>1</v>
      </c>
      <c r="U1178" s="25">
        <v>1</v>
      </c>
      <c r="V1178" s="1">
        <f t="shared" si="63"/>
        <v>2</v>
      </c>
    </row>
    <row r="1179" spans="1:22" x14ac:dyDescent="0.35">
      <c r="A1179" s="5" t="s">
        <v>801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 t="shared" si="66"/>
        <v>AVATAR</v>
      </c>
      <c r="P1179" s="13" t="str">
        <f t="shared" si="64"/>
        <v>True Pattern</v>
      </c>
      <c r="Q1179" s="13" t="str">
        <f t="shared" si="65"/>
        <v>Repaired</v>
      </c>
      <c r="R1179" s="13" t="s">
        <v>1669</v>
      </c>
      <c r="S1179" s="25">
        <v>1</v>
      </c>
      <c r="T1179" s="25">
        <v>1</v>
      </c>
      <c r="U1179" s="25">
        <v>1</v>
      </c>
      <c r="V1179" s="1">
        <f t="shared" si="63"/>
        <v>2</v>
      </c>
    </row>
    <row r="1180" spans="1:22" x14ac:dyDescent="0.35">
      <c r="A1180" s="5" t="s">
        <v>1257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 t="shared" si="66"/>
        <v>AVATAR</v>
      </c>
      <c r="P1180" s="13" t="str">
        <f t="shared" si="64"/>
        <v>True Pattern</v>
      </c>
      <c r="Q1180" s="13" t="str">
        <f t="shared" si="65"/>
        <v>Repaired</v>
      </c>
      <c r="R1180" s="13" t="s">
        <v>1668</v>
      </c>
      <c r="S1180" s="25">
        <v>1</v>
      </c>
      <c r="T1180" s="25">
        <v>1</v>
      </c>
      <c r="U1180" s="25">
        <v>1</v>
      </c>
      <c r="V1180" s="1">
        <f t="shared" si="63"/>
        <v>2</v>
      </c>
    </row>
    <row r="1181" spans="1:22" x14ac:dyDescent="0.35">
      <c r="A1181" s="5" t="s">
        <v>587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 t="shared" si="66"/>
        <v>AVATAR</v>
      </c>
      <c r="P1181" s="13" t="str">
        <f t="shared" si="64"/>
        <v>True Pattern</v>
      </c>
      <c r="Q1181" s="13" t="str">
        <f t="shared" si="65"/>
        <v>Repaired</v>
      </c>
      <c r="R1181" s="13" t="s">
        <v>1669</v>
      </c>
      <c r="S1181" s="25">
        <v>1</v>
      </c>
      <c r="T1181" s="25">
        <v>1</v>
      </c>
      <c r="U1181" s="25">
        <v>1</v>
      </c>
      <c r="V1181" s="1">
        <f t="shared" si="63"/>
        <v>2</v>
      </c>
    </row>
    <row r="1182" spans="1:22" x14ac:dyDescent="0.35">
      <c r="A1182" s="5" t="s">
        <v>444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 t="shared" si="66"/>
        <v>AVATAR</v>
      </c>
      <c r="P1182" s="13" t="str">
        <f t="shared" si="64"/>
        <v>True Pattern</v>
      </c>
      <c r="Q1182" s="13" t="str">
        <f t="shared" si="65"/>
        <v>Repaired</v>
      </c>
      <c r="R1182" s="13" t="s">
        <v>1668</v>
      </c>
      <c r="S1182" s="25">
        <v>1</v>
      </c>
      <c r="T1182" s="25">
        <v>1</v>
      </c>
      <c r="U1182" s="25">
        <v>6</v>
      </c>
      <c r="V1182" s="1">
        <f t="shared" si="63"/>
        <v>7</v>
      </c>
    </row>
    <row r="1183" spans="1:22" x14ac:dyDescent="0.35">
      <c r="A1183" s="5" t="s">
        <v>111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 t="shared" si="66"/>
        <v>AVATAR</v>
      </c>
      <c r="P1183" s="13" t="str">
        <f t="shared" si="64"/>
        <v>True Pattern</v>
      </c>
      <c r="Q1183" s="13" t="str">
        <f t="shared" si="65"/>
        <v>Repaired</v>
      </c>
      <c r="R1183" s="13" t="s">
        <v>1669</v>
      </c>
      <c r="S1183" s="25">
        <v>1</v>
      </c>
      <c r="T1183" s="25">
        <v>1</v>
      </c>
      <c r="U1183" s="25">
        <v>1</v>
      </c>
      <c r="V1183" s="1">
        <f t="shared" si="63"/>
        <v>2</v>
      </c>
    </row>
    <row r="1184" spans="1:22" x14ac:dyDescent="0.35">
      <c r="A1184" s="5" t="s">
        <v>121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 t="shared" si="66"/>
        <v>AVATAR</v>
      </c>
      <c r="P1184" s="13" t="str">
        <f t="shared" si="64"/>
        <v>True Pattern</v>
      </c>
      <c r="Q1184" s="13" t="str">
        <f t="shared" si="65"/>
        <v>Repaired</v>
      </c>
      <c r="R1184" s="13" t="s">
        <v>1668</v>
      </c>
      <c r="S1184" s="25">
        <v>1</v>
      </c>
      <c r="T1184" s="25">
        <v>1</v>
      </c>
      <c r="U1184" s="25">
        <v>4</v>
      </c>
      <c r="V1184" s="1">
        <f t="shared" si="63"/>
        <v>5</v>
      </c>
    </row>
    <row r="1185" spans="1:22" x14ac:dyDescent="0.35">
      <c r="A1185" s="5" t="s">
        <v>889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 t="shared" si="66"/>
        <v>AVATAR</v>
      </c>
      <c r="P1185" s="13" t="str">
        <f t="shared" si="64"/>
        <v>True Pattern</v>
      </c>
      <c r="Q1185" s="13" t="str">
        <f t="shared" si="65"/>
        <v>Repaired</v>
      </c>
      <c r="R1185" s="13" t="s">
        <v>1668</v>
      </c>
      <c r="S1185" s="25">
        <v>1</v>
      </c>
      <c r="T1185" s="25">
        <v>1</v>
      </c>
      <c r="U1185" s="25">
        <v>4</v>
      </c>
      <c r="V1185" s="1">
        <f t="shared" si="63"/>
        <v>5</v>
      </c>
    </row>
    <row r="1186" spans="1:22" x14ac:dyDescent="0.35">
      <c r="A1186" s="7" t="s">
        <v>305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 t="shared" si="66"/>
        <v>AVATAR</v>
      </c>
      <c r="P1186" s="13" t="str">
        <f t="shared" si="64"/>
        <v>True Pattern</v>
      </c>
      <c r="Q1186" s="13" t="str">
        <f t="shared" si="65"/>
        <v>Repaired</v>
      </c>
      <c r="R1186" s="13" t="s">
        <v>1669</v>
      </c>
      <c r="S1186" s="25">
        <v>1</v>
      </c>
      <c r="T1186" s="25">
        <v>29</v>
      </c>
      <c r="U1186" s="25">
        <v>1</v>
      </c>
      <c r="V1186" s="1">
        <f t="shared" si="63"/>
        <v>30</v>
      </c>
    </row>
    <row r="1187" spans="1:22" x14ac:dyDescent="0.35">
      <c r="A1187" s="5" t="s">
        <v>66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 t="shared" si="66"/>
        <v>DynaMoth</v>
      </c>
      <c r="P1187" s="13" t="str">
        <f t="shared" si="64"/>
        <v>True Semantic</v>
      </c>
      <c r="Q1187" s="13" t="str">
        <f t="shared" si="65"/>
        <v>Repaired</v>
      </c>
      <c r="R1187" s="13" t="s">
        <v>1669</v>
      </c>
      <c r="S1187" s="25">
        <v>1</v>
      </c>
      <c r="T1187" s="25">
        <v>2</v>
      </c>
      <c r="U1187" s="25">
        <v>4</v>
      </c>
      <c r="V1187" s="1">
        <f t="shared" si="63"/>
        <v>6</v>
      </c>
    </row>
    <row r="1188" spans="1:22" x14ac:dyDescent="0.35">
      <c r="A1188" s="7" t="s">
        <v>642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 t="shared" si="66"/>
        <v>DynaMoth</v>
      </c>
      <c r="P1188" s="13" t="str">
        <f t="shared" si="64"/>
        <v>True Semantic</v>
      </c>
      <c r="Q1188" s="13" t="str">
        <f t="shared" si="65"/>
        <v>Repaired</v>
      </c>
      <c r="R1188" s="13" t="s">
        <v>1669</v>
      </c>
      <c r="S1188" s="25">
        <v>1</v>
      </c>
      <c r="T1188" s="25">
        <v>7</v>
      </c>
      <c r="U1188" s="25">
        <v>9</v>
      </c>
      <c r="V1188" s="1">
        <f t="shared" si="63"/>
        <v>16</v>
      </c>
    </row>
    <row r="1189" spans="1:22" x14ac:dyDescent="0.35">
      <c r="A1189" s="5" t="s">
        <v>1100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 t="shared" si="66"/>
        <v>DynaMoth</v>
      </c>
      <c r="P1189" s="13" t="str">
        <f t="shared" si="64"/>
        <v>True Semantic</v>
      </c>
      <c r="Q1189" s="13" t="str">
        <f t="shared" si="65"/>
        <v>Repaired</v>
      </c>
      <c r="R1189" s="13" t="s">
        <v>1669</v>
      </c>
      <c r="S1189" s="25">
        <v>1</v>
      </c>
      <c r="T1189" s="25">
        <v>7</v>
      </c>
      <c r="U1189" s="25">
        <v>9</v>
      </c>
      <c r="V1189" s="1">
        <f t="shared" si="63"/>
        <v>16</v>
      </c>
    </row>
    <row r="1190" spans="1:22" x14ac:dyDescent="0.35">
      <c r="A1190" s="7" t="s">
        <v>816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 t="shared" si="66"/>
        <v>DynaMoth</v>
      </c>
      <c r="P1190" s="13" t="str">
        <f t="shared" si="64"/>
        <v>True Semantic</v>
      </c>
      <c r="Q1190" s="13" t="str">
        <f t="shared" si="65"/>
        <v>Repaired</v>
      </c>
      <c r="R1190" s="13" t="s">
        <v>1669</v>
      </c>
      <c r="S1190" s="25">
        <v>1</v>
      </c>
      <c r="T1190" s="25">
        <v>1</v>
      </c>
      <c r="U1190" s="25">
        <v>1</v>
      </c>
      <c r="V1190" s="1">
        <f t="shared" ref="V1190:V1253" si="67">T1190+U1190</f>
        <v>2</v>
      </c>
    </row>
    <row r="1191" spans="1:22" x14ac:dyDescent="0.35">
      <c r="A1191" s="5" t="s">
        <v>253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 t="shared" si="66"/>
        <v>DynaMoth</v>
      </c>
      <c r="P1191" s="13" t="str">
        <f t="shared" si="64"/>
        <v>True Semantic</v>
      </c>
      <c r="Q1191" s="13" t="str">
        <f t="shared" si="65"/>
        <v>Repaired</v>
      </c>
      <c r="R1191" s="13" t="s">
        <v>1668</v>
      </c>
      <c r="S1191" s="25">
        <v>1</v>
      </c>
      <c r="T1191" s="25">
        <v>1</v>
      </c>
      <c r="U1191" s="25">
        <v>3</v>
      </c>
      <c r="V1191" s="1">
        <f t="shared" si="67"/>
        <v>4</v>
      </c>
    </row>
    <row r="1192" spans="1:22" x14ac:dyDescent="0.35">
      <c r="A1192" s="5" t="s">
        <v>272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 t="shared" si="66"/>
        <v>DynaMoth</v>
      </c>
      <c r="P1192" s="13" t="str">
        <f t="shared" si="64"/>
        <v>True Semantic</v>
      </c>
      <c r="Q1192" s="13" t="str">
        <f t="shared" si="65"/>
        <v>Repaired</v>
      </c>
      <c r="R1192" s="13" t="s">
        <v>1669</v>
      </c>
      <c r="S1192" s="25">
        <v>1</v>
      </c>
      <c r="T1192" s="25">
        <v>4</v>
      </c>
      <c r="U1192" s="25">
        <v>4</v>
      </c>
      <c r="V1192" s="1">
        <f t="shared" si="67"/>
        <v>8</v>
      </c>
    </row>
    <row r="1193" spans="1:22" x14ac:dyDescent="0.35">
      <c r="A1193" s="5" t="s">
        <v>515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 t="shared" si="66"/>
        <v>DynaMoth</v>
      </c>
      <c r="P1193" s="13" t="str">
        <f t="shared" si="64"/>
        <v>True Semantic</v>
      </c>
      <c r="Q1193" s="13" t="str">
        <f t="shared" si="65"/>
        <v>Repaired</v>
      </c>
      <c r="R1193" s="13" t="s">
        <v>1668</v>
      </c>
      <c r="S1193" s="25">
        <v>1</v>
      </c>
      <c r="T1193" s="25">
        <v>1</v>
      </c>
      <c r="U1193" s="25">
        <v>3</v>
      </c>
      <c r="V1193" s="1">
        <f t="shared" si="67"/>
        <v>4</v>
      </c>
    </row>
    <row r="1194" spans="1:22" x14ac:dyDescent="0.35">
      <c r="A1194" s="5" t="s">
        <v>803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 t="shared" si="66"/>
        <v>DynaMoth</v>
      </c>
      <c r="P1194" s="13" t="str">
        <f t="shared" si="64"/>
        <v>True Semantic</v>
      </c>
      <c r="Q1194" s="13" t="str">
        <f t="shared" si="65"/>
        <v>Repaired</v>
      </c>
      <c r="R1194" s="13" t="s">
        <v>1669</v>
      </c>
      <c r="S1194" s="25">
        <v>2</v>
      </c>
      <c r="T1194" s="25">
        <v>5</v>
      </c>
      <c r="U1194" s="25">
        <v>2</v>
      </c>
      <c r="V1194" s="1">
        <f t="shared" si="67"/>
        <v>7</v>
      </c>
    </row>
    <row r="1195" spans="1:22" x14ac:dyDescent="0.35">
      <c r="A1195" s="7" t="s">
        <v>1184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 t="shared" si="66"/>
        <v>DynaMoth</v>
      </c>
      <c r="P1195" s="13" t="str">
        <f t="shared" si="64"/>
        <v>True Semantic</v>
      </c>
      <c r="Q1195" s="13" t="str">
        <f t="shared" si="65"/>
        <v>Repaired</v>
      </c>
      <c r="R1195" s="13" t="s">
        <v>1669</v>
      </c>
      <c r="S1195" s="25">
        <v>1</v>
      </c>
      <c r="T1195" s="25">
        <v>1</v>
      </c>
      <c r="U1195" s="25">
        <v>3</v>
      </c>
      <c r="V1195" s="1">
        <f t="shared" si="67"/>
        <v>4</v>
      </c>
    </row>
    <row r="1196" spans="1:22" x14ac:dyDescent="0.35">
      <c r="A1196" s="5" t="s">
        <v>400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 t="shared" si="66"/>
        <v>DynaMoth</v>
      </c>
      <c r="P1196" s="13" t="str">
        <f t="shared" si="64"/>
        <v>True Semantic</v>
      </c>
      <c r="Q1196" s="13" t="str">
        <f t="shared" si="65"/>
        <v>Repaired</v>
      </c>
      <c r="R1196" s="13" t="s">
        <v>1669</v>
      </c>
      <c r="S1196" s="25">
        <v>1</v>
      </c>
      <c r="T1196" s="25">
        <v>2</v>
      </c>
      <c r="U1196" s="25">
        <v>1</v>
      </c>
      <c r="V1196" s="1">
        <f t="shared" si="67"/>
        <v>3</v>
      </c>
    </row>
    <row r="1197" spans="1:22" x14ac:dyDescent="0.35">
      <c r="A1197" s="5" t="s">
        <v>1035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 t="shared" si="66"/>
        <v>DynaMoth</v>
      </c>
      <c r="P1197" s="13" t="str">
        <f t="shared" si="64"/>
        <v>True Semantic</v>
      </c>
      <c r="Q1197" s="13" t="str">
        <f t="shared" si="65"/>
        <v>Repaired</v>
      </c>
      <c r="R1197" s="13" t="s">
        <v>1669</v>
      </c>
      <c r="S1197" s="25">
        <v>1</v>
      </c>
      <c r="T1197" s="25">
        <v>1</v>
      </c>
      <c r="U1197" s="25">
        <v>3</v>
      </c>
      <c r="V1197" s="1">
        <f t="shared" si="67"/>
        <v>4</v>
      </c>
    </row>
    <row r="1198" spans="1:22" x14ac:dyDescent="0.35">
      <c r="A1198" s="7" t="s">
        <v>342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 t="shared" si="66"/>
        <v>DynaMoth</v>
      </c>
      <c r="P1198" s="13" t="str">
        <f t="shared" si="64"/>
        <v>True Semantic</v>
      </c>
      <c r="Q1198" s="13" t="str">
        <f t="shared" si="65"/>
        <v>Repaired</v>
      </c>
      <c r="R1198" s="13" t="s">
        <v>1669</v>
      </c>
      <c r="S1198" s="25">
        <v>1</v>
      </c>
      <c r="T1198" s="25">
        <v>1</v>
      </c>
      <c r="U1198" s="25">
        <v>1</v>
      </c>
      <c r="V1198" s="1">
        <f t="shared" si="67"/>
        <v>2</v>
      </c>
    </row>
    <row r="1199" spans="1:22" x14ac:dyDescent="0.35">
      <c r="A1199" s="5" t="s">
        <v>960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 t="shared" si="66"/>
        <v>DynaMoth</v>
      </c>
      <c r="P1199" s="13" t="str">
        <f t="shared" si="64"/>
        <v>True Semantic</v>
      </c>
      <c r="Q1199" s="13" t="str">
        <f t="shared" si="65"/>
        <v>Repaired</v>
      </c>
      <c r="R1199" s="13" t="s">
        <v>1669</v>
      </c>
      <c r="S1199" s="25">
        <v>1</v>
      </c>
      <c r="T1199" s="25">
        <v>1</v>
      </c>
      <c r="U1199" s="25">
        <v>3</v>
      </c>
      <c r="V1199" s="1">
        <f t="shared" si="67"/>
        <v>4</v>
      </c>
    </row>
    <row r="1200" spans="1:22" x14ac:dyDescent="0.35">
      <c r="A1200" s="7" t="s">
        <v>674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 t="shared" si="66"/>
        <v>DynaMoth</v>
      </c>
      <c r="P1200" s="13" t="str">
        <f t="shared" si="64"/>
        <v>True Semantic</v>
      </c>
      <c r="Q1200" s="13" t="str">
        <f t="shared" si="65"/>
        <v>Repaired</v>
      </c>
      <c r="R1200" s="13" t="s">
        <v>1669</v>
      </c>
      <c r="S1200" s="25">
        <v>1</v>
      </c>
      <c r="T1200" s="25">
        <v>1</v>
      </c>
      <c r="U1200" s="25">
        <v>1</v>
      </c>
      <c r="V1200" s="1">
        <f t="shared" si="67"/>
        <v>2</v>
      </c>
    </row>
    <row r="1201" spans="1:22" x14ac:dyDescent="0.35">
      <c r="A1201" s="7" t="s">
        <v>1013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 t="shared" si="66"/>
        <v>DynaMoth</v>
      </c>
      <c r="P1201" s="13" t="str">
        <f t="shared" si="64"/>
        <v>True Semantic</v>
      </c>
      <c r="Q1201" s="13" t="str">
        <f t="shared" si="65"/>
        <v>Repaired</v>
      </c>
      <c r="R1201" s="13" t="s">
        <v>1669</v>
      </c>
      <c r="S1201" s="25">
        <v>1</v>
      </c>
      <c r="T1201" s="25">
        <v>8</v>
      </c>
      <c r="U1201" s="25">
        <v>10</v>
      </c>
      <c r="V1201" s="1">
        <f t="shared" si="67"/>
        <v>18</v>
      </c>
    </row>
    <row r="1202" spans="1:22" x14ac:dyDescent="0.35">
      <c r="A1202" s="5" t="s">
        <v>58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 t="shared" si="66"/>
        <v>DynaMoth</v>
      </c>
      <c r="P1202" s="13" t="str">
        <f t="shared" si="64"/>
        <v>True Semantic</v>
      </c>
      <c r="Q1202" s="13" t="str">
        <f t="shared" si="65"/>
        <v>Repaired</v>
      </c>
      <c r="R1202" s="13" t="s">
        <v>1669</v>
      </c>
      <c r="S1202" s="25">
        <v>1</v>
      </c>
      <c r="T1202" s="25">
        <v>2</v>
      </c>
      <c r="U1202" s="25">
        <v>6</v>
      </c>
      <c r="V1202" s="1">
        <f t="shared" si="67"/>
        <v>8</v>
      </c>
    </row>
    <row r="1203" spans="1:22" x14ac:dyDescent="0.35">
      <c r="A1203" s="7" t="s">
        <v>1202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 t="shared" si="66"/>
        <v>DynaMoth</v>
      </c>
      <c r="P1203" s="13" t="str">
        <f t="shared" si="64"/>
        <v>True Semantic</v>
      </c>
      <c r="Q1203" s="13" t="str">
        <f t="shared" si="65"/>
        <v>Repaired</v>
      </c>
      <c r="R1203" s="13" t="s">
        <v>1668</v>
      </c>
      <c r="S1203" s="25">
        <v>1</v>
      </c>
      <c r="T1203" s="25">
        <v>1</v>
      </c>
      <c r="U1203" s="25">
        <v>3</v>
      </c>
      <c r="V1203" s="1">
        <f t="shared" si="67"/>
        <v>4</v>
      </c>
    </row>
    <row r="1204" spans="1:22" x14ac:dyDescent="0.35">
      <c r="A1204" s="7" t="s">
        <v>1077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 t="shared" si="66"/>
        <v>DynaMoth</v>
      </c>
      <c r="P1204" s="13" t="str">
        <f t="shared" si="64"/>
        <v>True Semantic</v>
      </c>
      <c r="Q1204" s="13" t="str">
        <f t="shared" si="65"/>
        <v>Repaired</v>
      </c>
      <c r="R1204" s="13" t="s">
        <v>1669</v>
      </c>
      <c r="S1204" s="25">
        <v>1</v>
      </c>
      <c r="T1204" s="25">
        <v>2</v>
      </c>
      <c r="U1204" s="25">
        <v>4</v>
      </c>
      <c r="V1204" s="1">
        <f t="shared" si="67"/>
        <v>6</v>
      </c>
    </row>
    <row r="1205" spans="1:22" x14ac:dyDescent="0.35">
      <c r="A1205" s="5" t="s">
        <v>671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 t="shared" si="66"/>
        <v>DynaMoth</v>
      </c>
      <c r="P1205" s="13" t="str">
        <f t="shared" si="64"/>
        <v>True Semantic</v>
      </c>
      <c r="Q1205" s="13" t="str">
        <f t="shared" si="65"/>
        <v>Repaired</v>
      </c>
      <c r="R1205" s="13" t="s">
        <v>1669</v>
      </c>
      <c r="S1205" s="25">
        <v>2</v>
      </c>
      <c r="T1205" s="25">
        <v>6</v>
      </c>
      <c r="U1205" s="25">
        <v>8</v>
      </c>
      <c r="V1205" s="1">
        <f t="shared" si="67"/>
        <v>14</v>
      </c>
    </row>
    <row r="1206" spans="1:22" x14ac:dyDescent="0.35">
      <c r="A1206" s="5" t="s">
        <v>1163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 t="shared" si="66"/>
        <v>DynaMoth</v>
      </c>
      <c r="P1206" s="13" t="str">
        <f t="shared" si="64"/>
        <v>True Semantic</v>
      </c>
      <c r="Q1206" s="13" t="str">
        <f t="shared" si="65"/>
        <v>Repaired</v>
      </c>
      <c r="R1206" s="13" t="s">
        <v>1669</v>
      </c>
      <c r="S1206" s="25">
        <v>4</v>
      </c>
      <c r="T1206" s="25">
        <v>15</v>
      </c>
      <c r="U1206" s="25">
        <v>17</v>
      </c>
      <c r="V1206" s="1">
        <f t="shared" si="67"/>
        <v>32</v>
      </c>
    </row>
    <row r="1207" spans="1:22" x14ac:dyDescent="0.35">
      <c r="A1207" s="5" t="s">
        <v>892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 t="shared" si="66"/>
        <v>DynaMoth</v>
      </c>
      <c r="P1207" s="13" t="str">
        <f t="shared" si="64"/>
        <v>True Semantic</v>
      </c>
      <c r="Q1207" s="13" t="str">
        <f t="shared" si="65"/>
        <v>Repaired</v>
      </c>
      <c r="R1207" s="13" t="s">
        <v>1669</v>
      </c>
      <c r="S1207" s="25">
        <v>1</v>
      </c>
      <c r="T1207" s="25">
        <v>1</v>
      </c>
      <c r="U1207" s="25">
        <v>3</v>
      </c>
      <c r="V1207" s="1">
        <f t="shared" si="67"/>
        <v>4</v>
      </c>
    </row>
    <row r="1208" spans="1:22" x14ac:dyDescent="0.35">
      <c r="A1208" s="7" t="s">
        <v>493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 t="shared" si="66"/>
        <v>DynaMoth</v>
      </c>
      <c r="P1208" s="13" t="str">
        <f t="shared" si="64"/>
        <v>True Semantic</v>
      </c>
      <c r="Q1208" s="13" t="str">
        <f t="shared" si="65"/>
        <v>Repaired</v>
      </c>
      <c r="R1208" s="13" t="s">
        <v>1669</v>
      </c>
      <c r="S1208" s="25">
        <v>1</v>
      </c>
      <c r="T1208" s="25">
        <v>7</v>
      </c>
      <c r="U1208" s="25">
        <v>9</v>
      </c>
      <c r="V1208" s="1">
        <f t="shared" si="67"/>
        <v>16</v>
      </c>
    </row>
    <row r="1209" spans="1:22" x14ac:dyDescent="0.35">
      <c r="A1209" s="7" t="s">
        <v>490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 t="shared" si="66"/>
        <v>DynaMoth</v>
      </c>
      <c r="P1209" s="13" t="str">
        <f t="shared" si="64"/>
        <v>True Semantic</v>
      </c>
      <c r="Q1209" s="13" t="str">
        <f t="shared" si="65"/>
        <v>Repaired</v>
      </c>
      <c r="R1209" s="13" t="s">
        <v>1669</v>
      </c>
      <c r="S1209" s="25">
        <v>1</v>
      </c>
      <c r="T1209" s="25">
        <v>1</v>
      </c>
      <c r="U1209" s="25">
        <v>3</v>
      </c>
      <c r="V1209" s="1">
        <f t="shared" si="67"/>
        <v>4</v>
      </c>
    </row>
    <row r="1210" spans="1:22" x14ac:dyDescent="0.35">
      <c r="A1210" s="5" t="s">
        <v>195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 t="shared" si="66"/>
        <v>DynaMoth</v>
      </c>
      <c r="P1210" s="13" t="str">
        <f t="shared" si="64"/>
        <v>True Semantic</v>
      </c>
      <c r="Q1210" s="13" t="str">
        <f t="shared" si="65"/>
        <v>Repaired</v>
      </c>
      <c r="R1210" s="13" t="s">
        <v>1669</v>
      </c>
      <c r="S1210" s="25">
        <v>2</v>
      </c>
      <c r="T1210" s="25">
        <v>6</v>
      </c>
      <c r="U1210" s="25">
        <v>6</v>
      </c>
      <c r="V1210" s="1">
        <f t="shared" si="67"/>
        <v>12</v>
      </c>
    </row>
    <row r="1211" spans="1:22" x14ac:dyDescent="0.35">
      <c r="A1211" s="7" t="s">
        <v>807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 t="shared" si="66"/>
        <v>FixMiner</v>
      </c>
      <c r="P1211" s="13" t="str">
        <f t="shared" si="64"/>
        <v>True Pattern</v>
      </c>
      <c r="Q1211" s="13" t="str">
        <f t="shared" si="65"/>
        <v>Repaired</v>
      </c>
      <c r="R1211" s="13" t="s">
        <v>1668</v>
      </c>
      <c r="S1211" s="25">
        <v>1</v>
      </c>
      <c r="T1211" s="25">
        <v>1</v>
      </c>
      <c r="U1211" s="25">
        <v>1</v>
      </c>
      <c r="V1211" s="1">
        <f t="shared" si="67"/>
        <v>2</v>
      </c>
    </row>
    <row r="1212" spans="1:22" x14ac:dyDescent="0.35">
      <c r="A1212" s="7" t="s">
        <v>355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 t="shared" si="66"/>
        <v>FixMiner</v>
      </c>
      <c r="P1212" s="13" t="str">
        <f t="shared" si="64"/>
        <v>True Pattern</v>
      </c>
      <c r="Q1212" s="13" t="str">
        <f t="shared" si="65"/>
        <v>Repaired</v>
      </c>
      <c r="R1212" s="13" t="s">
        <v>1668</v>
      </c>
      <c r="S1212" s="25">
        <v>1</v>
      </c>
      <c r="T1212" s="25">
        <v>1</v>
      </c>
      <c r="U1212" s="25">
        <v>1</v>
      </c>
      <c r="V1212" s="1">
        <f t="shared" si="67"/>
        <v>2</v>
      </c>
    </row>
    <row r="1213" spans="1:22" x14ac:dyDescent="0.35">
      <c r="A1213" s="5" t="s">
        <v>697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 t="shared" si="66"/>
        <v>FixMiner</v>
      </c>
      <c r="P1213" s="13" t="str">
        <f t="shared" si="64"/>
        <v>True Pattern</v>
      </c>
      <c r="Q1213" s="13" t="str">
        <f t="shared" si="65"/>
        <v>Repaired</v>
      </c>
      <c r="R1213" s="13" t="s">
        <v>1668</v>
      </c>
      <c r="S1213" s="25">
        <v>1</v>
      </c>
      <c r="T1213" s="25">
        <v>1</v>
      </c>
      <c r="U1213" s="25">
        <v>1</v>
      </c>
      <c r="V1213" s="1">
        <f t="shared" si="67"/>
        <v>2</v>
      </c>
    </row>
    <row r="1214" spans="1:22" x14ac:dyDescent="0.35">
      <c r="A1214" s="7" t="s">
        <v>1262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 t="shared" si="66"/>
        <v>FixMiner</v>
      </c>
      <c r="P1214" s="13" t="str">
        <f t="shared" si="64"/>
        <v>True Pattern</v>
      </c>
      <c r="Q1214" s="13" t="str">
        <f t="shared" si="65"/>
        <v>Repaired</v>
      </c>
      <c r="R1214" s="13" t="s">
        <v>1669</v>
      </c>
      <c r="S1214" s="25">
        <v>1</v>
      </c>
      <c r="T1214" s="25">
        <v>1</v>
      </c>
      <c r="U1214" s="25">
        <v>1</v>
      </c>
      <c r="V1214" s="1">
        <f t="shared" si="67"/>
        <v>2</v>
      </c>
    </row>
    <row r="1215" spans="1:22" x14ac:dyDescent="0.35">
      <c r="A1215" s="7" t="s">
        <v>44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 t="shared" si="66"/>
        <v>FixMiner</v>
      </c>
      <c r="P1215" s="13" t="str">
        <f t="shared" si="64"/>
        <v>True Pattern</v>
      </c>
      <c r="Q1215" s="13" t="str">
        <f t="shared" si="65"/>
        <v>Repaired</v>
      </c>
      <c r="R1215" s="13" t="s">
        <v>1669</v>
      </c>
      <c r="S1215" s="25">
        <v>1</v>
      </c>
      <c r="T1215" s="25">
        <v>1</v>
      </c>
      <c r="U1215" s="25">
        <v>1</v>
      </c>
      <c r="V1215" s="1">
        <f t="shared" si="67"/>
        <v>2</v>
      </c>
    </row>
    <row r="1216" spans="1:22" x14ac:dyDescent="0.35">
      <c r="A1216" s="5" t="s">
        <v>422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 t="shared" si="66"/>
        <v>FixMiner</v>
      </c>
      <c r="P1216" s="13" t="str">
        <f t="shared" si="64"/>
        <v>True Pattern</v>
      </c>
      <c r="Q1216" s="13" t="str">
        <f t="shared" si="65"/>
        <v>Repaired</v>
      </c>
      <c r="R1216" s="13" t="s">
        <v>1668</v>
      </c>
      <c r="S1216" s="25">
        <v>1</v>
      </c>
      <c r="T1216" s="25">
        <v>1</v>
      </c>
      <c r="U1216" s="25">
        <v>4</v>
      </c>
      <c r="V1216" s="1">
        <f t="shared" si="67"/>
        <v>5</v>
      </c>
    </row>
    <row r="1217" spans="1:22" x14ac:dyDescent="0.35">
      <c r="A1217" s="5" t="s">
        <v>205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 t="shared" si="66"/>
        <v>FixMiner</v>
      </c>
      <c r="P1217" s="13" t="str">
        <f t="shared" si="64"/>
        <v>True Pattern</v>
      </c>
      <c r="Q1217" s="13" t="str">
        <f t="shared" si="65"/>
        <v>Repaired</v>
      </c>
      <c r="R1217" s="13" t="s">
        <v>1668</v>
      </c>
      <c r="S1217" s="25">
        <v>1</v>
      </c>
      <c r="T1217" s="25">
        <v>1</v>
      </c>
      <c r="U1217" s="25">
        <v>1</v>
      </c>
      <c r="V1217" s="1">
        <f t="shared" si="67"/>
        <v>2</v>
      </c>
    </row>
    <row r="1218" spans="1:22" x14ac:dyDescent="0.35">
      <c r="A1218" s="7" t="s">
        <v>523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 t="shared" si="66"/>
        <v>FixMiner</v>
      </c>
      <c r="P1218" s="13" t="str">
        <f t="shared" si="64"/>
        <v>True Pattern</v>
      </c>
      <c r="Q1218" s="13" t="str">
        <f t="shared" si="65"/>
        <v>Repaired</v>
      </c>
      <c r="R1218" s="13" t="s">
        <v>1668</v>
      </c>
      <c r="S1218" s="25">
        <v>2</v>
      </c>
      <c r="T1218" s="25">
        <v>1</v>
      </c>
      <c r="U1218" s="25">
        <v>4</v>
      </c>
      <c r="V1218" s="1">
        <f t="shared" si="67"/>
        <v>5</v>
      </c>
    </row>
    <row r="1219" spans="1:22" x14ac:dyDescent="0.35">
      <c r="A1219" s="7" t="s">
        <v>1007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 t="shared" si="66"/>
        <v>FixMiner</v>
      </c>
      <c r="P1219" s="13" t="str">
        <f t="shared" si="64"/>
        <v>True Pattern</v>
      </c>
      <c r="Q1219" s="13" t="str">
        <f t="shared" si="65"/>
        <v>Repaired</v>
      </c>
      <c r="R1219" s="13" t="s">
        <v>1669</v>
      </c>
      <c r="S1219" s="25">
        <v>1</v>
      </c>
      <c r="T1219" s="25">
        <v>1</v>
      </c>
      <c r="U1219" s="25">
        <v>1</v>
      </c>
      <c r="V1219" s="1">
        <f t="shared" si="67"/>
        <v>2</v>
      </c>
    </row>
    <row r="1220" spans="1:22" x14ac:dyDescent="0.35">
      <c r="A1220" s="5" t="s">
        <v>33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 t="shared" si="66"/>
        <v>FixMiner</v>
      </c>
      <c r="P1220" s="13" t="str">
        <f t="shared" si="64"/>
        <v>True Pattern</v>
      </c>
      <c r="Q1220" s="13" t="str">
        <f t="shared" si="65"/>
        <v>Repaired</v>
      </c>
      <c r="R1220" s="13" t="s">
        <v>1668</v>
      </c>
      <c r="S1220" s="25">
        <v>2</v>
      </c>
      <c r="T1220" s="25">
        <v>1</v>
      </c>
      <c r="U1220" s="25">
        <v>4</v>
      </c>
      <c r="V1220" s="1">
        <f t="shared" si="67"/>
        <v>5</v>
      </c>
    </row>
    <row r="1221" spans="1:22" x14ac:dyDescent="0.35">
      <c r="A1221" s="5" t="s">
        <v>834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 t="shared" si="66"/>
        <v>FixMiner</v>
      </c>
      <c r="P1221" s="13" t="str">
        <f t="shared" si="64"/>
        <v>True Pattern</v>
      </c>
      <c r="Q1221" s="13" t="str">
        <f t="shared" si="65"/>
        <v>Repaired</v>
      </c>
      <c r="R1221" s="13" t="s">
        <v>1669</v>
      </c>
      <c r="S1221" s="25">
        <v>1</v>
      </c>
      <c r="T1221" s="25">
        <v>1</v>
      </c>
      <c r="U1221" s="25">
        <v>1</v>
      </c>
      <c r="V1221" s="1">
        <f t="shared" si="67"/>
        <v>2</v>
      </c>
    </row>
    <row r="1222" spans="1:22" x14ac:dyDescent="0.35">
      <c r="A1222" s="7" t="s">
        <v>865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 t="shared" si="66"/>
        <v>FixMiner</v>
      </c>
      <c r="P1222" s="13" t="str">
        <f t="shared" si="64"/>
        <v>True Pattern</v>
      </c>
      <c r="Q1222" s="13" t="str">
        <f t="shared" si="65"/>
        <v>Repaired</v>
      </c>
      <c r="R1222" s="13" t="s">
        <v>1668</v>
      </c>
      <c r="S1222" s="25">
        <v>1</v>
      </c>
      <c r="T1222" s="25">
        <v>1</v>
      </c>
      <c r="U1222" s="25">
        <v>1</v>
      </c>
      <c r="V1222" s="1">
        <f t="shared" si="67"/>
        <v>2</v>
      </c>
    </row>
    <row r="1223" spans="1:22" x14ac:dyDescent="0.35">
      <c r="A1223" s="5" t="s">
        <v>912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 t="shared" si="66"/>
        <v>FixMiner</v>
      </c>
      <c r="P1223" s="13" t="str">
        <f t="shared" si="64"/>
        <v>True Pattern</v>
      </c>
      <c r="Q1223" s="13" t="str">
        <f t="shared" si="65"/>
        <v>Repaired</v>
      </c>
      <c r="R1223" s="13" t="s">
        <v>1669</v>
      </c>
      <c r="S1223" s="25">
        <v>1</v>
      </c>
      <c r="T1223" s="25">
        <v>1</v>
      </c>
      <c r="U1223" s="25">
        <v>1</v>
      </c>
      <c r="V1223" s="1">
        <f t="shared" si="67"/>
        <v>2</v>
      </c>
    </row>
    <row r="1224" spans="1:22" x14ac:dyDescent="0.35">
      <c r="A1224" s="5" t="s">
        <v>864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 t="shared" si="66"/>
        <v>FixMiner</v>
      </c>
      <c r="P1224" s="13" t="str">
        <f t="shared" si="64"/>
        <v>True Pattern</v>
      </c>
      <c r="Q1224" s="13" t="str">
        <f t="shared" si="65"/>
        <v>Repaired</v>
      </c>
      <c r="R1224" s="13" t="s">
        <v>1668</v>
      </c>
      <c r="S1224" s="25">
        <v>2</v>
      </c>
      <c r="T1224" s="25">
        <v>1</v>
      </c>
      <c r="U1224" s="25">
        <v>3</v>
      </c>
      <c r="V1224" s="1">
        <f t="shared" si="67"/>
        <v>4</v>
      </c>
    </row>
    <row r="1225" spans="1:22" x14ac:dyDescent="0.35">
      <c r="A1225" s="7" t="s">
        <v>581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 t="shared" si="66"/>
        <v>FixMiner</v>
      </c>
      <c r="P1225" s="13" t="str">
        <f t="shared" si="64"/>
        <v>True Pattern</v>
      </c>
      <c r="Q1225" s="13" t="str">
        <f t="shared" si="65"/>
        <v>Repaired</v>
      </c>
      <c r="R1225" s="13" t="s">
        <v>1669</v>
      </c>
      <c r="S1225" s="25">
        <v>1</v>
      </c>
      <c r="T1225" s="25">
        <v>2</v>
      </c>
      <c r="U1225" s="25">
        <v>1</v>
      </c>
      <c r="V1225" s="1">
        <f t="shared" si="67"/>
        <v>3</v>
      </c>
    </row>
    <row r="1226" spans="1:22" x14ac:dyDescent="0.35">
      <c r="A1226" s="7" t="s">
        <v>1086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 t="shared" si="66"/>
        <v>FixMiner</v>
      </c>
      <c r="P1226" s="13" t="str">
        <f t="shared" ref="P1226:P1289" si="68">IF($O1226="ACS", "True Search", IF($O1226="Arja", "Evolutionary Search", IF($O1226="AVATAR", "True Pattern", IF($O1226="CapGen", "Search Like Pattern", IF($O1226="Cardumen", "True Semantic", IF($O1226="DynaMoth", "True Semantic", IF($O1226="FixMiner", "True Pattern", IF($O1226="GenProg-A", "Evolutionary Search", IF($O1226="Hercules", "Learning Pattern", IF($O1226="Jaid", "True Semantic",
IF($O1226="Kali-A", "True Search", IF($O1226="kPAR", "True Pattern", IF($O1226="Nopol", "True Semantic", IF($O1226="RSRepair-A", "Evolutionary Search", IF($O1226="SequenceR", "Deep Learning", IF($O1226="SimFix", "Search Like Pattern", IF($O1226="SketchFix", "True Pattern", IF($O1226="SOFix", "True Pattern", IF($O1226="ssFix", "Search Like Pattern", IF($O1226="TBar", "True Pattern", ""))))))))))))))))))))</f>
        <v>True Pattern</v>
      </c>
      <c r="Q1226" s="13" t="str">
        <f t="shared" si="65"/>
        <v>Repaired</v>
      </c>
      <c r="R1226" s="13" t="s">
        <v>1668</v>
      </c>
      <c r="S1226" s="25">
        <v>2</v>
      </c>
      <c r="T1226" s="13">
        <v>0</v>
      </c>
      <c r="U1226" s="25">
        <v>2</v>
      </c>
      <c r="V1226" s="1">
        <f t="shared" si="67"/>
        <v>2</v>
      </c>
    </row>
    <row r="1227" spans="1:22" x14ac:dyDescent="0.35">
      <c r="A1227" s="5" t="s">
        <v>1091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 t="shared" si="66"/>
        <v>FixMiner</v>
      </c>
      <c r="P1227" s="13" t="str">
        <f t="shared" si="68"/>
        <v>True Pattern</v>
      </c>
      <c r="Q1227" s="13" t="str">
        <f t="shared" si="65"/>
        <v>Repaired</v>
      </c>
      <c r="R1227" s="13" t="s">
        <v>1668</v>
      </c>
      <c r="S1227" s="25">
        <v>1</v>
      </c>
      <c r="T1227" s="25">
        <v>1</v>
      </c>
      <c r="U1227" s="25">
        <v>1</v>
      </c>
      <c r="V1227" s="1">
        <f t="shared" si="67"/>
        <v>2</v>
      </c>
    </row>
    <row r="1228" spans="1:22" x14ac:dyDescent="0.35">
      <c r="A1228" s="5" t="s">
        <v>1272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 t="shared" si="66"/>
        <v>FixMiner</v>
      </c>
      <c r="P1228" s="13" t="str">
        <f t="shared" si="68"/>
        <v>True Pattern</v>
      </c>
      <c r="Q1228" s="13" t="str">
        <f t="shared" si="65"/>
        <v>Repaired</v>
      </c>
      <c r="R1228" s="13" t="s">
        <v>1668</v>
      </c>
      <c r="S1228" s="25">
        <v>1</v>
      </c>
      <c r="T1228" s="25">
        <v>16</v>
      </c>
      <c r="U1228" s="25">
        <v>1</v>
      </c>
      <c r="V1228" s="1">
        <f t="shared" si="67"/>
        <v>17</v>
      </c>
    </row>
    <row r="1229" spans="1:22" x14ac:dyDescent="0.35">
      <c r="A1229" s="5" t="s">
        <v>844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 t="shared" si="66"/>
        <v>FixMiner</v>
      </c>
      <c r="P1229" s="13" t="str">
        <f t="shared" si="68"/>
        <v>True Pattern</v>
      </c>
      <c r="Q1229" s="13" t="str">
        <f t="shared" si="65"/>
        <v>Repaired</v>
      </c>
      <c r="R1229" s="13" t="s">
        <v>1669</v>
      </c>
      <c r="S1229" s="25">
        <v>1</v>
      </c>
      <c r="T1229" s="25">
        <v>1</v>
      </c>
      <c r="U1229" s="25">
        <v>1</v>
      </c>
      <c r="V1229" s="1">
        <f t="shared" si="67"/>
        <v>2</v>
      </c>
    </row>
    <row r="1230" spans="1:22" x14ac:dyDescent="0.35">
      <c r="A1230" s="5" t="s">
        <v>225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 t="shared" si="66"/>
        <v>FixMiner</v>
      </c>
      <c r="P1230" s="13" t="str">
        <f t="shared" si="68"/>
        <v>True Pattern</v>
      </c>
      <c r="Q1230" s="13" t="str">
        <f t="shared" si="65"/>
        <v>Repaired</v>
      </c>
      <c r="R1230" s="13" t="s">
        <v>1668</v>
      </c>
      <c r="S1230" s="25">
        <v>1</v>
      </c>
      <c r="T1230" s="25">
        <v>1</v>
      </c>
      <c r="U1230" s="25">
        <v>1</v>
      </c>
      <c r="V1230" s="1">
        <f t="shared" si="67"/>
        <v>2</v>
      </c>
    </row>
    <row r="1231" spans="1:22" x14ac:dyDescent="0.35">
      <c r="A1231" s="7" t="s">
        <v>38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 t="shared" si="66"/>
        <v>FixMiner</v>
      </c>
      <c r="P1231" s="13" t="str">
        <f t="shared" si="68"/>
        <v>True Pattern</v>
      </c>
      <c r="Q1231" s="13" t="str">
        <f t="shared" si="65"/>
        <v>Repaired</v>
      </c>
      <c r="R1231" s="13" t="s">
        <v>1668</v>
      </c>
      <c r="S1231" s="25">
        <v>1</v>
      </c>
      <c r="T1231" s="25">
        <v>7</v>
      </c>
      <c r="U1231" s="25">
        <v>1</v>
      </c>
      <c r="V1231" s="1">
        <f t="shared" si="67"/>
        <v>8</v>
      </c>
    </row>
    <row r="1232" spans="1:22" x14ac:dyDescent="0.35">
      <c r="A1232" s="7" t="s">
        <v>395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 t="shared" si="66"/>
        <v>FixMiner</v>
      </c>
      <c r="P1232" s="13" t="str">
        <f t="shared" si="68"/>
        <v>True Pattern</v>
      </c>
      <c r="Q1232" s="13" t="str">
        <f t="shared" si="65"/>
        <v>Repaired</v>
      </c>
      <c r="R1232" s="13" t="s">
        <v>1669</v>
      </c>
      <c r="S1232" s="25">
        <v>1</v>
      </c>
      <c r="T1232" s="25">
        <v>1</v>
      </c>
      <c r="U1232" s="25">
        <v>1</v>
      </c>
      <c r="V1232" s="1">
        <f t="shared" si="67"/>
        <v>2</v>
      </c>
    </row>
    <row r="1233" spans="1:22" x14ac:dyDescent="0.35">
      <c r="A1233" s="5" t="s">
        <v>167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 t="shared" si="66"/>
        <v>FixMiner</v>
      </c>
      <c r="P1233" s="13" t="str">
        <f t="shared" si="68"/>
        <v>True Pattern</v>
      </c>
      <c r="Q1233" s="13" t="str">
        <f t="shared" si="65"/>
        <v>Repaired</v>
      </c>
      <c r="R1233" s="13" t="s">
        <v>1669</v>
      </c>
      <c r="S1233" s="25">
        <v>1</v>
      </c>
      <c r="T1233" s="25">
        <v>1</v>
      </c>
      <c r="U1233" s="25">
        <v>1</v>
      </c>
      <c r="V1233" s="1">
        <f t="shared" si="67"/>
        <v>2</v>
      </c>
    </row>
    <row r="1234" spans="1:22" x14ac:dyDescent="0.35">
      <c r="A1234" s="5" t="s">
        <v>598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 t="shared" si="66"/>
        <v>FixMiner</v>
      </c>
      <c r="P1234" s="13" t="str">
        <f t="shared" si="68"/>
        <v>True Pattern</v>
      </c>
      <c r="Q1234" s="13" t="str">
        <f t="shared" si="65"/>
        <v>Repaired</v>
      </c>
      <c r="R1234" s="13" t="s">
        <v>1668</v>
      </c>
      <c r="S1234" s="25">
        <v>1</v>
      </c>
      <c r="T1234" s="25">
        <v>1</v>
      </c>
      <c r="U1234" s="25">
        <v>1</v>
      </c>
      <c r="V1234" s="1">
        <f t="shared" si="67"/>
        <v>2</v>
      </c>
    </row>
    <row r="1235" spans="1:22" x14ac:dyDescent="0.35">
      <c r="A1235" s="7" t="s">
        <v>893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 t="shared" si="66"/>
        <v>FixMiner</v>
      </c>
      <c r="P1235" s="13" t="str">
        <f t="shared" si="68"/>
        <v>True Pattern</v>
      </c>
      <c r="Q1235" s="13" t="str">
        <f t="shared" si="65"/>
        <v>Repaired</v>
      </c>
      <c r="R1235" s="13" t="s">
        <v>1668</v>
      </c>
      <c r="S1235" s="25">
        <v>1</v>
      </c>
      <c r="T1235" s="25">
        <v>1</v>
      </c>
      <c r="U1235" s="25">
        <v>1</v>
      </c>
      <c r="V1235" s="1">
        <f t="shared" si="67"/>
        <v>2</v>
      </c>
    </row>
    <row r="1236" spans="1:22" x14ac:dyDescent="0.35">
      <c r="A1236" s="7" t="s">
        <v>61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 t="shared" si="66"/>
        <v>FixMiner</v>
      </c>
      <c r="P1236" s="13" t="str">
        <f t="shared" si="68"/>
        <v>True Pattern</v>
      </c>
      <c r="Q1236" s="13" t="str">
        <f t="shared" si="65"/>
        <v>Repaired</v>
      </c>
      <c r="R1236" s="13" t="s">
        <v>1669</v>
      </c>
      <c r="S1236" s="25">
        <v>1</v>
      </c>
      <c r="T1236" s="25">
        <v>2</v>
      </c>
      <c r="U1236" s="25">
        <v>1</v>
      </c>
      <c r="V1236" s="1">
        <f t="shared" si="67"/>
        <v>3</v>
      </c>
    </row>
    <row r="1237" spans="1:22" x14ac:dyDescent="0.35">
      <c r="A1237" s="7" t="s">
        <v>1146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 t="shared" si="66"/>
        <v>FixMiner</v>
      </c>
      <c r="P1237" s="13" t="str">
        <f t="shared" si="68"/>
        <v>True Pattern</v>
      </c>
      <c r="Q1237" s="13" t="str">
        <f t="shared" si="65"/>
        <v>Repaired</v>
      </c>
      <c r="R1237" s="13" t="s">
        <v>1668</v>
      </c>
      <c r="S1237" s="25">
        <v>1</v>
      </c>
      <c r="T1237" s="25">
        <v>1</v>
      </c>
      <c r="U1237" s="25">
        <v>1</v>
      </c>
      <c r="V1237" s="1">
        <f t="shared" si="67"/>
        <v>2</v>
      </c>
    </row>
    <row r="1238" spans="1:22" x14ac:dyDescent="0.35">
      <c r="A1238" s="5" t="s">
        <v>519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 t="shared" si="66"/>
        <v>FixMiner</v>
      </c>
      <c r="P1238" s="13" t="str">
        <f t="shared" si="68"/>
        <v>True Pattern</v>
      </c>
      <c r="Q1238" s="13" t="str">
        <f t="shared" ref="Q1238:Q1301" si="69">IF(NOT(ISERR(SEARCH("*_Buggy",$A1238))), "Buggy", IF(NOT(ISERR(SEARCH("*_Fixed",$A1238))), "Fixed", IF(NOT(ISERR(SEARCH("*_Repaired",$A1238))), "Repaired", "")))</f>
        <v>Repaired</v>
      </c>
      <c r="R1238" s="13" t="s">
        <v>1669</v>
      </c>
      <c r="S1238" s="25">
        <v>2</v>
      </c>
      <c r="T1238" s="25">
        <v>2</v>
      </c>
      <c r="U1238" s="25">
        <v>3</v>
      </c>
      <c r="V1238" s="1">
        <f t="shared" si="67"/>
        <v>5</v>
      </c>
    </row>
    <row r="1239" spans="1:22" x14ac:dyDescent="0.35">
      <c r="A1239" s="7" t="s">
        <v>858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 t="shared" ref="O1239:O1302" si="70">LEFT($A1239,FIND("_",$A1239)-1)</f>
        <v>FixMiner</v>
      </c>
      <c r="P1239" s="13" t="str">
        <f t="shared" si="68"/>
        <v>True Pattern</v>
      </c>
      <c r="Q1239" s="13" t="str">
        <f t="shared" si="69"/>
        <v>Repaired</v>
      </c>
      <c r="R1239" s="13" t="s">
        <v>1669</v>
      </c>
      <c r="S1239" s="25">
        <v>1</v>
      </c>
      <c r="T1239" s="25">
        <v>1</v>
      </c>
      <c r="U1239" s="25">
        <v>1</v>
      </c>
      <c r="V1239" s="1">
        <f t="shared" si="67"/>
        <v>2</v>
      </c>
    </row>
    <row r="1240" spans="1:22" x14ac:dyDescent="0.35">
      <c r="A1240" s="7" t="s">
        <v>726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 t="shared" si="70"/>
        <v>FixMiner</v>
      </c>
      <c r="P1240" s="13" t="str">
        <f t="shared" si="68"/>
        <v>True Pattern</v>
      </c>
      <c r="Q1240" s="13" t="str">
        <f t="shared" si="69"/>
        <v>Repaired</v>
      </c>
      <c r="R1240" s="13" t="s">
        <v>1669</v>
      </c>
      <c r="S1240" s="25">
        <v>1</v>
      </c>
      <c r="T1240" s="25">
        <v>1</v>
      </c>
      <c r="U1240" s="25">
        <v>1</v>
      </c>
      <c r="V1240" s="1">
        <f t="shared" si="67"/>
        <v>2</v>
      </c>
    </row>
    <row r="1241" spans="1:22" x14ac:dyDescent="0.35">
      <c r="A1241" s="5" t="s">
        <v>1078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 t="shared" si="70"/>
        <v>FixMiner</v>
      </c>
      <c r="P1241" s="13" t="str">
        <f t="shared" si="68"/>
        <v>True Pattern</v>
      </c>
      <c r="Q1241" s="13" t="str">
        <f t="shared" si="69"/>
        <v>Repaired</v>
      </c>
      <c r="R1241" s="13" t="s">
        <v>1669</v>
      </c>
      <c r="S1241" s="25">
        <v>1</v>
      </c>
      <c r="T1241" s="25">
        <v>9</v>
      </c>
      <c r="U1241" s="25">
        <v>1</v>
      </c>
      <c r="V1241" s="1">
        <f t="shared" si="67"/>
        <v>10</v>
      </c>
    </row>
    <row r="1242" spans="1:22" x14ac:dyDescent="0.35">
      <c r="A1242" s="7" t="s">
        <v>483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 t="shared" si="70"/>
        <v>FixMiner</v>
      </c>
      <c r="P1242" s="13" t="str">
        <f t="shared" si="68"/>
        <v>True Pattern</v>
      </c>
      <c r="Q1242" s="13" t="str">
        <f t="shared" si="69"/>
        <v>Repaired</v>
      </c>
      <c r="R1242" s="13" t="s">
        <v>1668</v>
      </c>
      <c r="S1242" s="25">
        <v>1</v>
      </c>
      <c r="T1242" s="25">
        <v>1</v>
      </c>
      <c r="U1242" s="25">
        <v>1</v>
      </c>
      <c r="V1242" s="1">
        <f t="shared" si="67"/>
        <v>2</v>
      </c>
    </row>
    <row r="1243" spans="1:22" x14ac:dyDescent="0.35">
      <c r="A1243" s="7" t="s">
        <v>1150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 t="shared" si="70"/>
        <v>FixMiner</v>
      </c>
      <c r="P1243" s="13" t="str">
        <f t="shared" si="68"/>
        <v>True Pattern</v>
      </c>
      <c r="Q1243" s="13" t="str">
        <f t="shared" si="69"/>
        <v>Repaired</v>
      </c>
      <c r="R1243" s="13" t="s">
        <v>1668</v>
      </c>
      <c r="S1243" s="25">
        <v>1</v>
      </c>
      <c r="T1243" s="25">
        <v>1</v>
      </c>
      <c r="U1243" s="25">
        <v>1</v>
      </c>
      <c r="V1243" s="1">
        <f t="shared" si="67"/>
        <v>2</v>
      </c>
    </row>
    <row r="1244" spans="1:22" x14ac:dyDescent="0.35">
      <c r="A1244" s="5" t="s">
        <v>39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 t="shared" si="70"/>
        <v>FixMiner</v>
      </c>
      <c r="P1244" s="13" t="str">
        <f t="shared" si="68"/>
        <v>True Pattern</v>
      </c>
      <c r="Q1244" s="13" t="str">
        <f t="shared" si="69"/>
        <v>Repaired</v>
      </c>
      <c r="R1244" s="13" t="s">
        <v>1668</v>
      </c>
      <c r="S1244" s="25">
        <v>1</v>
      </c>
      <c r="T1244" s="25">
        <v>1</v>
      </c>
      <c r="U1244" s="25">
        <v>1</v>
      </c>
      <c r="V1244" s="1">
        <f t="shared" si="67"/>
        <v>2</v>
      </c>
    </row>
    <row r="1245" spans="1:22" x14ac:dyDescent="0.35">
      <c r="A1245" s="5" t="s">
        <v>975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 t="shared" si="70"/>
        <v>FixMiner</v>
      </c>
      <c r="P1245" s="13" t="str">
        <f t="shared" si="68"/>
        <v>True Pattern</v>
      </c>
      <c r="Q1245" s="13" t="str">
        <f t="shared" si="69"/>
        <v>Repaired</v>
      </c>
      <c r="R1245" s="13" t="s">
        <v>1668</v>
      </c>
      <c r="S1245" s="25">
        <v>1</v>
      </c>
      <c r="T1245" s="25">
        <v>1</v>
      </c>
      <c r="U1245" s="25">
        <v>1</v>
      </c>
      <c r="V1245" s="1">
        <f t="shared" si="67"/>
        <v>2</v>
      </c>
    </row>
    <row r="1246" spans="1:22" x14ac:dyDescent="0.35">
      <c r="A1246" s="5" t="s">
        <v>1053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 t="shared" si="70"/>
        <v>FixMiner</v>
      </c>
      <c r="P1246" s="13" t="str">
        <f t="shared" si="68"/>
        <v>True Pattern</v>
      </c>
      <c r="Q1246" s="13" t="str">
        <f t="shared" si="69"/>
        <v>Repaired</v>
      </c>
      <c r="R1246" s="13" t="s">
        <v>1669</v>
      </c>
      <c r="S1246" s="25">
        <v>1</v>
      </c>
      <c r="T1246" s="25">
        <v>1</v>
      </c>
      <c r="U1246" s="25">
        <v>1</v>
      </c>
      <c r="V1246" s="1">
        <f t="shared" si="67"/>
        <v>2</v>
      </c>
    </row>
    <row r="1247" spans="1:22" x14ac:dyDescent="0.35">
      <c r="A1247" s="5" t="s">
        <v>740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 t="shared" si="70"/>
        <v>FixMiner</v>
      </c>
      <c r="P1247" s="13" t="str">
        <f t="shared" si="68"/>
        <v>True Pattern</v>
      </c>
      <c r="Q1247" s="13" t="str">
        <f t="shared" si="69"/>
        <v>Repaired</v>
      </c>
      <c r="R1247" s="13" t="s">
        <v>1668</v>
      </c>
      <c r="S1247" s="25">
        <v>1</v>
      </c>
      <c r="T1247" s="25">
        <v>1</v>
      </c>
      <c r="U1247" s="25">
        <v>1</v>
      </c>
      <c r="V1247" s="1">
        <f t="shared" si="67"/>
        <v>2</v>
      </c>
    </row>
    <row r="1248" spans="1:22" x14ac:dyDescent="0.35">
      <c r="A1248" s="5" t="s">
        <v>1057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 t="shared" si="70"/>
        <v>FixMiner</v>
      </c>
      <c r="P1248" s="13" t="str">
        <f t="shared" si="68"/>
        <v>True Pattern</v>
      </c>
      <c r="Q1248" s="13" t="str">
        <f t="shared" si="69"/>
        <v>Repaired</v>
      </c>
      <c r="R1248" s="13" t="s">
        <v>1669</v>
      </c>
      <c r="S1248" s="25">
        <v>1</v>
      </c>
      <c r="T1248" s="25">
        <v>1</v>
      </c>
      <c r="U1248" s="25">
        <v>1</v>
      </c>
      <c r="V1248" s="1">
        <f t="shared" si="67"/>
        <v>2</v>
      </c>
    </row>
    <row r="1249" spans="1:22" x14ac:dyDescent="0.35">
      <c r="A1249" s="5" t="s">
        <v>241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 t="shared" si="70"/>
        <v>FixMiner</v>
      </c>
      <c r="P1249" s="13" t="str">
        <f t="shared" si="68"/>
        <v>True Pattern</v>
      </c>
      <c r="Q1249" s="13" t="str">
        <f t="shared" si="69"/>
        <v>Repaired</v>
      </c>
      <c r="R1249" s="13" t="s">
        <v>1669</v>
      </c>
      <c r="S1249" s="25">
        <v>2</v>
      </c>
      <c r="T1249" s="25">
        <v>1</v>
      </c>
      <c r="U1249" s="25">
        <v>3</v>
      </c>
      <c r="V1249" s="1">
        <f t="shared" si="67"/>
        <v>4</v>
      </c>
    </row>
    <row r="1250" spans="1:22" x14ac:dyDescent="0.35">
      <c r="A1250" s="5" t="s">
        <v>1178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 t="shared" si="70"/>
        <v>FixMiner</v>
      </c>
      <c r="P1250" s="13" t="str">
        <f t="shared" si="68"/>
        <v>True Pattern</v>
      </c>
      <c r="Q1250" s="13" t="str">
        <f t="shared" si="69"/>
        <v>Repaired</v>
      </c>
      <c r="R1250" s="13" t="s">
        <v>1669</v>
      </c>
      <c r="S1250" s="25">
        <v>2</v>
      </c>
      <c r="T1250" s="25">
        <v>7</v>
      </c>
      <c r="U1250" s="25">
        <v>8</v>
      </c>
      <c r="V1250" s="1">
        <f t="shared" si="67"/>
        <v>15</v>
      </c>
    </row>
    <row r="1251" spans="1:22" x14ac:dyDescent="0.35">
      <c r="A1251" s="7" t="s">
        <v>544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 t="shared" si="70"/>
        <v>FixMiner</v>
      </c>
      <c r="P1251" s="13" t="str">
        <f t="shared" si="68"/>
        <v>True Pattern</v>
      </c>
      <c r="Q1251" s="13" t="str">
        <f t="shared" si="69"/>
        <v>Repaired</v>
      </c>
      <c r="R1251" s="13" t="s">
        <v>1668</v>
      </c>
      <c r="S1251" s="25">
        <v>1</v>
      </c>
      <c r="T1251" s="25">
        <v>1</v>
      </c>
      <c r="U1251" s="25">
        <v>1</v>
      </c>
      <c r="V1251" s="1">
        <f t="shared" si="67"/>
        <v>2</v>
      </c>
    </row>
    <row r="1252" spans="1:22" x14ac:dyDescent="0.35">
      <c r="A1252" s="5" t="s">
        <v>329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 t="shared" si="70"/>
        <v>FixMiner</v>
      </c>
      <c r="P1252" s="13" t="str">
        <f t="shared" si="68"/>
        <v>True Pattern</v>
      </c>
      <c r="Q1252" s="13" t="str">
        <f t="shared" si="69"/>
        <v>Repaired</v>
      </c>
      <c r="R1252" s="13" t="s">
        <v>1668</v>
      </c>
      <c r="S1252" s="25">
        <v>1</v>
      </c>
      <c r="T1252" s="25">
        <v>1</v>
      </c>
      <c r="U1252" s="25">
        <v>1</v>
      </c>
      <c r="V1252" s="1">
        <f t="shared" si="67"/>
        <v>2</v>
      </c>
    </row>
    <row r="1253" spans="1:22" x14ac:dyDescent="0.35">
      <c r="A1253" s="5" t="s">
        <v>931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 t="shared" si="70"/>
        <v>FixMiner</v>
      </c>
      <c r="P1253" s="13" t="str">
        <f t="shared" si="68"/>
        <v>True Pattern</v>
      </c>
      <c r="Q1253" s="13" t="str">
        <f t="shared" si="69"/>
        <v>Repaired</v>
      </c>
      <c r="R1253" s="13" t="s">
        <v>1668</v>
      </c>
      <c r="S1253" s="25">
        <v>2</v>
      </c>
      <c r="T1253" s="25">
        <v>2</v>
      </c>
      <c r="U1253" s="25">
        <v>2</v>
      </c>
      <c r="V1253" s="1">
        <f t="shared" si="67"/>
        <v>4</v>
      </c>
    </row>
    <row r="1254" spans="1:22" x14ac:dyDescent="0.35">
      <c r="A1254" s="7" t="s">
        <v>148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 t="shared" si="70"/>
        <v>FixMiner</v>
      </c>
      <c r="P1254" s="13" t="str">
        <f t="shared" si="68"/>
        <v>True Pattern</v>
      </c>
      <c r="Q1254" s="13" t="str">
        <f t="shared" si="69"/>
        <v>Repaired</v>
      </c>
      <c r="R1254" s="13" t="s">
        <v>1669</v>
      </c>
      <c r="S1254" s="25">
        <v>1</v>
      </c>
      <c r="T1254" s="25">
        <v>1</v>
      </c>
      <c r="U1254" s="25">
        <v>1</v>
      </c>
      <c r="V1254" s="1">
        <f t="shared" ref="V1254:V1317" si="71">T1254+U1254</f>
        <v>2</v>
      </c>
    </row>
    <row r="1255" spans="1:22" x14ac:dyDescent="0.35">
      <c r="A1255" s="7" t="s">
        <v>94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 t="shared" si="70"/>
        <v>FixMiner</v>
      </c>
      <c r="P1255" s="13" t="str">
        <f t="shared" si="68"/>
        <v>True Pattern</v>
      </c>
      <c r="Q1255" s="13" t="str">
        <f t="shared" si="69"/>
        <v>Repaired</v>
      </c>
      <c r="R1255" s="13" t="s">
        <v>1669</v>
      </c>
      <c r="S1255" s="25">
        <v>1</v>
      </c>
      <c r="T1255" s="25">
        <v>1</v>
      </c>
      <c r="U1255" s="25">
        <v>1</v>
      </c>
      <c r="V1255" s="1">
        <f t="shared" si="71"/>
        <v>2</v>
      </c>
    </row>
    <row r="1256" spans="1:22" x14ac:dyDescent="0.35">
      <c r="A1256" s="5" t="s">
        <v>220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 t="shared" si="70"/>
        <v>FixMiner</v>
      </c>
      <c r="P1256" s="13" t="str">
        <f t="shared" si="68"/>
        <v>True Pattern</v>
      </c>
      <c r="Q1256" s="13" t="str">
        <f t="shared" si="69"/>
        <v>Repaired</v>
      </c>
      <c r="R1256" s="13" t="s">
        <v>1668</v>
      </c>
      <c r="S1256" s="25">
        <v>1</v>
      </c>
      <c r="T1256" s="25">
        <v>1</v>
      </c>
      <c r="U1256" s="25">
        <v>1</v>
      </c>
      <c r="V1256" s="1">
        <f t="shared" si="71"/>
        <v>2</v>
      </c>
    </row>
    <row r="1257" spans="1:22" x14ac:dyDescent="0.35">
      <c r="A1257" s="7" t="s">
        <v>531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 t="shared" si="70"/>
        <v>FixMiner</v>
      </c>
      <c r="P1257" s="13" t="str">
        <f t="shared" si="68"/>
        <v>True Pattern</v>
      </c>
      <c r="Q1257" s="13" t="str">
        <f t="shared" si="69"/>
        <v>Repaired</v>
      </c>
      <c r="R1257" s="13" t="s">
        <v>1669</v>
      </c>
      <c r="S1257" s="25">
        <v>1</v>
      </c>
      <c r="T1257" s="25">
        <v>1</v>
      </c>
      <c r="U1257" s="25">
        <v>1</v>
      </c>
      <c r="V1257" s="1">
        <f t="shared" si="71"/>
        <v>2</v>
      </c>
    </row>
    <row r="1258" spans="1:22" x14ac:dyDescent="0.35">
      <c r="A1258" s="7" t="s">
        <v>228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 t="shared" si="70"/>
        <v>FixMiner</v>
      </c>
      <c r="P1258" s="13" t="str">
        <f t="shared" si="68"/>
        <v>True Pattern</v>
      </c>
      <c r="Q1258" s="13" t="str">
        <f t="shared" si="69"/>
        <v>Repaired</v>
      </c>
      <c r="R1258" s="13" t="s">
        <v>1668</v>
      </c>
      <c r="S1258" s="25">
        <v>1</v>
      </c>
      <c r="T1258" s="25">
        <v>1</v>
      </c>
      <c r="U1258" s="25">
        <v>1</v>
      </c>
      <c r="V1258" s="1">
        <f t="shared" si="71"/>
        <v>2</v>
      </c>
    </row>
    <row r="1259" spans="1:22" x14ac:dyDescent="0.35">
      <c r="A1259" s="7" t="s">
        <v>591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 t="shared" si="70"/>
        <v>FixMiner</v>
      </c>
      <c r="P1259" s="13" t="str">
        <f t="shared" si="68"/>
        <v>True Pattern</v>
      </c>
      <c r="Q1259" s="13" t="str">
        <f t="shared" si="69"/>
        <v>Repaired</v>
      </c>
      <c r="R1259" s="13" t="s">
        <v>1669</v>
      </c>
      <c r="S1259" s="25">
        <v>1</v>
      </c>
      <c r="T1259" s="25">
        <v>1</v>
      </c>
      <c r="U1259" s="25">
        <v>1</v>
      </c>
      <c r="V1259" s="1">
        <f t="shared" si="71"/>
        <v>2</v>
      </c>
    </row>
    <row r="1260" spans="1:22" x14ac:dyDescent="0.35">
      <c r="A1260" s="5" t="s">
        <v>92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 t="shared" si="70"/>
        <v>FixMiner</v>
      </c>
      <c r="P1260" s="13" t="str">
        <f t="shared" si="68"/>
        <v>True Pattern</v>
      </c>
      <c r="Q1260" s="13" t="str">
        <f t="shared" si="69"/>
        <v>Repaired</v>
      </c>
      <c r="R1260" s="13" t="s">
        <v>1669</v>
      </c>
      <c r="S1260" s="25">
        <v>1</v>
      </c>
      <c r="T1260" s="25">
        <v>1</v>
      </c>
      <c r="U1260" s="25">
        <v>1</v>
      </c>
      <c r="V1260" s="1">
        <f t="shared" si="71"/>
        <v>2</v>
      </c>
    </row>
    <row r="1261" spans="1:22" x14ac:dyDescent="0.35">
      <c r="A1261" s="7" t="s">
        <v>627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 t="shared" si="70"/>
        <v>FixMiner</v>
      </c>
      <c r="P1261" s="13" t="str">
        <f t="shared" si="68"/>
        <v>True Pattern</v>
      </c>
      <c r="Q1261" s="13" t="str">
        <f t="shared" si="69"/>
        <v>Repaired</v>
      </c>
      <c r="R1261" s="13" t="s">
        <v>1669</v>
      </c>
      <c r="S1261" s="25">
        <v>1</v>
      </c>
      <c r="T1261" s="25">
        <v>1</v>
      </c>
      <c r="U1261" s="25">
        <v>1</v>
      </c>
      <c r="V1261" s="1">
        <f t="shared" si="71"/>
        <v>2</v>
      </c>
    </row>
    <row r="1262" spans="1:22" x14ac:dyDescent="0.35">
      <c r="A1262" s="5" t="s">
        <v>394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 t="shared" si="70"/>
        <v>FixMiner</v>
      </c>
      <c r="P1262" s="13" t="str">
        <f t="shared" si="68"/>
        <v>True Pattern</v>
      </c>
      <c r="Q1262" s="13" t="str">
        <f t="shared" si="69"/>
        <v>Repaired</v>
      </c>
      <c r="R1262" s="13" t="s">
        <v>1668</v>
      </c>
      <c r="S1262" s="25">
        <v>1</v>
      </c>
      <c r="T1262" s="25">
        <v>1</v>
      </c>
      <c r="U1262" s="25">
        <v>4</v>
      </c>
      <c r="V1262" s="1">
        <f t="shared" si="71"/>
        <v>5</v>
      </c>
    </row>
    <row r="1263" spans="1:22" x14ac:dyDescent="0.35">
      <c r="A1263" s="7" t="s">
        <v>736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 t="shared" si="70"/>
        <v>FixMiner</v>
      </c>
      <c r="P1263" s="13" t="str">
        <f t="shared" si="68"/>
        <v>True Pattern</v>
      </c>
      <c r="Q1263" s="13" t="str">
        <f t="shared" si="69"/>
        <v>Repaired</v>
      </c>
      <c r="R1263" s="13" t="s">
        <v>1668</v>
      </c>
      <c r="S1263" s="25">
        <v>1</v>
      </c>
      <c r="T1263" s="25">
        <v>1</v>
      </c>
      <c r="U1263" s="25">
        <v>4</v>
      </c>
      <c r="V1263" s="1">
        <f t="shared" si="71"/>
        <v>5</v>
      </c>
    </row>
    <row r="1264" spans="1:22" x14ac:dyDescent="0.35">
      <c r="A1264" s="7" t="s">
        <v>1548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 t="shared" si="70"/>
        <v>GenProg-A</v>
      </c>
      <c r="P1264" s="13" t="str">
        <f t="shared" si="68"/>
        <v>Evolutionary Search</v>
      </c>
      <c r="Q1264" s="13" t="str">
        <f t="shared" si="69"/>
        <v>Repaired</v>
      </c>
      <c r="R1264" s="13" t="s">
        <v>1669</v>
      </c>
      <c r="S1264" s="25">
        <v>1</v>
      </c>
      <c r="T1264" s="25">
        <v>3</v>
      </c>
      <c r="U1264" s="13">
        <v>0</v>
      </c>
      <c r="V1264" s="1">
        <f t="shared" si="71"/>
        <v>3</v>
      </c>
    </row>
    <row r="1265" spans="1:22" x14ac:dyDescent="0.35">
      <c r="A1265" s="5" t="s">
        <v>1549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 t="shared" si="70"/>
        <v>GenProg-A</v>
      </c>
      <c r="P1265" s="13" t="str">
        <f t="shared" si="68"/>
        <v>Evolutionary Search</v>
      </c>
      <c r="Q1265" s="13" t="str">
        <f t="shared" si="69"/>
        <v>Repaired</v>
      </c>
      <c r="R1265" s="13" t="s">
        <v>1669</v>
      </c>
      <c r="S1265" s="25">
        <v>1</v>
      </c>
      <c r="T1265" s="25">
        <v>1</v>
      </c>
      <c r="U1265" s="25">
        <v>5</v>
      </c>
      <c r="V1265" s="1">
        <f t="shared" si="71"/>
        <v>6</v>
      </c>
    </row>
    <row r="1266" spans="1:22" x14ac:dyDescent="0.35">
      <c r="A1266" s="5" t="s">
        <v>1550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 t="shared" si="70"/>
        <v>GenProg-A</v>
      </c>
      <c r="P1266" s="13" t="str">
        <f t="shared" si="68"/>
        <v>Evolutionary Search</v>
      </c>
      <c r="Q1266" s="13" t="str">
        <f t="shared" si="69"/>
        <v>Repaired</v>
      </c>
      <c r="R1266" s="13" t="s">
        <v>1669</v>
      </c>
      <c r="S1266" s="25">
        <v>2</v>
      </c>
      <c r="T1266" s="25">
        <v>9</v>
      </c>
      <c r="U1266" s="25">
        <v>5</v>
      </c>
      <c r="V1266" s="1">
        <f t="shared" si="71"/>
        <v>14</v>
      </c>
    </row>
    <row r="1267" spans="1:22" x14ac:dyDescent="0.35">
      <c r="A1267" s="5" t="s">
        <v>1551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 t="shared" si="70"/>
        <v>GenProg-A</v>
      </c>
      <c r="P1267" s="13" t="str">
        <f t="shared" si="68"/>
        <v>Evolutionary Search</v>
      </c>
      <c r="Q1267" s="13" t="str">
        <f t="shared" si="69"/>
        <v>Repaired</v>
      </c>
      <c r="R1267" s="13" t="s">
        <v>1669</v>
      </c>
      <c r="S1267" s="25">
        <v>1</v>
      </c>
      <c r="T1267" s="25">
        <v>3</v>
      </c>
      <c r="U1267" s="25">
        <v>1</v>
      </c>
      <c r="V1267" s="1">
        <f t="shared" si="71"/>
        <v>4</v>
      </c>
    </row>
    <row r="1268" spans="1:22" x14ac:dyDescent="0.35">
      <c r="A1268" s="7" t="s">
        <v>1552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 t="shared" si="70"/>
        <v>GenProg-A</v>
      </c>
      <c r="P1268" s="13" t="str">
        <f t="shared" si="68"/>
        <v>Evolutionary Search</v>
      </c>
      <c r="Q1268" s="13" t="str">
        <f t="shared" si="69"/>
        <v>Repaired</v>
      </c>
      <c r="R1268" s="13" t="s">
        <v>1669</v>
      </c>
      <c r="S1268" s="25">
        <v>1</v>
      </c>
      <c r="T1268" s="25">
        <v>3</v>
      </c>
      <c r="U1268" s="13">
        <v>0</v>
      </c>
      <c r="V1268" s="1">
        <f t="shared" si="71"/>
        <v>3</v>
      </c>
    </row>
    <row r="1269" spans="1:22" x14ac:dyDescent="0.35">
      <c r="A1269" s="5" t="s">
        <v>1553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 t="shared" si="70"/>
        <v>GenProg-A</v>
      </c>
      <c r="P1269" s="13" t="str">
        <f t="shared" si="68"/>
        <v>Evolutionary Search</v>
      </c>
      <c r="Q1269" s="13" t="str">
        <f t="shared" si="69"/>
        <v>Repaired</v>
      </c>
      <c r="R1269" s="13" t="s">
        <v>1668</v>
      </c>
      <c r="S1269" s="25">
        <v>1</v>
      </c>
      <c r="T1269" s="25">
        <v>7</v>
      </c>
      <c r="U1269" s="13">
        <v>0</v>
      </c>
      <c r="V1269" s="1">
        <f t="shared" si="71"/>
        <v>7</v>
      </c>
    </row>
    <row r="1270" spans="1:22" x14ac:dyDescent="0.35">
      <c r="A1270" s="5" t="s">
        <v>1554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 t="shared" si="70"/>
        <v>GenProg-A</v>
      </c>
      <c r="P1270" s="13" t="str">
        <f t="shared" si="68"/>
        <v>Evolutionary Search</v>
      </c>
      <c r="Q1270" s="13" t="str">
        <f t="shared" si="69"/>
        <v>Repaired</v>
      </c>
      <c r="R1270" s="13" t="s">
        <v>1669</v>
      </c>
      <c r="S1270" s="25">
        <v>1</v>
      </c>
      <c r="T1270" s="25">
        <v>28</v>
      </c>
      <c r="U1270" s="13">
        <v>0</v>
      </c>
      <c r="V1270" s="1">
        <f t="shared" si="71"/>
        <v>28</v>
      </c>
    </row>
    <row r="1271" spans="1:22" x14ac:dyDescent="0.35">
      <c r="A1271" s="7" t="s">
        <v>1555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 t="shared" si="70"/>
        <v>GenProg-A</v>
      </c>
      <c r="P1271" s="13" t="str">
        <f t="shared" si="68"/>
        <v>Evolutionary Search</v>
      </c>
      <c r="Q1271" s="13" t="str">
        <f t="shared" si="69"/>
        <v>Repaired</v>
      </c>
      <c r="R1271" s="13" t="s">
        <v>1669</v>
      </c>
      <c r="S1271" s="25">
        <v>1</v>
      </c>
      <c r="T1271" s="25">
        <v>16</v>
      </c>
      <c r="U1271" s="13">
        <v>0</v>
      </c>
      <c r="V1271" s="1">
        <f t="shared" si="71"/>
        <v>16</v>
      </c>
    </row>
    <row r="1272" spans="1:22" x14ac:dyDescent="0.35">
      <c r="A1272" s="5" t="s">
        <v>1556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 t="shared" si="70"/>
        <v>GenProg-A</v>
      </c>
      <c r="P1272" s="13" t="str">
        <f t="shared" si="68"/>
        <v>Evolutionary Search</v>
      </c>
      <c r="Q1272" s="13" t="str">
        <f t="shared" si="69"/>
        <v>Repaired</v>
      </c>
      <c r="R1272" s="13" t="s">
        <v>1669</v>
      </c>
      <c r="S1272" s="25">
        <v>1</v>
      </c>
      <c r="T1272" s="25">
        <v>6</v>
      </c>
      <c r="U1272" s="13">
        <v>0</v>
      </c>
      <c r="V1272" s="1">
        <f t="shared" si="71"/>
        <v>6</v>
      </c>
    </row>
    <row r="1273" spans="1:22" x14ac:dyDescent="0.35">
      <c r="A1273" s="5" t="s">
        <v>1557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 t="shared" si="70"/>
        <v>GenProg-A</v>
      </c>
      <c r="P1273" s="13" t="str">
        <f t="shared" si="68"/>
        <v>Evolutionary Search</v>
      </c>
      <c r="Q1273" s="13" t="str">
        <f t="shared" si="69"/>
        <v>Repaired</v>
      </c>
      <c r="R1273" s="13" t="s">
        <v>1668</v>
      </c>
      <c r="S1273" s="25">
        <v>1</v>
      </c>
      <c r="T1273" s="25">
        <v>8</v>
      </c>
      <c r="U1273" s="13">
        <v>0</v>
      </c>
      <c r="V1273" s="1">
        <f t="shared" si="71"/>
        <v>8</v>
      </c>
    </row>
    <row r="1274" spans="1:22" x14ac:dyDescent="0.35">
      <c r="A1274" s="7" t="s">
        <v>1558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 t="shared" si="70"/>
        <v>GenProg-A</v>
      </c>
      <c r="P1274" s="13" t="str">
        <f t="shared" si="68"/>
        <v>Evolutionary Search</v>
      </c>
      <c r="Q1274" s="13" t="str">
        <f t="shared" si="69"/>
        <v>Repaired</v>
      </c>
      <c r="R1274" s="13" t="s">
        <v>1669</v>
      </c>
      <c r="S1274" s="25">
        <v>1</v>
      </c>
      <c r="T1274" s="25">
        <v>3</v>
      </c>
      <c r="U1274" s="25">
        <v>5</v>
      </c>
      <c r="V1274" s="1">
        <f t="shared" si="71"/>
        <v>8</v>
      </c>
    </row>
    <row r="1275" spans="1:22" x14ac:dyDescent="0.35">
      <c r="A1275" s="7" t="s">
        <v>1559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 t="shared" si="70"/>
        <v>GenProg-A</v>
      </c>
      <c r="P1275" s="13" t="str">
        <f t="shared" si="68"/>
        <v>Evolutionary Search</v>
      </c>
      <c r="Q1275" s="13" t="str">
        <f t="shared" si="69"/>
        <v>Repaired</v>
      </c>
      <c r="R1275" s="13" t="s">
        <v>1669</v>
      </c>
      <c r="S1275" s="25">
        <v>1</v>
      </c>
      <c r="T1275" s="25">
        <v>14</v>
      </c>
      <c r="U1275" s="13">
        <v>0</v>
      </c>
      <c r="V1275" s="1">
        <f t="shared" si="71"/>
        <v>14</v>
      </c>
    </row>
    <row r="1276" spans="1:22" x14ac:dyDescent="0.35">
      <c r="A1276" s="5" t="s">
        <v>1560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 t="shared" si="70"/>
        <v>GenProg-A</v>
      </c>
      <c r="P1276" s="13" t="str">
        <f t="shared" si="68"/>
        <v>Evolutionary Search</v>
      </c>
      <c r="Q1276" s="13" t="str">
        <f t="shared" si="69"/>
        <v>Repaired</v>
      </c>
      <c r="R1276" s="13" t="s">
        <v>1669</v>
      </c>
      <c r="S1276" s="25">
        <v>1</v>
      </c>
      <c r="T1276" s="25">
        <v>22</v>
      </c>
      <c r="U1276" s="25">
        <v>1</v>
      </c>
      <c r="V1276" s="1">
        <f t="shared" si="71"/>
        <v>23</v>
      </c>
    </row>
    <row r="1277" spans="1:22" x14ac:dyDescent="0.35">
      <c r="A1277" s="5" t="s">
        <v>1561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 t="shared" si="70"/>
        <v>GenProg-A</v>
      </c>
      <c r="P1277" s="13" t="str">
        <f t="shared" si="68"/>
        <v>Evolutionary Search</v>
      </c>
      <c r="Q1277" s="13" t="str">
        <f t="shared" si="69"/>
        <v>Repaired</v>
      </c>
      <c r="R1277" s="13" t="s">
        <v>1669</v>
      </c>
      <c r="S1277" s="25">
        <v>1</v>
      </c>
      <c r="T1277" s="25">
        <v>1</v>
      </c>
      <c r="U1277" s="25">
        <v>1</v>
      </c>
      <c r="V1277" s="1">
        <f t="shared" si="71"/>
        <v>2</v>
      </c>
    </row>
    <row r="1278" spans="1:22" x14ac:dyDescent="0.35">
      <c r="A1278" s="5" t="s">
        <v>1562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 t="shared" si="70"/>
        <v>GenProg-A</v>
      </c>
      <c r="P1278" s="13" t="str">
        <f t="shared" si="68"/>
        <v>Evolutionary Search</v>
      </c>
      <c r="Q1278" s="13" t="str">
        <f t="shared" si="69"/>
        <v>Repaired</v>
      </c>
      <c r="R1278" s="13" t="s">
        <v>1668</v>
      </c>
      <c r="S1278" s="25">
        <v>1</v>
      </c>
      <c r="T1278" s="25">
        <v>4</v>
      </c>
      <c r="U1278" s="25">
        <v>1</v>
      </c>
      <c r="V1278" s="1">
        <f t="shared" si="71"/>
        <v>5</v>
      </c>
    </row>
    <row r="1279" spans="1:22" x14ac:dyDescent="0.35">
      <c r="A1279" s="5" t="s">
        <v>1563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 t="shared" si="70"/>
        <v>GenProg-A</v>
      </c>
      <c r="P1279" s="13" t="str">
        <f t="shared" si="68"/>
        <v>Evolutionary Search</v>
      </c>
      <c r="Q1279" s="13" t="str">
        <f t="shared" si="69"/>
        <v>Repaired</v>
      </c>
      <c r="R1279" s="13" t="s">
        <v>1669</v>
      </c>
      <c r="S1279" s="25">
        <v>1</v>
      </c>
      <c r="T1279" s="25">
        <v>4</v>
      </c>
      <c r="U1279" s="25">
        <v>1</v>
      </c>
      <c r="V1279" s="1">
        <f t="shared" si="71"/>
        <v>5</v>
      </c>
    </row>
    <row r="1280" spans="1:22" x14ac:dyDescent="0.35">
      <c r="A1280" s="7" t="s">
        <v>1564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 t="shared" si="70"/>
        <v>GenProg-A</v>
      </c>
      <c r="P1280" s="13" t="str">
        <f t="shared" si="68"/>
        <v>Evolutionary Search</v>
      </c>
      <c r="Q1280" s="13" t="str">
        <f t="shared" si="69"/>
        <v>Repaired</v>
      </c>
      <c r="R1280" s="13" t="s">
        <v>1668</v>
      </c>
      <c r="S1280" s="25">
        <v>1</v>
      </c>
      <c r="T1280" s="25">
        <v>1</v>
      </c>
      <c r="U1280" s="25">
        <v>2</v>
      </c>
      <c r="V1280" s="1">
        <f t="shared" si="71"/>
        <v>3</v>
      </c>
    </row>
    <row r="1281" spans="1:22" x14ac:dyDescent="0.35">
      <c r="A1281" s="5" t="s">
        <v>1565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 t="shared" si="70"/>
        <v>GenProg-A</v>
      </c>
      <c r="P1281" s="13" t="str">
        <f t="shared" si="68"/>
        <v>Evolutionary Search</v>
      </c>
      <c r="Q1281" s="13" t="str">
        <f t="shared" si="69"/>
        <v>Repaired</v>
      </c>
      <c r="R1281" s="13" t="s">
        <v>1669</v>
      </c>
      <c r="S1281" s="25">
        <v>1</v>
      </c>
      <c r="T1281" s="25">
        <v>1</v>
      </c>
      <c r="U1281" s="25">
        <v>2</v>
      </c>
      <c r="V1281" s="1">
        <f t="shared" si="71"/>
        <v>3</v>
      </c>
    </row>
    <row r="1282" spans="1:22" x14ac:dyDescent="0.35">
      <c r="A1282" s="7" t="s">
        <v>1566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 t="shared" si="70"/>
        <v>GenProg-A</v>
      </c>
      <c r="P1282" s="13" t="str">
        <f t="shared" si="68"/>
        <v>Evolutionary Search</v>
      </c>
      <c r="Q1282" s="13" t="str">
        <f t="shared" si="69"/>
        <v>Repaired</v>
      </c>
      <c r="R1282" s="13" t="s">
        <v>1669</v>
      </c>
      <c r="S1282" s="25">
        <v>1</v>
      </c>
      <c r="T1282" s="25">
        <v>1</v>
      </c>
      <c r="U1282" s="13">
        <v>0</v>
      </c>
      <c r="V1282" s="1">
        <f t="shared" si="71"/>
        <v>1</v>
      </c>
    </row>
    <row r="1283" spans="1:22" x14ac:dyDescent="0.35">
      <c r="A1283" s="5" t="s">
        <v>1567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 t="shared" si="70"/>
        <v>GenProg-A</v>
      </c>
      <c r="P1283" s="13" t="str">
        <f t="shared" si="68"/>
        <v>Evolutionary Search</v>
      </c>
      <c r="Q1283" s="13" t="str">
        <f t="shared" si="69"/>
        <v>Repaired</v>
      </c>
      <c r="R1283" s="13" t="s">
        <v>1669</v>
      </c>
      <c r="S1283" s="25">
        <v>1</v>
      </c>
      <c r="T1283" s="25">
        <v>1</v>
      </c>
      <c r="U1283" s="25">
        <v>2</v>
      </c>
      <c r="V1283" s="1">
        <f t="shared" si="71"/>
        <v>3</v>
      </c>
    </row>
    <row r="1284" spans="1:22" x14ac:dyDescent="0.35">
      <c r="A1284" s="7" t="s">
        <v>1568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 t="shared" si="70"/>
        <v>GenProg-A</v>
      </c>
      <c r="P1284" s="13" t="str">
        <f t="shared" si="68"/>
        <v>Evolutionary Search</v>
      </c>
      <c r="Q1284" s="13" t="str">
        <f t="shared" si="69"/>
        <v>Repaired</v>
      </c>
      <c r="R1284" s="13" t="s">
        <v>1669</v>
      </c>
      <c r="S1284" s="25">
        <v>1</v>
      </c>
      <c r="T1284" s="25">
        <v>12</v>
      </c>
      <c r="U1284" s="25">
        <v>1</v>
      </c>
      <c r="V1284" s="1">
        <f t="shared" si="71"/>
        <v>13</v>
      </c>
    </row>
    <row r="1285" spans="1:22" x14ac:dyDescent="0.35">
      <c r="A1285" s="5" t="s">
        <v>1569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 t="shared" si="70"/>
        <v>GenProg-A</v>
      </c>
      <c r="P1285" s="13" t="str">
        <f t="shared" si="68"/>
        <v>Evolutionary Search</v>
      </c>
      <c r="Q1285" s="13" t="str">
        <f t="shared" si="69"/>
        <v>Repaired</v>
      </c>
      <c r="R1285" s="13" t="s">
        <v>1668</v>
      </c>
      <c r="S1285" s="25">
        <v>1</v>
      </c>
      <c r="T1285" s="25">
        <v>1</v>
      </c>
      <c r="U1285" s="13">
        <v>0</v>
      </c>
      <c r="V1285" s="1">
        <f t="shared" si="71"/>
        <v>1</v>
      </c>
    </row>
    <row r="1286" spans="1:22" x14ac:dyDescent="0.35">
      <c r="A1286" s="5" t="s">
        <v>1570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 t="shared" si="70"/>
        <v>GenProg-A</v>
      </c>
      <c r="P1286" s="13" t="str">
        <f t="shared" si="68"/>
        <v>Evolutionary Search</v>
      </c>
      <c r="Q1286" s="13" t="str">
        <f t="shared" si="69"/>
        <v>Repaired</v>
      </c>
      <c r="R1286" s="13" t="s">
        <v>1668</v>
      </c>
      <c r="S1286" s="25">
        <v>1</v>
      </c>
      <c r="T1286" s="25">
        <v>1</v>
      </c>
      <c r="U1286" s="25">
        <v>1</v>
      </c>
      <c r="V1286" s="1">
        <f t="shared" si="71"/>
        <v>2</v>
      </c>
    </row>
    <row r="1287" spans="1:22" x14ac:dyDescent="0.35">
      <c r="A1287" s="7" t="s">
        <v>1571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 t="shared" si="70"/>
        <v>GenProg-A</v>
      </c>
      <c r="P1287" s="13" t="str">
        <f t="shared" si="68"/>
        <v>Evolutionary Search</v>
      </c>
      <c r="Q1287" s="13" t="str">
        <f t="shared" si="69"/>
        <v>Repaired</v>
      </c>
      <c r="R1287" s="13" t="s">
        <v>1669</v>
      </c>
      <c r="S1287" s="25">
        <v>1</v>
      </c>
      <c r="T1287" s="25">
        <v>1</v>
      </c>
      <c r="U1287" s="25">
        <v>6</v>
      </c>
      <c r="V1287" s="1">
        <f t="shared" si="71"/>
        <v>7</v>
      </c>
    </row>
    <row r="1288" spans="1:22" x14ac:dyDescent="0.35">
      <c r="A1288" s="5" t="s">
        <v>1572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 t="shared" si="70"/>
        <v>GenProg-A</v>
      </c>
      <c r="P1288" s="13" t="str">
        <f t="shared" si="68"/>
        <v>Evolutionary Search</v>
      </c>
      <c r="Q1288" s="13" t="str">
        <f t="shared" si="69"/>
        <v>Repaired</v>
      </c>
      <c r="R1288" s="13" t="s">
        <v>1669</v>
      </c>
      <c r="S1288" s="25">
        <v>2</v>
      </c>
      <c r="T1288" s="25">
        <v>33</v>
      </c>
      <c r="U1288" s="25">
        <v>1</v>
      </c>
      <c r="V1288" s="1">
        <f t="shared" si="71"/>
        <v>34</v>
      </c>
    </row>
    <row r="1289" spans="1:22" x14ac:dyDescent="0.35">
      <c r="A1289" s="7" t="s">
        <v>1573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 t="shared" si="70"/>
        <v>GenProg-A</v>
      </c>
      <c r="P1289" s="13" t="str">
        <f t="shared" si="68"/>
        <v>Evolutionary Search</v>
      </c>
      <c r="Q1289" s="13" t="str">
        <f t="shared" si="69"/>
        <v>Repaired</v>
      </c>
      <c r="R1289" s="13" t="s">
        <v>1669</v>
      </c>
      <c r="S1289" s="25">
        <v>1</v>
      </c>
      <c r="T1289" s="25">
        <v>1</v>
      </c>
      <c r="U1289" s="13">
        <v>0</v>
      </c>
      <c r="V1289" s="1">
        <f t="shared" si="71"/>
        <v>1</v>
      </c>
    </row>
    <row r="1290" spans="1:22" x14ac:dyDescent="0.35">
      <c r="A1290" s="5" t="s">
        <v>1574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 t="shared" si="70"/>
        <v>GenProg-A</v>
      </c>
      <c r="P1290" s="13" t="str">
        <f t="shared" ref="P1290:P1353" si="72">IF($O1290="ACS", "True Search", IF($O1290="Arja", "Evolutionary Search", IF($O1290="AVATAR", "True Pattern", IF($O1290="CapGen", "Search Like Pattern", IF($O1290="Cardumen", "True Semantic", IF($O1290="DynaMoth", "True Semantic", IF($O1290="FixMiner", "True Pattern", IF($O1290="GenProg-A", "Evolutionary Search", IF($O1290="Hercules", "Learning Pattern", IF($O1290="Jaid", "True Semantic",
IF($O1290="Kali-A", "True Search", IF($O1290="kPAR", "True Pattern", IF($O1290="Nopol", "True Semantic", IF($O1290="RSRepair-A", "Evolutionary Search", IF($O1290="SequenceR", "Deep Learning", IF($O1290="SimFix", "Search Like Pattern", IF($O1290="SketchFix", "True Pattern", IF($O1290="SOFix", "True Pattern", IF($O1290="ssFix", "Search Like Pattern", IF($O1290="TBar", "True Pattern", ""))))))))))))))))))))</f>
        <v>Evolutionary Search</v>
      </c>
      <c r="Q1290" s="13" t="str">
        <f t="shared" si="69"/>
        <v>Repaired</v>
      </c>
      <c r="R1290" s="13" t="s">
        <v>1669</v>
      </c>
      <c r="S1290" s="25">
        <v>1</v>
      </c>
      <c r="T1290" s="25">
        <v>8</v>
      </c>
      <c r="U1290" s="25">
        <v>5</v>
      </c>
      <c r="V1290" s="1">
        <f t="shared" si="71"/>
        <v>13</v>
      </c>
    </row>
    <row r="1291" spans="1:22" x14ac:dyDescent="0.35">
      <c r="A1291" s="5" t="s">
        <v>1575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 t="shared" si="70"/>
        <v>GenProg-A</v>
      </c>
      <c r="P1291" s="13" t="str">
        <f t="shared" si="72"/>
        <v>Evolutionary Search</v>
      </c>
      <c r="Q1291" s="13" t="str">
        <f t="shared" si="69"/>
        <v>Repaired</v>
      </c>
      <c r="R1291" s="13" t="s">
        <v>1669</v>
      </c>
      <c r="S1291" s="25">
        <v>2</v>
      </c>
      <c r="T1291" s="25">
        <v>3</v>
      </c>
      <c r="U1291" s="25">
        <v>8</v>
      </c>
      <c r="V1291" s="1">
        <f t="shared" si="71"/>
        <v>11</v>
      </c>
    </row>
    <row r="1292" spans="1:22" x14ac:dyDescent="0.35">
      <c r="A1292" s="5" t="s">
        <v>1576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 t="shared" si="70"/>
        <v>Kali-A</v>
      </c>
      <c r="P1292" s="13" t="str">
        <f t="shared" si="72"/>
        <v>True Search</v>
      </c>
      <c r="Q1292" s="13" t="str">
        <f t="shared" si="69"/>
        <v>Repaired</v>
      </c>
      <c r="R1292" s="13" t="s">
        <v>1669</v>
      </c>
      <c r="S1292" s="25">
        <v>1</v>
      </c>
      <c r="T1292" s="25">
        <v>1</v>
      </c>
      <c r="U1292" s="25">
        <v>1</v>
      </c>
      <c r="V1292" s="1">
        <f t="shared" si="71"/>
        <v>2</v>
      </c>
    </row>
    <row r="1293" spans="1:22" x14ac:dyDescent="0.35">
      <c r="A1293" s="5" t="s">
        <v>1577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 t="shared" si="70"/>
        <v>Kali-A</v>
      </c>
      <c r="P1293" s="13" t="str">
        <f t="shared" si="72"/>
        <v>True Search</v>
      </c>
      <c r="Q1293" s="13" t="str">
        <f t="shared" si="69"/>
        <v>Repaired</v>
      </c>
      <c r="R1293" s="13" t="s">
        <v>1669</v>
      </c>
      <c r="S1293" s="25">
        <v>1</v>
      </c>
      <c r="T1293" s="25">
        <v>1</v>
      </c>
      <c r="U1293" s="25">
        <v>1</v>
      </c>
      <c r="V1293" s="1">
        <f t="shared" si="71"/>
        <v>2</v>
      </c>
    </row>
    <row r="1294" spans="1:22" x14ac:dyDescent="0.35">
      <c r="A1294" s="7" t="s">
        <v>1578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 t="shared" si="70"/>
        <v>Kali-A</v>
      </c>
      <c r="P1294" s="13" t="str">
        <f t="shared" si="72"/>
        <v>True Search</v>
      </c>
      <c r="Q1294" s="13" t="str">
        <f t="shared" si="69"/>
        <v>Repaired</v>
      </c>
      <c r="R1294" s="13" t="s">
        <v>1669</v>
      </c>
      <c r="S1294" s="25">
        <v>1</v>
      </c>
      <c r="T1294" s="25">
        <v>1</v>
      </c>
      <c r="U1294" s="25">
        <v>1</v>
      </c>
      <c r="V1294" s="1">
        <f t="shared" si="71"/>
        <v>2</v>
      </c>
    </row>
    <row r="1295" spans="1:22" x14ac:dyDescent="0.35">
      <c r="A1295" s="7" t="s">
        <v>1579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 t="shared" si="70"/>
        <v>Kali-A</v>
      </c>
      <c r="P1295" s="13" t="str">
        <f t="shared" si="72"/>
        <v>True Search</v>
      </c>
      <c r="Q1295" s="13" t="str">
        <f t="shared" si="69"/>
        <v>Repaired</v>
      </c>
      <c r="R1295" s="13" t="s">
        <v>1669</v>
      </c>
      <c r="S1295" s="25">
        <v>1</v>
      </c>
      <c r="T1295" s="25">
        <v>2</v>
      </c>
      <c r="U1295" s="25">
        <v>6</v>
      </c>
      <c r="V1295" s="1">
        <f t="shared" si="71"/>
        <v>8</v>
      </c>
    </row>
    <row r="1296" spans="1:22" x14ac:dyDescent="0.35">
      <c r="A1296" s="7" t="s">
        <v>1580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 t="shared" si="70"/>
        <v>Kali-A</v>
      </c>
      <c r="P1296" s="13" t="str">
        <f t="shared" si="72"/>
        <v>True Search</v>
      </c>
      <c r="Q1296" s="13" t="str">
        <f t="shared" si="69"/>
        <v>Repaired</v>
      </c>
      <c r="R1296" s="13" t="s">
        <v>1669</v>
      </c>
      <c r="S1296" s="25">
        <v>1</v>
      </c>
      <c r="T1296" s="25">
        <v>1</v>
      </c>
      <c r="U1296" s="25">
        <v>1</v>
      </c>
      <c r="V1296" s="1">
        <f t="shared" si="71"/>
        <v>2</v>
      </c>
    </row>
    <row r="1297" spans="1:22" x14ac:dyDescent="0.35">
      <c r="A1297" s="7" t="s">
        <v>1581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 t="shared" si="70"/>
        <v>Kali-A</v>
      </c>
      <c r="P1297" s="13" t="str">
        <f t="shared" si="72"/>
        <v>True Search</v>
      </c>
      <c r="Q1297" s="13" t="str">
        <f t="shared" si="69"/>
        <v>Repaired</v>
      </c>
      <c r="R1297" s="13" t="s">
        <v>1669</v>
      </c>
      <c r="S1297" s="25">
        <v>1</v>
      </c>
      <c r="T1297" s="25">
        <v>1</v>
      </c>
      <c r="U1297" s="25">
        <v>1</v>
      </c>
      <c r="V1297" s="1">
        <f t="shared" si="71"/>
        <v>2</v>
      </c>
    </row>
    <row r="1298" spans="1:22" x14ac:dyDescent="0.35">
      <c r="A1298" s="5" t="s">
        <v>1582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 t="shared" si="70"/>
        <v>Kali-A</v>
      </c>
      <c r="P1298" s="13" t="str">
        <f t="shared" si="72"/>
        <v>True Search</v>
      </c>
      <c r="Q1298" s="13" t="str">
        <f t="shared" si="69"/>
        <v>Repaired</v>
      </c>
      <c r="R1298" s="13" t="s">
        <v>1668</v>
      </c>
      <c r="S1298" s="25">
        <v>1</v>
      </c>
      <c r="T1298" s="25">
        <v>1</v>
      </c>
      <c r="U1298" s="25">
        <v>1</v>
      </c>
      <c r="V1298" s="1">
        <f t="shared" si="71"/>
        <v>2</v>
      </c>
    </row>
    <row r="1299" spans="1:22" x14ac:dyDescent="0.35">
      <c r="A1299" s="5" t="s">
        <v>1583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 t="shared" si="70"/>
        <v>Kali-A</v>
      </c>
      <c r="P1299" s="13" t="str">
        <f t="shared" si="72"/>
        <v>True Search</v>
      </c>
      <c r="Q1299" s="13" t="str">
        <f t="shared" si="69"/>
        <v>Repaired</v>
      </c>
      <c r="R1299" s="13" t="s">
        <v>1669</v>
      </c>
      <c r="S1299" s="25">
        <v>1</v>
      </c>
      <c r="T1299" s="25">
        <v>2</v>
      </c>
      <c r="U1299" s="25">
        <v>1</v>
      </c>
      <c r="V1299" s="1">
        <f t="shared" si="71"/>
        <v>3</v>
      </c>
    </row>
    <row r="1300" spans="1:22" x14ac:dyDescent="0.35">
      <c r="A1300" s="7" t="s">
        <v>1584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 t="shared" si="70"/>
        <v>Kali-A</v>
      </c>
      <c r="P1300" s="13" t="str">
        <f t="shared" si="72"/>
        <v>True Search</v>
      </c>
      <c r="Q1300" s="13" t="str">
        <f t="shared" si="69"/>
        <v>Repaired</v>
      </c>
      <c r="R1300" s="13" t="s">
        <v>1669</v>
      </c>
      <c r="S1300" s="25">
        <v>1</v>
      </c>
      <c r="T1300" s="25">
        <v>1</v>
      </c>
      <c r="U1300" s="25">
        <v>1</v>
      </c>
      <c r="V1300" s="1">
        <f t="shared" si="71"/>
        <v>2</v>
      </c>
    </row>
    <row r="1301" spans="1:22" x14ac:dyDescent="0.35">
      <c r="A1301" s="5" t="s">
        <v>1585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 t="shared" si="70"/>
        <v>Kali-A</v>
      </c>
      <c r="P1301" s="13" t="str">
        <f t="shared" si="72"/>
        <v>True Search</v>
      </c>
      <c r="Q1301" s="13" t="str">
        <f t="shared" si="69"/>
        <v>Repaired</v>
      </c>
      <c r="R1301" s="13" t="s">
        <v>1669</v>
      </c>
      <c r="S1301" s="25">
        <v>1</v>
      </c>
      <c r="T1301" s="13">
        <v>0</v>
      </c>
      <c r="U1301" s="25">
        <v>1</v>
      </c>
      <c r="V1301" s="1">
        <f t="shared" si="71"/>
        <v>1</v>
      </c>
    </row>
    <row r="1302" spans="1:22" x14ac:dyDescent="0.35">
      <c r="A1302" s="7" t="s">
        <v>1586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 t="shared" si="70"/>
        <v>Kali-A</v>
      </c>
      <c r="P1302" s="13" t="str">
        <f t="shared" si="72"/>
        <v>True Search</v>
      </c>
      <c r="Q1302" s="13" t="str">
        <f t="shared" ref="Q1302:Q1365" si="73">IF(NOT(ISERR(SEARCH("*_Buggy",$A1302))), "Buggy", IF(NOT(ISERR(SEARCH("*_Fixed",$A1302))), "Fixed", IF(NOT(ISERR(SEARCH("*_Repaired",$A1302))), "Repaired", "")))</f>
        <v>Repaired</v>
      </c>
      <c r="R1302" s="13" t="s">
        <v>1669</v>
      </c>
      <c r="S1302" s="25">
        <v>1</v>
      </c>
      <c r="T1302" s="25">
        <v>1</v>
      </c>
      <c r="U1302" s="25">
        <v>1</v>
      </c>
      <c r="V1302" s="1">
        <f t="shared" si="71"/>
        <v>2</v>
      </c>
    </row>
    <row r="1303" spans="1:22" x14ac:dyDescent="0.35">
      <c r="A1303" s="5" t="s">
        <v>1587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 t="shared" ref="O1303:O1366" si="74">LEFT($A1303,FIND("_",$A1303)-1)</f>
        <v>Kali-A</v>
      </c>
      <c r="P1303" s="13" t="str">
        <f t="shared" si="72"/>
        <v>True Search</v>
      </c>
      <c r="Q1303" s="13" t="str">
        <f t="shared" si="73"/>
        <v>Repaired</v>
      </c>
      <c r="R1303" s="13" t="s">
        <v>1669</v>
      </c>
      <c r="S1303" s="25">
        <v>1</v>
      </c>
      <c r="T1303" s="25">
        <v>1</v>
      </c>
      <c r="U1303" s="25">
        <v>1</v>
      </c>
      <c r="V1303" s="1">
        <f t="shared" si="71"/>
        <v>2</v>
      </c>
    </row>
    <row r="1304" spans="1:22" x14ac:dyDescent="0.35">
      <c r="A1304" s="5" t="s">
        <v>1588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 t="shared" si="74"/>
        <v>Kali-A</v>
      </c>
      <c r="P1304" s="13" t="str">
        <f t="shared" si="72"/>
        <v>True Search</v>
      </c>
      <c r="Q1304" s="13" t="str">
        <f t="shared" si="73"/>
        <v>Repaired</v>
      </c>
      <c r="R1304" s="13" t="s">
        <v>1669</v>
      </c>
      <c r="S1304" s="25">
        <v>1</v>
      </c>
      <c r="T1304" s="25">
        <v>1</v>
      </c>
      <c r="U1304" s="25">
        <v>1</v>
      </c>
      <c r="V1304" s="1">
        <f t="shared" si="71"/>
        <v>2</v>
      </c>
    </row>
    <row r="1305" spans="1:22" x14ac:dyDescent="0.35">
      <c r="A1305" s="5" t="s">
        <v>1589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 t="shared" si="74"/>
        <v>Kali-A</v>
      </c>
      <c r="P1305" s="13" t="str">
        <f t="shared" si="72"/>
        <v>True Search</v>
      </c>
      <c r="Q1305" s="13" t="str">
        <f t="shared" si="73"/>
        <v>Repaired</v>
      </c>
      <c r="R1305" s="13" t="s">
        <v>1669</v>
      </c>
      <c r="S1305" s="25">
        <v>1</v>
      </c>
      <c r="T1305" s="25">
        <v>1</v>
      </c>
      <c r="U1305" s="25">
        <v>1</v>
      </c>
      <c r="V1305" s="1">
        <f t="shared" si="71"/>
        <v>2</v>
      </c>
    </row>
    <row r="1306" spans="1:22" x14ac:dyDescent="0.35">
      <c r="A1306" s="7" t="s">
        <v>1590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 t="shared" si="74"/>
        <v>Kali-A</v>
      </c>
      <c r="P1306" s="13" t="str">
        <f t="shared" si="72"/>
        <v>True Search</v>
      </c>
      <c r="Q1306" s="13" t="str">
        <f t="shared" si="73"/>
        <v>Repaired</v>
      </c>
      <c r="R1306" s="13" t="s">
        <v>1669</v>
      </c>
      <c r="S1306" s="25">
        <v>1</v>
      </c>
      <c r="T1306" s="25">
        <v>1</v>
      </c>
      <c r="U1306" s="25">
        <v>1</v>
      </c>
      <c r="V1306" s="1">
        <f t="shared" si="71"/>
        <v>2</v>
      </c>
    </row>
    <row r="1307" spans="1:22" x14ac:dyDescent="0.35">
      <c r="A1307" s="7" t="s">
        <v>1591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 t="shared" si="74"/>
        <v>Kali-A</v>
      </c>
      <c r="P1307" s="13" t="str">
        <f t="shared" si="72"/>
        <v>True Search</v>
      </c>
      <c r="Q1307" s="13" t="str">
        <f t="shared" si="73"/>
        <v>Repaired</v>
      </c>
      <c r="R1307" s="13" t="s">
        <v>1669</v>
      </c>
      <c r="S1307" s="25">
        <v>1</v>
      </c>
      <c r="T1307" s="25">
        <v>1</v>
      </c>
      <c r="U1307" s="25">
        <v>1</v>
      </c>
      <c r="V1307" s="1">
        <f t="shared" si="71"/>
        <v>2</v>
      </c>
    </row>
    <row r="1308" spans="1:22" x14ac:dyDescent="0.35">
      <c r="A1308" s="7" t="s">
        <v>1592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 t="shared" si="74"/>
        <v>Kali-A</v>
      </c>
      <c r="P1308" s="13" t="str">
        <f t="shared" si="72"/>
        <v>True Search</v>
      </c>
      <c r="Q1308" s="13" t="str">
        <f t="shared" si="73"/>
        <v>Repaired</v>
      </c>
      <c r="R1308" s="13" t="s">
        <v>1669</v>
      </c>
      <c r="S1308" s="25">
        <v>1</v>
      </c>
      <c r="T1308" s="25">
        <v>1</v>
      </c>
      <c r="U1308" s="25">
        <v>1</v>
      </c>
      <c r="V1308" s="1">
        <f t="shared" si="71"/>
        <v>2</v>
      </c>
    </row>
    <row r="1309" spans="1:22" x14ac:dyDescent="0.35">
      <c r="A1309" s="7" t="s">
        <v>1593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 t="shared" si="74"/>
        <v>Kali-A</v>
      </c>
      <c r="P1309" s="13" t="str">
        <f t="shared" si="72"/>
        <v>True Search</v>
      </c>
      <c r="Q1309" s="13" t="str">
        <f t="shared" si="73"/>
        <v>Repaired</v>
      </c>
      <c r="R1309" s="13" t="s">
        <v>1669</v>
      </c>
      <c r="S1309" s="25">
        <v>1</v>
      </c>
      <c r="T1309" s="25">
        <v>1</v>
      </c>
      <c r="U1309" s="25">
        <v>1</v>
      </c>
      <c r="V1309" s="1">
        <f t="shared" si="71"/>
        <v>2</v>
      </c>
    </row>
    <row r="1310" spans="1:22" x14ac:dyDescent="0.35">
      <c r="A1310" s="7" t="s">
        <v>1594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 t="shared" si="74"/>
        <v>Kali-A</v>
      </c>
      <c r="P1310" s="13" t="str">
        <f t="shared" si="72"/>
        <v>True Search</v>
      </c>
      <c r="Q1310" s="13" t="str">
        <f t="shared" si="73"/>
        <v>Repaired</v>
      </c>
      <c r="R1310" s="13" t="s">
        <v>1669</v>
      </c>
      <c r="S1310" s="25">
        <v>1</v>
      </c>
      <c r="T1310" s="25">
        <v>1</v>
      </c>
      <c r="U1310" s="25">
        <v>1</v>
      </c>
      <c r="V1310" s="1">
        <f t="shared" si="71"/>
        <v>2</v>
      </c>
    </row>
    <row r="1311" spans="1:22" x14ac:dyDescent="0.35">
      <c r="A1311" s="5" t="s">
        <v>1595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 t="shared" si="74"/>
        <v>Kali-A</v>
      </c>
      <c r="P1311" s="13" t="str">
        <f t="shared" si="72"/>
        <v>True Search</v>
      </c>
      <c r="Q1311" s="13" t="str">
        <f t="shared" si="73"/>
        <v>Repaired</v>
      </c>
      <c r="R1311" s="13" t="s">
        <v>1669</v>
      </c>
      <c r="S1311" s="25">
        <v>1</v>
      </c>
      <c r="T1311" s="25">
        <v>1</v>
      </c>
      <c r="U1311" s="25">
        <v>1</v>
      </c>
      <c r="V1311" s="1">
        <f t="shared" si="71"/>
        <v>2</v>
      </c>
    </row>
    <row r="1312" spans="1:22" x14ac:dyDescent="0.35">
      <c r="A1312" s="5" t="s">
        <v>1596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 t="shared" si="74"/>
        <v>Kali-A</v>
      </c>
      <c r="P1312" s="13" t="str">
        <f t="shared" si="72"/>
        <v>True Search</v>
      </c>
      <c r="Q1312" s="13" t="str">
        <f t="shared" si="73"/>
        <v>Repaired</v>
      </c>
      <c r="R1312" s="13" t="s">
        <v>1669</v>
      </c>
      <c r="S1312" s="25">
        <v>1</v>
      </c>
      <c r="T1312" s="25">
        <v>1</v>
      </c>
      <c r="U1312" s="25">
        <v>3</v>
      </c>
      <c r="V1312" s="1">
        <f t="shared" si="71"/>
        <v>4</v>
      </c>
    </row>
    <row r="1313" spans="1:22" x14ac:dyDescent="0.35">
      <c r="A1313" s="5" t="s">
        <v>1597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 t="shared" si="74"/>
        <v>Kali-A</v>
      </c>
      <c r="P1313" s="13" t="str">
        <f t="shared" si="72"/>
        <v>True Search</v>
      </c>
      <c r="Q1313" s="13" t="str">
        <f t="shared" si="73"/>
        <v>Repaired</v>
      </c>
      <c r="R1313" s="13" t="s">
        <v>1669</v>
      </c>
      <c r="S1313" s="25">
        <v>1</v>
      </c>
      <c r="T1313" s="25">
        <v>4</v>
      </c>
      <c r="U1313" s="25">
        <v>1</v>
      </c>
      <c r="V1313" s="1">
        <f t="shared" si="71"/>
        <v>5</v>
      </c>
    </row>
    <row r="1314" spans="1:22" x14ac:dyDescent="0.35">
      <c r="A1314" s="5" t="s">
        <v>1598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 t="shared" si="74"/>
        <v>Kali-A</v>
      </c>
      <c r="P1314" s="13" t="str">
        <f t="shared" si="72"/>
        <v>True Search</v>
      </c>
      <c r="Q1314" s="13" t="str">
        <f t="shared" si="73"/>
        <v>Repaired</v>
      </c>
      <c r="R1314" s="13" t="s">
        <v>1668</v>
      </c>
      <c r="S1314" s="25">
        <v>1</v>
      </c>
      <c r="T1314" s="25">
        <v>1</v>
      </c>
      <c r="U1314" s="25">
        <v>1</v>
      </c>
      <c r="V1314" s="1">
        <f t="shared" si="71"/>
        <v>2</v>
      </c>
    </row>
    <row r="1315" spans="1:22" x14ac:dyDescent="0.35">
      <c r="A1315" s="7" t="s">
        <v>1599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 t="shared" si="74"/>
        <v>Kali-A</v>
      </c>
      <c r="P1315" s="13" t="str">
        <f t="shared" si="72"/>
        <v>True Search</v>
      </c>
      <c r="Q1315" s="13" t="str">
        <f t="shared" si="73"/>
        <v>Repaired</v>
      </c>
      <c r="R1315" s="13" t="s">
        <v>1669</v>
      </c>
      <c r="S1315" s="25">
        <v>1</v>
      </c>
      <c r="T1315" s="25">
        <v>4</v>
      </c>
      <c r="U1315" s="25">
        <v>1</v>
      </c>
      <c r="V1315" s="1">
        <f t="shared" si="71"/>
        <v>5</v>
      </c>
    </row>
    <row r="1316" spans="1:22" x14ac:dyDescent="0.35">
      <c r="A1316" s="7" t="s">
        <v>1600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 t="shared" si="74"/>
        <v>Kali-A</v>
      </c>
      <c r="P1316" s="13" t="str">
        <f t="shared" si="72"/>
        <v>True Search</v>
      </c>
      <c r="Q1316" s="13" t="str">
        <f t="shared" si="73"/>
        <v>Repaired</v>
      </c>
      <c r="R1316" s="13" t="s">
        <v>1669</v>
      </c>
      <c r="S1316" s="25">
        <v>2</v>
      </c>
      <c r="T1316" s="13">
        <v>0</v>
      </c>
      <c r="U1316" s="25">
        <v>2</v>
      </c>
      <c r="V1316" s="1">
        <f t="shared" si="71"/>
        <v>2</v>
      </c>
    </row>
    <row r="1317" spans="1:22" x14ac:dyDescent="0.35">
      <c r="A1317" s="5" t="s">
        <v>1601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 t="shared" si="74"/>
        <v>Kali-A</v>
      </c>
      <c r="P1317" s="13" t="str">
        <f t="shared" si="72"/>
        <v>True Search</v>
      </c>
      <c r="Q1317" s="13" t="str">
        <f t="shared" si="73"/>
        <v>Repaired</v>
      </c>
      <c r="R1317" s="13" t="s">
        <v>1669</v>
      </c>
      <c r="S1317" s="25">
        <v>1</v>
      </c>
      <c r="T1317" s="25">
        <v>1</v>
      </c>
      <c r="U1317" s="25">
        <v>1</v>
      </c>
      <c r="V1317" s="1">
        <f t="shared" si="71"/>
        <v>2</v>
      </c>
    </row>
    <row r="1318" spans="1:22" x14ac:dyDescent="0.35">
      <c r="A1318" s="7" t="s">
        <v>1602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 t="shared" si="74"/>
        <v>Kali-A</v>
      </c>
      <c r="P1318" s="13" t="str">
        <f t="shared" si="72"/>
        <v>True Search</v>
      </c>
      <c r="Q1318" s="13" t="str">
        <f t="shared" si="73"/>
        <v>Repaired</v>
      </c>
      <c r="R1318" s="13" t="s">
        <v>1669</v>
      </c>
      <c r="S1318" s="25">
        <v>1</v>
      </c>
      <c r="T1318" s="25">
        <v>1</v>
      </c>
      <c r="U1318" s="25">
        <v>3</v>
      </c>
      <c r="V1318" s="1">
        <f t="shared" ref="V1318:V1381" si="75">T1318+U1318</f>
        <v>4</v>
      </c>
    </row>
    <row r="1319" spans="1:22" x14ac:dyDescent="0.35">
      <c r="A1319" s="5" t="s">
        <v>1603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 t="shared" si="74"/>
        <v>Kali-A</v>
      </c>
      <c r="P1319" s="13" t="str">
        <f t="shared" si="72"/>
        <v>True Search</v>
      </c>
      <c r="Q1319" s="13" t="str">
        <f t="shared" si="73"/>
        <v>Repaired</v>
      </c>
      <c r="R1319" s="13" t="s">
        <v>1669</v>
      </c>
      <c r="S1319" s="25">
        <v>1</v>
      </c>
      <c r="T1319" s="25">
        <v>1</v>
      </c>
      <c r="U1319" s="25">
        <v>1</v>
      </c>
      <c r="V1319" s="1">
        <f t="shared" si="75"/>
        <v>2</v>
      </c>
    </row>
    <row r="1320" spans="1:22" x14ac:dyDescent="0.35">
      <c r="A1320" s="5" t="s">
        <v>1604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 t="shared" si="74"/>
        <v>Kali-A</v>
      </c>
      <c r="P1320" s="13" t="str">
        <f t="shared" si="72"/>
        <v>True Search</v>
      </c>
      <c r="Q1320" s="13" t="str">
        <f t="shared" si="73"/>
        <v>Repaired</v>
      </c>
      <c r="R1320" s="13" t="s">
        <v>1669</v>
      </c>
      <c r="S1320" s="25">
        <v>1</v>
      </c>
      <c r="T1320" s="25">
        <v>1</v>
      </c>
      <c r="U1320" s="25">
        <v>1</v>
      </c>
      <c r="V1320" s="1">
        <f t="shared" si="75"/>
        <v>2</v>
      </c>
    </row>
    <row r="1321" spans="1:22" x14ac:dyDescent="0.35">
      <c r="A1321" s="7" t="s">
        <v>1605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 t="shared" si="74"/>
        <v>Kali-A</v>
      </c>
      <c r="P1321" s="13" t="str">
        <f t="shared" si="72"/>
        <v>True Search</v>
      </c>
      <c r="Q1321" s="13" t="str">
        <f t="shared" si="73"/>
        <v>Repaired</v>
      </c>
      <c r="R1321" s="13" t="s">
        <v>1668</v>
      </c>
      <c r="S1321" s="25">
        <v>1</v>
      </c>
      <c r="T1321" s="25">
        <v>1</v>
      </c>
      <c r="U1321" s="25">
        <v>1</v>
      </c>
      <c r="V1321" s="1">
        <f t="shared" si="75"/>
        <v>2</v>
      </c>
    </row>
    <row r="1322" spans="1:22" x14ac:dyDescent="0.35">
      <c r="A1322" s="7" t="s">
        <v>1606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 t="shared" si="74"/>
        <v>Kali-A</v>
      </c>
      <c r="P1322" s="13" t="str">
        <f t="shared" si="72"/>
        <v>True Search</v>
      </c>
      <c r="Q1322" s="13" t="str">
        <f t="shared" si="73"/>
        <v>Repaired</v>
      </c>
      <c r="R1322" s="13" t="s">
        <v>1669</v>
      </c>
      <c r="S1322" s="25">
        <v>1</v>
      </c>
      <c r="T1322" s="25">
        <v>1</v>
      </c>
      <c r="U1322" s="25">
        <v>3</v>
      </c>
      <c r="V1322" s="1">
        <f t="shared" si="75"/>
        <v>4</v>
      </c>
    </row>
    <row r="1323" spans="1:22" x14ac:dyDescent="0.35">
      <c r="A1323" s="5" t="s">
        <v>1607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 t="shared" si="74"/>
        <v>Kali-A</v>
      </c>
      <c r="P1323" s="13" t="str">
        <f t="shared" si="72"/>
        <v>True Search</v>
      </c>
      <c r="Q1323" s="13" t="str">
        <f t="shared" si="73"/>
        <v>Repaired</v>
      </c>
      <c r="R1323" s="13" t="s">
        <v>1669</v>
      </c>
      <c r="S1323" s="25">
        <v>1</v>
      </c>
      <c r="T1323" s="25">
        <v>1</v>
      </c>
      <c r="U1323" s="25">
        <v>1</v>
      </c>
      <c r="V1323" s="1">
        <f t="shared" si="75"/>
        <v>2</v>
      </c>
    </row>
    <row r="1324" spans="1:22" x14ac:dyDescent="0.35">
      <c r="A1324" s="7" t="s">
        <v>1608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 t="shared" si="74"/>
        <v>Kali-A</v>
      </c>
      <c r="P1324" s="13" t="str">
        <f t="shared" si="72"/>
        <v>True Search</v>
      </c>
      <c r="Q1324" s="13" t="str">
        <f t="shared" si="73"/>
        <v>Repaired</v>
      </c>
      <c r="R1324" s="13" t="s">
        <v>1669</v>
      </c>
      <c r="S1324" s="25">
        <v>1</v>
      </c>
      <c r="T1324" s="25">
        <v>1</v>
      </c>
      <c r="U1324" s="25">
        <v>1</v>
      </c>
      <c r="V1324" s="1">
        <f t="shared" si="75"/>
        <v>2</v>
      </c>
    </row>
    <row r="1325" spans="1:22" x14ac:dyDescent="0.35">
      <c r="A1325" s="5" t="s">
        <v>1609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 t="shared" si="74"/>
        <v>Kali-A</v>
      </c>
      <c r="P1325" s="13" t="str">
        <f t="shared" si="72"/>
        <v>True Search</v>
      </c>
      <c r="Q1325" s="13" t="str">
        <f t="shared" si="73"/>
        <v>Repaired</v>
      </c>
      <c r="R1325" s="13" t="s">
        <v>1669</v>
      </c>
      <c r="S1325" s="25">
        <v>1</v>
      </c>
      <c r="T1325" s="25">
        <v>6</v>
      </c>
      <c r="U1325" s="13">
        <v>0</v>
      </c>
      <c r="V1325" s="1">
        <f t="shared" si="75"/>
        <v>6</v>
      </c>
    </row>
    <row r="1326" spans="1:22" x14ac:dyDescent="0.35">
      <c r="A1326" s="7" t="s">
        <v>1610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 t="shared" si="74"/>
        <v>Kali-A</v>
      </c>
      <c r="P1326" s="13" t="str">
        <f t="shared" si="72"/>
        <v>True Search</v>
      </c>
      <c r="Q1326" s="13" t="str">
        <f t="shared" si="73"/>
        <v>Repaired</v>
      </c>
      <c r="R1326" s="13" t="s">
        <v>1669</v>
      </c>
      <c r="S1326" s="25">
        <v>1</v>
      </c>
      <c r="T1326" s="25">
        <v>1</v>
      </c>
      <c r="U1326" s="25">
        <v>3</v>
      </c>
      <c r="V1326" s="1">
        <f t="shared" si="75"/>
        <v>4</v>
      </c>
    </row>
    <row r="1327" spans="1:22" x14ac:dyDescent="0.35">
      <c r="A1327" s="7" t="s">
        <v>597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 t="shared" si="74"/>
        <v>kPAR</v>
      </c>
      <c r="P1327" s="13" t="str">
        <f t="shared" si="72"/>
        <v>True Pattern</v>
      </c>
      <c r="Q1327" s="13" t="str">
        <f t="shared" si="73"/>
        <v>Repaired</v>
      </c>
      <c r="R1327" s="13" t="s">
        <v>1668</v>
      </c>
      <c r="S1327" s="25">
        <v>1</v>
      </c>
      <c r="T1327" s="25">
        <v>1</v>
      </c>
      <c r="U1327" s="25">
        <v>1</v>
      </c>
      <c r="V1327" s="1">
        <f t="shared" si="75"/>
        <v>2</v>
      </c>
    </row>
    <row r="1328" spans="1:22" x14ac:dyDescent="0.35">
      <c r="A1328" s="7" t="s">
        <v>485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 t="shared" si="74"/>
        <v>kPAR</v>
      </c>
      <c r="P1328" s="13" t="str">
        <f t="shared" si="72"/>
        <v>True Pattern</v>
      </c>
      <c r="Q1328" s="13" t="str">
        <f t="shared" si="73"/>
        <v>Repaired</v>
      </c>
      <c r="R1328" s="13" t="s">
        <v>1669</v>
      </c>
      <c r="S1328" s="25">
        <v>1</v>
      </c>
      <c r="T1328" s="25">
        <v>1</v>
      </c>
      <c r="U1328" s="25">
        <v>1</v>
      </c>
      <c r="V1328" s="1">
        <f t="shared" si="75"/>
        <v>2</v>
      </c>
    </row>
    <row r="1329" spans="1:22" x14ac:dyDescent="0.35">
      <c r="A1329" s="5" t="s">
        <v>435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 t="shared" si="74"/>
        <v>kPAR</v>
      </c>
      <c r="P1329" s="13" t="str">
        <f t="shared" si="72"/>
        <v>True Pattern</v>
      </c>
      <c r="Q1329" s="13" t="str">
        <f t="shared" si="73"/>
        <v>Repaired</v>
      </c>
      <c r="R1329" s="13" t="s">
        <v>1669</v>
      </c>
      <c r="S1329" s="25">
        <v>1</v>
      </c>
      <c r="T1329" s="25">
        <v>1</v>
      </c>
      <c r="U1329" s="25">
        <v>1</v>
      </c>
      <c r="V1329" s="1">
        <f t="shared" si="75"/>
        <v>2</v>
      </c>
    </row>
    <row r="1330" spans="1:22" x14ac:dyDescent="0.35">
      <c r="A1330" s="5" t="s">
        <v>868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 t="shared" si="74"/>
        <v>kPAR</v>
      </c>
      <c r="P1330" s="13" t="str">
        <f t="shared" si="72"/>
        <v>True Pattern</v>
      </c>
      <c r="Q1330" s="13" t="str">
        <f t="shared" si="73"/>
        <v>Repaired</v>
      </c>
      <c r="R1330" s="13" t="s">
        <v>1668</v>
      </c>
      <c r="S1330" s="25">
        <v>1</v>
      </c>
      <c r="T1330" s="25">
        <v>1</v>
      </c>
      <c r="U1330" s="25">
        <v>4</v>
      </c>
      <c r="V1330" s="1">
        <f t="shared" si="75"/>
        <v>5</v>
      </c>
    </row>
    <row r="1331" spans="1:22" x14ac:dyDescent="0.35">
      <c r="A1331" s="7" t="s">
        <v>481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 t="shared" si="74"/>
        <v>kPAR</v>
      </c>
      <c r="P1331" s="13" t="str">
        <f t="shared" si="72"/>
        <v>True Pattern</v>
      </c>
      <c r="Q1331" s="13" t="str">
        <f t="shared" si="73"/>
        <v>Repaired</v>
      </c>
      <c r="R1331" s="13" t="s">
        <v>1668</v>
      </c>
      <c r="S1331" s="25">
        <v>2</v>
      </c>
      <c r="T1331" s="25">
        <v>1</v>
      </c>
      <c r="U1331" s="25">
        <v>4</v>
      </c>
      <c r="V1331" s="1">
        <f t="shared" si="75"/>
        <v>5</v>
      </c>
    </row>
    <row r="1332" spans="1:22" x14ac:dyDescent="0.35">
      <c r="A1332" s="7" t="s">
        <v>1148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 t="shared" si="74"/>
        <v>kPAR</v>
      </c>
      <c r="P1332" s="13" t="str">
        <f t="shared" si="72"/>
        <v>True Pattern</v>
      </c>
      <c r="Q1332" s="13" t="str">
        <f t="shared" si="73"/>
        <v>Repaired</v>
      </c>
      <c r="R1332" s="13" t="s">
        <v>1669</v>
      </c>
      <c r="S1332" s="25">
        <v>1</v>
      </c>
      <c r="T1332" s="25">
        <v>1</v>
      </c>
      <c r="U1332" s="25">
        <v>1</v>
      </c>
      <c r="V1332" s="1">
        <f t="shared" si="75"/>
        <v>2</v>
      </c>
    </row>
    <row r="1333" spans="1:22" x14ac:dyDescent="0.35">
      <c r="A1333" s="7" t="s">
        <v>812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 t="shared" si="74"/>
        <v>kPAR</v>
      </c>
      <c r="P1333" s="13" t="str">
        <f t="shared" si="72"/>
        <v>True Pattern</v>
      </c>
      <c r="Q1333" s="13" t="str">
        <f t="shared" si="73"/>
        <v>Repaired</v>
      </c>
      <c r="R1333" s="13" t="s">
        <v>1668</v>
      </c>
      <c r="S1333" s="25">
        <v>2</v>
      </c>
      <c r="T1333" s="25">
        <v>1</v>
      </c>
      <c r="U1333" s="25">
        <v>4</v>
      </c>
      <c r="V1333" s="1">
        <f t="shared" si="75"/>
        <v>5</v>
      </c>
    </row>
    <row r="1334" spans="1:22" x14ac:dyDescent="0.35">
      <c r="A1334" s="7" t="s">
        <v>973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 t="shared" si="74"/>
        <v>kPAR</v>
      </c>
      <c r="P1334" s="13" t="str">
        <f t="shared" si="72"/>
        <v>True Pattern</v>
      </c>
      <c r="Q1334" s="13" t="str">
        <f t="shared" si="73"/>
        <v>Repaired</v>
      </c>
      <c r="R1334" s="13" t="s">
        <v>1669</v>
      </c>
      <c r="S1334" s="25">
        <v>1</v>
      </c>
      <c r="T1334" s="25">
        <v>1</v>
      </c>
      <c r="U1334" s="25">
        <v>1</v>
      </c>
      <c r="V1334" s="1">
        <f t="shared" si="75"/>
        <v>2</v>
      </c>
    </row>
    <row r="1335" spans="1:22" x14ac:dyDescent="0.35">
      <c r="A1335" s="5" t="s">
        <v>463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 t="shared" si="74"/>
        <v>kPAR</v>
      </c>
      <c r="P1335" s="13" t="str">
        <f t="shared" si="72"/>
        <v>True Pattern</v>
      </c>
      <c r="Q1335" s="13" t="str">
        <f t="shared" si="73"/>
        <v>Repaired</v>
      </c>
      <c r="R1335" s="13" t="s">
        <v>1669</v>
      </c>
      <c r="S1335" s="25">
        <v>1</v>
      </c>
      <c r="T1335" s="25">
        <v>1</v>
      </c>
      <c r="U1335" s="25">
        <v>1</v>
      </c>
      <c r="V1335" s="1">
        <f t="shared" si="75"/>
        <v>2</v>
      </c>
    </row>
    <row r="1336" spans="1:22" x14ac:dyDescent="0.35">
      <c r="A1336" s="7" t="s">
        <v>29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 t="shared" si="74"/>
        <v>kPAR</v>
      </c>
      <c r="P1336" s="13" t="str">
        <f t="shared" si="72"/>
        <v>True Pattern</v>
      </c>
      <c r="Q1336" s="13" t="str">
        <f t="shared" si="73"/>
        <v>Repaired</v>
      </c>
      <c r="R1336" s="13" t="s">
        <v>1668</v>
      </c>
      <c r="S1336" s="25">
        <v>1</v>
      </c>
      <c r="T1336" s="25">
        <v>1</v>
      </c>
      <c r="U1336" s="25">
        <v>1</v>
      </c>
      <c r="V1336" s="1">
        <f t="shared" si="75"/>
        <v>2</v>
      </c>
    </row>
    <row r="1337" spans="1:22" x14ac:dyDescent="0.35">
      <c r="A1337" s="5" t="s">
        <v>110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 t="shared" si="74"/>
        <v>kPAR</v>
      </c>
      <c r="P1337" s="13" t="str">
        <f t="shared" si="72"/>
        <v>True Pattern</v>
      </c>
      <c r="Q1337" s="13" t="str">
        <f t="shared" si="73"/>
        <v>Repaired</v>
      </c>
      <c r="R1337" s="13" t="s">
        <v>1668</v>
      </c>
      <c r="S1337" s="25">
        <v>1</v>
      </c>
      <c r="T1337" s="25">
        <v>1</v>
      </c>
      <c r="U1337" s="25">
        <v>1</v>
      </c>
      <c r="V1337" s="1">
        <f t="shared" si="75"/>
        <v>2</v>
      </c>
    </row>
    <row r="1338" spans="1:22" x14ac:dyDescent="0.35">
      <c r="A1338" s="7" t="s">
        <v>1225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 t="shared" si="74"/>
        <v>kPAR</v>
      </c>
      <c r="P1338" s="13" t="str">
        <f t="shared" si="72"/>
        <v>True Pattern</v>
      </c>
      <c r="Q1338" s="13" t="str">
        <f t="shared" si="73"/>
        <v>Repaired</v>
      </c>
      <c r="R1338" s="13" t="s">
        <v>1668</v>
      </c>
      <c r="S1338" s="25">
        <v>1</v>
      </c>
      <c r="T1338" s="25">
        <v>1</v>
      </c>
      <c r="U1338" s="25">
        <v>1</v>
      </c>
      <c r="V1338" s="1">
        <f t="shared" si="75"/>
        <v>2</v>
      </c>
    </row>
    <row r="1339" spans="1:22" x14ac:dyDescent="0.35">
      <c r="A1339" s="7" t="s">
        <v>854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 t="shared" si="74"/>
        <v>kPAR</v>
      </c>
      <c r="P1339" s="13" t="str">
        <f t="shared" si="72"/>
        <v>True Pattern</v>
      </c>
      <c r="Q1339" s="13" t="str">
        <f t="shared" si="73"/>
        <v>Repaired</v>
      </c>
      <c r="R1339" s="13" t="s">
        <v>1668</v>
      </c>
      <c r="S1339" s="25">
        <v>1</v>
      </c>
      <c r="T1339" s="25">
        <v>1</v>
      </c>
      <c r="U1339" s="25">
        <v>1</v>
      </c>
      <c r="V1339" s="1">
        <f t="shared" si="75"/>
        <v>2</v>
      </c>
    </row>
    <row r="1340" spans="1:22" x14ac:dyDescent="0.35">
      <c r="A1340" s="7" t="s">
        <v>586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 t="shared" si="74"/>
        <v>kPAR</v>
      </c>
      <c r="P1340" s="13" t="str">
        <f t="shared" si="72"/>
        <v>True Pattern</v>
      </c>
      <c r="Q1340" s="13" t="str">
        <f t="shared" si="73"/>
        <v>Repaired</v>
      </c>
      <c r="R1340" s="13" t="s">
        <v>1669</v>
      </c>
      <c r="S1340" s="25">
        <v>1</v>
      </c>
      <c r="T1340" s="25">
        <v>1</v>
      </c>
      <c r="U1340" s="25">
        <v>1</v>
      </c>
      <c r="V1340" s="1">
        <f t="shared" si="75"/>
        <v>2</v>
      </c>
    </row>
    <row r="1341" spans="1:22" x14ac:dyDescent="0.35">
      <c r="A1341" s="7" t="s">
        <v>288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 t="shared" si="74"/>
        <v>kPAR</v>
      </c>
      <c r="P1341" s="13" t="str">
        <f t="shared" si="72"/>
        <v>True Pattern</v>
      </c>
      <c r="Q1341" s="13" t="str">
        <f t="shared" si="73"/>
        <v>Repaired</v>
      </c>
      <c r="R1341" s="13" t="s">
        <v>1668</v>
      </c>
      <c r="S1341" s="25">
        <v>2</v>
      </c>
      <c r="T1341" s="25">
        <v>1</v>
      </c>
      <c r="U1341" s="25">
        <v>4</v>
      </c>
      <c r="V1341" s="1">
        <f t="shared" si="75"/>
        <v>5</v>
      </c>
    </row>
    <row r="1342" spans="1:22" x14ac:dyDescent="0.35">
      <c r="A1342" s="7" t="s">
        <v>224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 t="shared" si="74"/>
        <v>kPAR</v>
      </c>
      <c r="P1342" s="13" t="str">
        <f t="shared" si="72"/>
        <v>True Pattern</v>
      </c>
      <c r="Q1342" s="13" t="str">
        <f t="shared" si="73"/>
        <v>Repaired</v>
      </c>
      <c r="R1342" s="13" t="s">
        <v>1669</v>
      </c>
      <c r="S1342" s="25">
        <v>1</v>
      </c>
      <c r="T1342" s="25">
        <v>1</v>
      </c>
      <c r="U1342" s="25">
        <v>1</v>
      </c>
      <c r="V1342" s="1">
        <f t="shared" si="75"/>
        <v>2</v>
      </c>
    </row>
    <row r="1343" spans="1:22" x14ac:dyDescent="0.35">
      <c r="A1343" s="5" t="s">
        <v>27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 t="shared" si="74"/>
        <v>kPAR</v>
      </c>
      <c r="P1343" s="13" t="str">
        <f t="shared" si="72"/>
        <v>True Pattern</v>
      </c>
      <c r="Q1343" s="13" t="str">
        <f t="shared" si="73"/>
        <v>Repaired</v>
      </c>
      <c r="R1343" s="13" t="s">
        <v>1669</v>
      </c>
      <c r="S1343" s="25">
        <v>1</v>
      </c>
      <c r="T1343" s="25">
        <v>1</v>
      </c>
      <c r="U1343" s="25">
        <v>2</v>
      </c>
      <c r="V1343" s="1">
        <f t="shared" si="75"/>
        <v>3</v>
      </c>
    </row>
    <row r="1344" spans="1:22" x14ac:dyDescent="0.35">
      <c r="A1344" s="5" t="s">
        <v>369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 t="shared" si="74"/>
        <v>kPAR</v>
      </c>
      <c r="P1344" s="13" t="str">
        <f t="shared" si="72"/>
        <v>True Pattern</v>
      </c>
      <c r="Q1344" s="13" t="str">
        <f t="shared" si="73"/>
        <v>Repaired</v>
      </c>
      <c r="R1344" s="13" t="s">
        <v>1669</v>
      </c>
      <c r="S1344" s="25">
        <v>1</v>
      </c>
      <c r="T1344" s="25">
        <v>1</v>
      </c>
      <c r="U1344" s="25">
        <v>1</v>
      </c>
      <c r="V1344" s="1">
        <f t="shared" si="75"/>
        <v>2</v>
      </c>
    </row>
    <row r="1345" spans="1:22" x14ac:dyDescent="0.35">
      <c r="A1345" s="7" t="s">
        <v>764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 t="shared" si="74"/>
        <v>kPAR</v>
      </c>
      <c r="P1345" s="13" t="str">
        <f t="shared" si="72"/>
        <v>True Pattern</v>
      </c>
      <c r="Q1345" s="13" t="str">
        <f t="shared" si="73"/>
        <v>Repaired</v>
      </c>
      <c r="R1345" s="13" t="s">
        <v>1668</v>
      </c>
      <c r="S1345" s="25">
        <v>1</v>
      </c>
      <c r="T1345" s="25">
        <v>1</v>
      </c>
      <c r="U1345" s="25">
        <v>1</v>
      </c>
      <c r="V1345" s="1">
        <f t="shared" si="75"/>
        <v>2</v>
      </c>
    </row>
    <row r="1346" spans="1:22" x14ac:dyDescent="0.35">
      <c r="A1346" s="5" t="s">
        <v>997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 t="shared" si="74"/>
        <v>kPAR</v>
      </c>
      <c r="P1346" s="13" t="str">
        <f t="shared" si="72"/>
        <v>True Pattern</v>
      </c>
      <c r="Q1346" s="13" t="str">
        <f t="shared" si="73"/>
        <v>Repaired</v>
      </c>
      <c r="R1346" s="13" t="s">
        <v>1668</v>
      </c>
      <c r="S1346" s="25">
        <v>1</v>
      </c>
      <c r="T1346" s="25">
        <v>1</v>
      </c>
      <c r="U1346" s="25">
        <v>1</v>
      </c>
      <c r="V1346" s="1">
        <f t="shared" si="75"/>
        <v>2</v>
      </c>
    </row>
    <row r="1347" spans="1:22" x14ac:dyDescent="0.35">
      <c r="A1347" s="5" t="s">
        <v>759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 t="shared" si="74"/>
        <v>kPAR</v>
      </c>
      <c r="P1347" s="13" t="str">
        <f t="shared" si="72"/>
        <v>True Pattern</v>
      </c>
      <c r="Q1347" s="13" t="str">
        <f t="shared" si="73"/>
        <v>Repaired</v>
      </c>
      <c r="R1347" s="13" t="s">
        <v>1668</v>
      </c>
      <c r="S1347" s="25">
        <v>1</v>
      </c>
      <c r="T1347" s="25">
        <v>1</v>
      </c>
      <c r="U1347" s="25">
        <v>1</v>
      </c>
      <c r="V1347" s="1">
        <f t="shared" si="75"/>
        <v>2</v>
      </c>
    </row>
    <row r="1348" spans="1:22" x14ac:dyDescent="0.35">
      <c r="A1348" s="7" t="s">
        <v>853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 t="shared" si="74"/>
        <v>kPAR</v>
      </c>
      <c r="P1348" s="13" t="str">
        <f t="shared" si="72"/>
        <v>True Pattern</v>
      </c>
      <c r="Q1348" s="13" t="str">
        <f t="shared" si="73"/>
        <v>Repaired</v>
      </c>
      <c r="R1348" s="13" t="s">
        <v>1669</v>
      </c>
      <c r="S1348" s="25">
        <v>1</v>
      </c>
      <c r="T1348" s="25">
        <v>1</v>
      </c>
      <c r="U1348" s="25">
        <v>1</v>
      </c>
      <c r="V1348" s="1">
        <f t="shared" si="75"/>
        <v>2</v>
      </c>
    </row>
    <row r="1349" spans="1:22" x14ac:dyDescent="0.35">
      <c r="A1349" s="5" t="s">
        <v>1134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 t="shared" si="74"/>
        <v>kPAR</v>
      </c>
      <c r="P1349" s="13" t="str">
        <f t="shared" si="72"/>
        <v>True Pattern</v>
      </c>
      <c r="Q1349" s="13" t="str">
        <f t="shared" si="73"/>
        <v>Repaired</v>
      </c>
      <c r="R1349" s="13" t="s">
        <v>1668</v>
      </c>
      <c r="S1349" s="25">
        <v>1</v>
      </c>
      <c r="T1349" s="25">
        <v>1</v>
      </c>
      <c r="U1349" s="25">
        <v>1</v>
      </c>
      <c r="V1349" s="1">
        <f t="shared" si="75"/>
        <v>2</v>
      </c>
    </row>
    <row r="1350" spans="1:22" x14ac:dyDescent="0.35">
      <c r="A1350" s="7" t="s">
        <v>283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 t="shared" si="74"/>
        <v>kPAR</v>
      </c>
      <c r="P1350" s="13" t="str">
        <f t="shared" si="72"/>
        <v>True Pattern</v>
      </c>
      <c r="Q1350" s="13" t="str">
        <f t="shared" si="73"/>
        <v>Repaired</v>
      </c>
      <c r="R1350" s="13" t="s">
        <v>1668</v>
      </c>
      <c r="S1350" s="25">
        <v>1</v>
      </c>
      <c r="T1350" s="25">
        <v>1</v>
      </c>
      <c r="U1350" s="25">
        <v>1</v>
      </c>
      <c r="V1350" s="1">
        <f t="shared" si="75"/>
        <v>2</v>
      </c>
    </row>
    <row r="1351" spans="1:22" x14ac:dyDescent="0.35">
      <c r="A1351" s="7" t="s">
        <v>256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 t="shared" si="74"/>
        <v>kPAR</v>
      </c>
      <c r="P1351" s="13" t="str">
        <f t="shared" si="72"/>
        <v>True Pattern</v>
      </c>
      <c r="Q1351" s="13" t="str">
        <f t="shared" si="73"/>
        <v>Repaired</v>
      </c>
      <c r="R1351" s="13" t="s">
        <v>1668</v>
      </c>
      <c r="S1351" s="25">
        <v>1</v>
      </c>
      <c r="T1351" s="25">
        <v>1</v>
      </c>
      <c r="U1351" s="25">
        <v>1</v>
      </c>
      <c r="V1351" s="1">
        <f t="shared" si="75"/>
        <v>2</v>
      </c>
    </row>
    <row r="1352" spans="1:22" x14ac:dyDescent="0.35">
      <c r="A1352" s="5" t="s">
        <v>357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 t="shared" si="74"/>
        <v>kPAR</v>
      </c>
      <c r="P1352" s="13" t="str">
        <f t="shared" si="72"/>
        <v>True Pattern</v>
      </c>
      <c r="Q1352" s="13" t="str">
        <f t="shared" si="73"/>
        <v>Repaired</v>
      </c>
      <c r="R1352" s="13" t="s">
        <v>1668</v>
      </c>
      <c r="S1352" s="25">
        <v>1</v>
      </c>
      <c r="T1352" s="25">
        <v>1</v>
      </c>
      <c r="U1352" s="25">
        <v>1</v>
      </c>
      <c r="V1352" s="1">
        <f t="shared" si="75"/>
        <v>2</v>
      </c>
    </row>
    <row r="1353" spans="1:22" x14ac:dyDescent="0.35">
      <c r="A1353" s="7" t="s">
        <v>242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 t="shared" si="74"/>
        <v>kPAR</v>
      </c>
      <c r="P1353" s="13" t="str">
        <f t="shared" si="72"/>
        <v>True Pattern</v>
      </c>
      <c r="Q1353" s="13" t="str">
        <f t="shared" si="73"/>
        <v>Repaired</v>
      </c>
      <c r="R1353" s="13" t="s">
        <v>1669</v>
      </c>
      <c r="S1353" s="25">
        <v>1</v>
      </c>
      <c r="T1353" s="25">
        <v>1</v>
      </c>
      <c r="U1353" s="25">
        <v>1</v>
      </c>
      <c r="V1353" s="1">
        <f t="shared" si="75"/>
        <v>2</v>
      </c>
    </row>
    <row r="1354" spans="1:22" x14ac:dyDescent="0.35">
      <c r="A1354" s="7" t="s">
        <v>1137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 t="shared" si="74"/>
        <v>kPAR</v>
      </c>
      <c r="P1354" s="13" t="str">
        <f t="shared" ref="P1354:P1417" si="76">IF($O1354="ACS", "True Search", IF($O1354="Arja", "Evolutionary Search", IF($O1354="AVATAR", "True Pattern", IF($O1354="CapGen", "Search Like Pattern", IF($O1354="Cardumen", "True Semantic", IF($O1354="DynaMoth", "True Semantic", IF($O1354="FixMiner", "True Pattern", IF($O1354="GenProg-A", "Evolutionary Search", IF($O1354="Hercules", "Learning Pattern", IF($O1354="Jaid", "True Semantic",
IF($O1354="Kali-A", "True Search", IF($O1354="kPAR", "True Pattern", IF($O1354="Nopol", "True Semantic", IF($O1354="RSRepair-A", "Evolutionary Search", IF($O1354="SequenceR", "Deep Learning", IF($O1354="SimFix", "Search Like Pattern", IF($O1354="SketchFix", "True Pattern", IF($O1354="SOFix", "True Pattern", IF($O1354="ssFix", "Search Like Pattern", IF($O1354="TBar", "True Pattern", ""))))))))))))))))))))</f>
        <v>True Pattern</v>
      </c>
      <c r="Q1354" s="13" t="str">
        <f t="shared" si="73"/>
        <v>Repaired</v>
      </c>
      <c r="R1354" s="13" t="s">
        <v>1669</v>
      </c>
      <c r="S1354" s="25">
        <v>1</v>
      </c>
      <c r="T1354" s="25">
        <v>1</v>
      </c>
      <c r="U1354" s="25">
        <v>1</v>
      </c>
      <c r="V1354" s="1">
        <f t="shared" si="75"/>
        <v>2</v>
      </c>
    </row>
    <row r="1355" spans="1:22" x14ac:dyDescent="0.35">
      <c r="A1355" s="5" t="s">
        <v>89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 t="shared" si="74"/>
        <v>kPAR</v>
      </c>
      <c r="P1355" s="13" t="str">
        <f t="shared" si="76"/>
        <v>True Pattern</v>
      </c>
      <c r="Q1355" s="13" t="str">
        <f t="shared" si="73"/>
        <v>Repaired</v>
      </c>
      <c r="R1355" s="13" t="s">
        <v>1669</v>
      </c>
      <c r="S1355" s="25">
        <v>1</v>
      </c>
      <c r="T1355" s="25">
        <v>1</v>
      </c>
      <c r="U1355" s="25">
        <v>1</v>
      </c>
      <c r="V1355" s="1">
        <f t="shared" si="75"/>
        <v>2</v>
      </c>
    </row>
    <row r="1356" spans="1:22" x14ac:dyDescent="0.35">
      <c r="A1356" s="5" t="s">
        <v>1105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 t="shared" si="74"/>
        <v>kPAR</v>
      </c>
      <c r="P1356" s="13" t="str">
        <f t="shared" si="76"/>
        <v>True Pattern</v>
      </c>
      <c r="Q1356" s="13" t="str">
        <f t="shared" si="73"/>
        <v>Repaired</v>
      </c>
      <c r="R1356" s="13" t="s">
        <v>1669</v>
      </c>
      <c r="S1356" s="25">
        <v>1</v>
      </c>
      <c r="T1356" s="25">
        <v>1</v>
      </c>
      <c r="U1356" s="25">
        <v>1</v>
      </c>
      <c r="V1356" s="1">
        <f t="shared" si="75"/>
        <v>2</v>
      </c>
    </row>
    <row r="1357" spans="1:22" x14ac:dyDescent="0.35">
      <c r="A1357" s="7" t="s">
        <v>34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 t="shared" si="74"/>
        <v>kPAR</v>
      </c>
      <c r="P1357" s="13" t="str">
        <f t="shared" si="76"/>
        <v>True Pattern</v>
      </c>
      <c r="Q1357" s="13" t="str">
        <f t="shared" si="73"/>
        <v>Repaired</v>
      </c>
      <c r="R1357" s="13" t="s">
        <v>1669</v>
      </c>
      <c r="S1357" s="25">
        <v>1</v>
      </c>
      <c r="T1357" s="25">
        <v>1</v>
      </c>
      <c r="U1357" s="25">
        <v>1</v>
      </c>
      <c r="V1357" s="1">
        <f t="shared" si="75"/>
        <v>2</v>
      </c>
    </row>
    <row r="1358" spans="1:22" x14ac:dyDescent="0.35">
      <c r="A1358" s="7" t="s">
        <v>945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 t="shared" si="74"/>
        <v>kPAR</v>
      </c>
      <c r="P1358" s="13" t="str">
        <f t="shared" si="76"/>
        <v>True Pattern</v>
      </c>
      <c r="Q1358" s="13" t="str">
        <f t="shared" si="73"/>
        <v>Repaired</v>
      </c>
      <c r="R1358" s="13" t="s">
        <v>1668</v>
      </c>
      <c r="S1358" s="25">
        <v>1</v>
      </c>
      <c r="T1358" s="25">
        <v>1</v>
      </c>
      <c r="U1358" s="25">
        <v>1</v>
      </c>
      <c r="V1358" s="1">
        <f t="shared" si="75"/>
        <v>2</v>
      </c>
    </row>
    <row r="1359" spans="1:22" x14ac:dyDescent="0.35">
      <c r="A1359" s="7" t="s">
        <v>907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 t="shared" si="74"/>
        <v>kPAR</v>
      </c>
      <c r="P1359" s="13" t="str">
        <f t="shared" si="76"/>
        <v>True Pattern</v>
      </c>
      <c r="Q1359" s="13" t="str">
        <f t="shared" si="73"/>
        <v>Repaired</v>
      </c>
      <c r="R1359" s="13" t="s">
        <v>1669</v>
      </c>
      <c r="S1359" s="25">
        <v>1</v>
      </c>
      <c r="T1359" s="25">
        <v>1</v>
      </c>
      <c r="U1359" s="25">
        <v>1</v>
      </c>
      <c r="V1359" s="1">
        <f t="shared" si="75"/>
        <v>2</v>
      </c>
    </row>
    <row r="1360" spans="1:22" x14ac:dyDescent="0.35">
      <c r="A1360" s="7" t="s">
        <v>382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 t="shared" si="74"/>
        <v>kPAR</v>
      </c>
      <c r="P1360" s="13" t="str">
        <f t="shared" si="76"/>
        <v>True Pattern</v>
      </c>
      <c r="Q1360" s="13" t="str">
        <f t="shared" si="73"/>
        <v>Repaired</v>
      </c>
      <c r="R1360" s="13" t="s">
        <v>1669</v>
      </c>
      <c r="S1360" s="25">
        <v>1</v>
      </c>
      <c r="T1360" s="25">
        <v>1</v>
      </c>
      <c r="U1360" s="25">
        <v>1</v>
      </c>
      <c r="V1360" s="1">
        <f t="shared" si="75"/>
        <v>2</v>
      </c>
    </row>
    <row r="1361" spans="1:22" x14ac:dyDescent="0.35">
      <c r="A1361" s="7" t="s">
        <v>1103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 t="shared" si="74"/>
        <v>kPAR</v>
      </c>
      <c r="P1361" s="13" t="str">
        <f t="shared" si="76"/>
        <v>True Pattern</v>
      </c>
      <c r="Q1361" s="13" t="str">
        <f t="shared" si="73"/>
        <v>Repaired</v>
      </c>
      <c r="R1361" s="13" t="s">
        <v>1669</v>
      </c>
      <c r="S1361" s="25">
        <v>1</v>
      </c>
      <c r="T1361" s="25">
        <v>1</v>
      </c>
      <c r="U1361" s="25">
        <v>1</v>
      </c>
      <c r="V1361" s="1">
        <f t="shared" si="75"/>
        <v>2</v>
      </c>
    </row>
    <row r="1362" spans="1:22" x14ac:dyDescent="0.35">
      <c r="A1362" s="5" t="s">
        <v>1003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 t="shared" si="74"/>
        <v>kPAR</v>
      </c>
      <c r="P1362" s="13" t="str">
        <f t="shared" si="76"/>
        <v>True Pattern</v>
      </c>
      <c r="Q1362" s="13" t="str">
        <f t="shared" si="73"/>
        <v>Repaired</v>
      </c>
      <c r="R1362" s="13" t="s">
        <v>1669</v>
      </c>
      <c r="S1362" s="25">
        <v>1</v>
      </c>
      <c r="T1362" s="25">
        <v>2</v>
      </c>
      <c r="U1362" s="25">
        <v>1</v>
      </c>
      <c r="V1362" s="1">
        <f t="shared" si="75"/>
        <v>3</v>
      </c>
    </row>
    <row r="1363" spans="1:22" x14ac:dyDescent="0.35">
      <c r="A1363" s="5" t="s">
        <v>569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 t="shared" si="74"/>
        <v>kPAR</v>
      </c>
      <c r="P1363" s="13" t="str">
        <f t="shared" si="76"/>
        <v>True Pattern</v>
      </c>
      <c r="Q1363" s="13" t="str">
        <f t="shared" si="73"/>
        <v>Repaired</v>
      </c>
      <c r="R1363" s="13" t="s">
        <v>1669</v>
      </c>
      <c r="S1363" s="25">
        <v>1</v>
      </c>
      <c r="T1363" s="25">
        <v>1</v>
      </c>
      <c r="U1363" s="25">
        <v>1</v>
      </c>
      <c r="V1363" s="1">
        <f t="shared" si="75"/>
        <v>2</v>
      </c>
    </row>
    <row r="1364" spans="1:22" x14ac:dyDescent="0.35">
      <c r="A1364" s="5" t="s">
        <v>673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 t="shared" si="74"/>
        <v>kPAR</v>
      </c>
      <c r="P1364" s="13" t="str">
        <f t="shared" si="76"/>
        <v>True Pattern</v>
      </c>
      <c r="Q1364" s="13" t="str">
        <f t="shared" si="73"/>
        <v>Repaired</v>
      </c>
      <c r="R1364" s="13" t="s">
        <v>1669</v>
      </c>
      <c r="S1364" s="25">
        <v>1</v>
      </c>
      <c r="T1364" s="25">
        <v>1</v>
      </c>
      <c r="U1364" s="25">
        <v>1</v>
      </c>
      <c r="V1364" s="1">
        <f t="shared" si="75"/>
        <v>2</v>
      </c>
    </row>
    <row r="1365" spans="1:22" x14ac:dyDescent="0.35">
      <c r="A1365" s="5" t="s">
        <v>50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 t="shared" si="74"/>
        <v>kPAR</v>
      </c>
      <c r="P1365" s="13" t="str">
        <f t="shared" si="76"/>
        <v>True Pattern</v>
      </c>
      <c r="Q1365" s="13" t="str">
        <f t="shared" si="73"/>
        <v>Repaired</v>
      </c>
      <c r="R1365" s="13" t="s">
        <v>1669</v>
      </c>
      <c r="S1365" s="25">
        <v>1</v>
      </c>
      <c r="T1365" s="25">
        <v>1</v>
      </c>
      <c r="U1365" s="25">
        <v>1</v>
      </c>
      <c r="V1365" s="1">
        <f t="shared" si="75"/>
        <v>2</v>
      </c>
    </row>
    <row r="1366" spans="1:22" x14ac:dyDescent="0.35">
      <c r="A1366" s="5" t="s">
        <v>347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 t="shared" si="74"/>
        <v>kPAR</v>
      </c>
      <c r="P1366" s="13" t="str">
        <f t="shared" si="76"/>
        <v>True Pattern</v>
      </c>
      <c r="Q1366" s="13" t="str">
        <f t="shared" ref="Q1366:Q1429" si="77">IF(NOT(ISERR(SEARCH("*_Buggy",$A1366))), "Buggy", IF(NOT(ISERR(SEARCH("*_Fixed",$A1366))), "Fixed", IF(NOT(ISERR(SEARCH("*_Repaired",$A1366))), "Repaired", "")))</f>
        <v>Repaired</v>
      </c>
      <c r="R1366" s="13" t="s">
        <v>1669</v>
      </c>
      <c r="S1366" s="25">
        <v>1</v>
      </c>
      <c r="T1366" s="25">
        <v>1</v>
      </c>
      <c r="U1366" s="25">
        <v>4</v>
      </c>
      <c r="V1366" s="1">
        <f t="shared" si="75"/>
        <v>5</v>
      </c>
    </row>
    <row r="1367" spans="1:22" x14ac:dyDescent="0.35">
      <c r="A1367" s="5" t="s">
        <v>104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 t="shared" ref="O1367:O1430" si="78">LEFT($A1367,FIND("_",$A1367)-1)</f>
        <v>kPAR</v>
      </c>
      <c r="P1367" s="13" t="str">
        <f t="shared" si="76"/>
        <v>True Pattern</v>
      </c>
      <c r="Q1367" s="13" t="str">
        <f t="shared" si="77"/>
        <v>Repaired</v>
      </c>
      <c r="R1367" s="13" t="s">
        <v>1669</v>
      </c>
      <c r="S1367" s="25">
        <v>1</v>
      </c>
      <c r="T1367" s="25">
        <v>2</v>
      </c>
      <c r="U1367" s="25">
        <v>1</v>
      </c>
      <c r="V1367" s="1">
        <f t="shared" si="75"/>
        <v>3</v>
      </c>
    </row>
    <row r="1368" spans="1:22" x14ac:dyDescent="0.35">
      <c r="A1368" s="7" t="s">
        <v>252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 t="shared" si="78"/>
        <v>kPAR</v>
      </c>
      <c r="P1368" s="13" t="str">
        <f t="shared" si="76"/>
        <v>True Pattern</v>
      </c>
      <c r="Q1368" s="13" t="str">
        <f t="shared" si="77"/>
        <v>Repaired</v>
      </c>
      <c r="R1368" s="13" t="s">
        <v>1668</v>
      </c>
      <c r="S1368" s="25">
        <v>1</v>
      </c>
      <c r="T1368" s="25">
        <v>1</v>
      </c>
      <c r="U1368" s="25">
        <v>1</v>
      </c>
      <c r="V1368" s="1">
        <f t="shared" si="75"/>
        <v>2</v>
      </c>
    </row>
    <row r="1369" spans="1:22" x14ac:dyDescent="0.35">
      <c r="A1369" s="7" t="s">
        <v>850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 t="shared" si="78"/>
        <v>kPAR</v>
      </c>
      <c r="P1369" s="13" t="str">
        <f t="shared" si="76"/>
        <v>True Pattern</v>
      </c>
      <c r="Q1369" s="13" t="str">
        <f t="shared" si="77"/>
        <v>Repaired</v>
      </c>
      <c r="R1369" s="13" t="s">
        <v>1668</v>
      </c>
      <c r="S1369" s="25">
        <v>1</v>
      </c>
      <c r="T1369" s="25">
        <v>1</v>
      </c>
      <c r="U1369" s="25">
        <v>1</v>
      </c>
      <c r="V1369" s="1">
        <f t="shared" si="75"/>
        <v>2</v>
      </c>
    </row>
    <row r="1370" spans="1:22" x14ac:dyDescent="0.35">
      <c r="A1370" s="7" t="s">
        <v>1119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 t="shared" si="78"/>
        <v>kPAR</v>
      </c>
      <c r="P1370" s="13" t="str">
        <f t="shared" si="76"/>
        <v>True Pattern</v>
      </c>
      <c r="Q1370" s="13" t="str">
        <f t="shared" si="77"/>
        <v>Repaired</v>
      </c>
      <c r="R1370" s="13" t="s">
        <v>1669</v>
      </c>
      <c r="S1370" s="25">
        <v>1</v>
      </c>
      <c r="T1370" s="25">
        <v>1</v>
      </c>
      <c r="U1370" s="25">
        <v>1</v>
      </c>
      <c r="V1370" s="1">
        <f t="shared" si="75"/>
        <v>2</v>
      </c>
    </row>
    <row r="1371" spans="1:22" x14ac:dyDescent="0.35">
      <c r="A1371" s="5" t="s">
        <v>781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 t="shared" si="78"/>
        <v>kPAR</v>
      </c>
      <c r="P1371" s="13" t="str">
        <f t="shared" si="76"/>
        <v>True Pattern</v>
      </c>
      <c r="Q1371" s="13" t="str">
        <f t="shared" si="77"/>
        <v>Repaired</v>
      </c>
      <c r="R1371" s="13" t="s">
        <v>1668</v>
      </c>
      <c r="S1371" s="25">
        <v>1</v>
      </c>
      <c r="T1371" s="25">
        <v>1</v>
      </c>
      <c r="U1371" s="25">
        <v>1</v>
      </c>
      <c r="V1371" s="1">
        <f t="shared" si="75"/>
        <v>2</v>
      </c>
    </row>
    <row r="1372" spans="1:22" x14ac:dyDescent="0.35">
      <c r="A1372" s="7" t="s">
        <v>516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 t="shared" si="78"/>
        <v>kPAR</v>
      </c>
      <c r="P1372" s="13" t="str">
        <f t="shared" si="76"/>
        <v>True Pattern</v>
      </c>
      <c r="Q1372" s="13" t="str">
        <f t="shared" si="77"/>
        <v>Repaired</v>
      </c>
      <c r="R1372" s="13" t="s">
        <v>1669</v>
      </c>
      <c r="S1372" s="25">
        <v>1</v>
      </c>
      <c r="T1372" s="25">
        <v>1</v>
      </c>
      <c r="U1372" s="25">
        <v>1</v>
      </c>
      <c r="V1372" s="1">
        <f t="shared" si="75"/>
        <v>2</v>
      </c>
    </row>
    <row r="1373" spans="1:22" x14ac:dyDescent="0.35">
      <c r="A1373" s="5" t="s">
        <v>297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>
        <v>4272</v>
      </c>
      <c r="N1373" s="6">
        <v>237.34</v>
      </c>
      <c r="O1373" s="13" t="str">
        <f t="shared" si="78"/>
        <v>kPAR</v>
      </c>
      <c r="P1373" s="13" t="str">
        <f t="shared" si="76"/>
        <v>True Pattern</v>
      </c>
      <c r="Q1373" s="13" t="str">
        <f t="shared" si="77"/>
        <v>Repaired</v>
      </c>
      <c r="R1373" s="13" t="s">
        <v>1669</v>
      </c>
      <c r="S1373" s="25">
        <v>1</v>
      </c>
      <c r="T1373" s="25">
        <v>1</v>
      </c>
      <c r="U1373" s="25">
        <v>1</v>
      </c>
      <c r="V1373" s="1">
        <f t="shared" si="75"/>
        <v>2</v>
      </c>
    </row>
    <row r="1374" spans="1:22" x14ac:dyDescent="0.35">
      <c r="A1374" s="7" t="s">
        <v>1073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 t="shared" si="78"/>
        <v>kPAR</v>
      </c>
      <c r="P1374" s="13" t="str">
        <f t="shared" si="76"/>
        <v>True Pattern</v>
      </c>
      <c r="Q1374" s="13" t="str">
        <f t="shared" si="77"/>
        <v>Repaired</v>
      </c>
      <c r="R1374" s="13" t="s">
        <v>1669</v>
      </c>
      <c r="S1374" s="25">
        <v>1</v>
      </c>
      <c r="T1374" s="25">
        <v>1</v>
      </c>
      <c r="U1374" s="25">
        <v>1</v>
      </c>
      <c r="V1374" s="1">
        <f t="shared" si="75"/>
        <v>2</v>
      </c>
    </row>
    <row r="1375" spans="1:22" x14ac:dyDescent="0.35">
      <c r="A1375" s="7" t="s">
        <v>397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 t="shared" si="78"/>
        <v>kPAR</v>
      </c>
      <c r="P1375" s="13" t="str">
        <f t="shared" si="76"/>
        <v>True Pattern</v>
      </c>
      <c r="Q1375" s="13" t="str">
        <f t="shared" si="77"/>
        <v>Repaired</v>
      </c>
      <c r="R1375" s="13" t="s">
        <v>1669</v>
      </c>
      <c r="S1375" s="25">
        <v>1</v>
      </c>
      <c r="T1375" s="25">
        <v>1</v>
      </c>
      <c r="U1375" s="25">
        <v>1</v>
      </c>
      <c r="V1375" s="1">
        <f t="shared" si="75"/>
        <v>2</v>
      </c>
    </row>
    <row r="1376" spans="1:22" x14ac:dyDescent="0.35">
      <c r="A1376" s="5" t="s">
        <v>1006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 t="shared" si="78"/>
        <v>kPAR</v>
      </c>
      <c r="P1376" s="13" t="str">
        <f t="shared" si="76"/>
        <v>True Pattern</v>
      </c>
      <c r="Q1376" s="13" t="str">
        <f t="shared" si="77"/>
        <v>Repaired</v>
      </c>
      <c r="R1376" s="13" t="s">
        <v>1669</v>
      </c>
      <c r="S1376" s="25">
        <v>1</v>
      </c>
      <c r="T1376" s="25">
        <v>1</v>
      </c>
      <c r="U1376" s="25">
        <v>1</v>
      </c>
      <c r="V1376" s="1">
        <f t="shared" si="75"/>
        <v>2</v>
      </c>
    </row>
    <row r="1377" spans="1:22" x14ac:dyDescent="0.35">
      <c r="A1377" s="7" t="s">
        <v>610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 t="shared" si="78"/>
        <v>kPAR</v>
      </c>
      <c r="P1377" s="13" t="str">
        <f t="shared" si="76"/>
        <v>True Pattern</v>
      </c>
      <c r="Q1377" s="13" t="str">
        <f t="shared" si="77"/>
        <v>Repaired</v>
      </c>
      <c r="R1377" s="13" t="s">
        <v>1668</v>
      </c>
      <c r="S1377" s="25">
        <v>1</v>
      </c>
      <c r="T1377" s="25">
        <v>1</v>
      </c>
      <c r="U1377" s="25">
        <v>1</v>
      </c>
      <c r="V1377" s="1">
        <f t="shared" si="75"/>
        <v>2</v>
      </c>
    </row>
    <row r="1378" spans="1:22" x14ac:dyDescent="0.35">
      <c r="A1378" s="5" t="s">
        <v>135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 t="shared" si="78"/>
        <v>kPAR</v>
      </c>
      <c r="P1378" s="13" t="str">
        <f t="shared" si="76"/>
        <v>True Pattern</v>
      </c>
      <c r="Q1378" s="13" t="str">
        <f t="shared" si="77"/>
        <v>Repaired</v>
      </c>
      <c r="R1378" s="13" t="s">
        <v>1668</v>
      </c>
      <c r="S1378" s="25">
        <v>1</v>
      </c>
      <c r="T1378" s="25">
        <v>1</v>
      </c>
      <c r="U1378" s="25">
        <v>1</v>
      </c>
      <c r="V1378" s="1">
        <f t="shared" si="75"/>
        <v>2</v>
      </c>
    </row>
    <row r="1379" spans="1:22" x14ac:dyDescent="0.35">
      <c r="A1379" s="5" t="s">
        <v>542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 t="shared" si="78"/>
        <v>kPAR</v>
      </c>
      <c r="P1379" s="13" t="str">
        <f t="shared" si="76"/>
        <v>True Pattern</v>
      </c>
      <c r="Q1379" s="13" t="str">
        <f t="shared" si="77"/>
        <v>Repaired</v>
      </c>
      <c r="R1379" s="13" t="s">
        <v>1669</v>
      </c>
      <c r="S1379" s="25">
        <v>1</v>
      </c>
      <c r="T1379" s="25">
        <v>1</v>
      </c>
      <c r="U1379" s="25">
        <v>1</v>
      </c>
      <c r="V1379" s="1">
        <f t="shared" si="75"/>
        <v>2</v>
      </c>
    </row>
    <row r="1380" spans="1:22" x14ac:dyDescent="0.35">
      <c r="A1380" s="7" t="s">
        <v>1254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 t="shared" si="78"/>
        <v>kPAR</v>
      </c>
      <c r="P1380" s="13" t="str">
        <f t="shared" si="76"/>
        <v>True Pattern</v>
      </c>
      <c r="Q1380" s="13" t="str">
        <f t="shared" si="77"/>
        <v>Repaired</v>
      </c>
      <c r="R1380" s="13" t="s">
        <v>1669</v>
      </c>
      <c r="S1380" s="25">
        <v>1</v>
      </c>
      <c r="T1380" s="25">
        <v>1</v>
      </c>
      <c r="U1380" s="25">
        <v>1</v>
      </c>
      <c r="V1380" s="1">
        <f t="shared" si="75"/>
        <v>2</v>
      </c>
    </row>
    <row r="1381" spans="1:22" x14ac:dyDescent="0.35">
      <c r="A1381" s="5" t="s">
        <v>168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 t="shared" si="78"/>
        <v>kPAR</v>
      </c>
      <c r="P1381" s="13" t="str">
        <f t="shared" si="76"/>
        <v>True Pattern</v>
      </c>
      <c r="Q1381" s="13" t="str">
        <f t="shared" si="77"/>
        <v>Repaired</v>
      </c>
      <c r="R1381" s="13" t="s">
        <v>1669</v>
      </c>
      <c r="S1381" s="25">
        <v>1</v>
      </c>
      <c r="T1381" s="25">
        <v>1</v>
      </c>
      <c r="U1381" s="25">
        <v>1</v>
      </c>
      <c r="V1381" s="1">
        <f t="shared" si="75"/>
        <v>2</v>
      </c>
    </row>
    <row r="1382" spans="1:22" x14ac:dyDescent="0.35">
      <c r="A1382" s="5" t="s">
        <v>213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 t="shared" si="78"/>
        <v>kPAR</v>
      </c>
      <c r="P1382" s="13" t="str">
        <f t="shared" si="76"/>
        <v>True Pattern</v>
      </c>
      <c r="Q1382" s="13" t="str">
        <f t="shared" si="77"/>
        <v>Repaired</v>
      </c>
      <c r="R1382" s="13" t="s">
        <v>1668</v>
      </c>
      <c r="S1382" s="25">
        <v>1</v>
      </c>
      <c r="T1382" s="25">
        <v>1</v>
      </c>
      <c r="U1382" s="25">
        <v>1</v>
      </c>
      <c r="V1382" s="1">
        <f t="shared" ref="V1382:V1445" si="79">T1382+U1382</f>
        <v>2</v>
      </c>
    </row>
    <row r="1383" spans="1:22" x14ac:dyDescent="0.35">
      <c r="A1383" s="5" t="s">
        <v>645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 t="shared" si="78"/>
        <v>kPAR</v>
      </c>
      <c r="P1383" s="13" t="str">
        <f t="shared" si="76"/>
        <v>True Pattern</v>
      </c>
      <c r="Q1383" s="13" t="str">
        <f t="shared" si="77"/>
        <v>Repaired</v>
      </c>
      <c r="R1383" s="13" t="s">
        <v>1668</v>
      </c>
      <c r="S1383" s="25">
        <v>1</v>
      </c>
      <c r="T1383" s="25">
        <v>1</v>
      </c>
      <c r="U1383" s="25">
        <v>1</v>
      </c>
      <c r="V1383" s="1">
        <f t="shared" si="79"/>
        <v>2</v>
      </c>
    </row>
    <row r="1384" spans="1:22" x14ac:dyDescent="0.35">
      <c r="A1384" s="5" t="s">
        <v>183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 t="shared" si="78"/>
        <v>kPAR</v>
      </c>
      <c r="P1384" s="13" t="str">
        <f t="shared" si="76"/>
        <v>True Pattern</v>
      </c>
      <c r="Q1384" s="13" t="str">
        <f t="shared" si="77"/>
        <v>Repaired</v>
      </c>
      <c r="R1384" s="13" t="s">
        <v>1669</v>
      </c>
      <c r="S1384" s="25">
        <v>1</v>
      </c>
      <c r="T1384" s="25">
        <v>1</v>
      </c>
      <c r="U1384" s="25">
        <v>1</v>
      </c>
      <c r="V1384" s="1">
        <f t="shared" si="79"/>
        <v>2</v>
      </c>
    </row>
    <row r="1385" spans="1:22" x14ac:dyDescent="0.35">
      <c r="A1385" s="5" t="s">
        <v>43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 t="shared" si="78"/>
        <v>kPAR</v>
      </c>
      <c r="P1385" s="13" t="str">
        <f t="shared" si="76"/>
        <v>True Pattern</v>
      </c>
      <c r="Q1385" s="13" t="str">
        <f t="shared" si="77"/>
        <v>Repaired</v>
      </c>
      <c r="R1385" s="13" t="s">
        <v>1669</v>
      </c>
      <c r="S1385" s="25">
        <v>1</v>
      </c>
      <c r="T1385" s="25">
        <v>1</v>
      </c>
      <c r="U1385" s="25">
        <v>1</v>
      </c>
      <c r="V1385" s="1">
        <f t="shared" si="79"/>
        <v>2</v>
      </c>
    </row>
    <row r="1386" spans="1:22" x14ac:dyDescent="0.35">
      <c r="A1386" s="5" t="s">
        <v>1136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 t="shared" si="78"/>
        <v>kPAR</v>
      </c>
      <c r="P1386" s="13" t="str">
        <f t="shared" si="76"/>
        <v>True Pattern</v>
      </c>
      <c r="Q1386" s="13" t="str">
        <f t="shared" si="77"/>
        <v>Repaired</v>
      </c>
      <c r="R1386" s="13" t="s">
        <v>1669</v>
      </c>
      <c r="S1386" s="25">
        <v>1</v>
      </c>
      <c r="T1386" s="25">
        <v>1</v>
      </c>
      <c r="U1386" s="25">
        <v>1</v>
      </c>
      <c r="V1386" s="1">
        <f t="shared" si="79"/>
        <v>2</v>
      </c>
    </row>
    <row r="1387" spans="1:22" x14ac:dyDescent="0.35">
      <c r="A1387" s="7" t="s">
        <v>338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 t="shared" si="78"/>
        <v>kPAR</v>
      </c>
      <c r="P1387" s="13" t="str">
        <f t="shared" si="76"/>
        <v>True Pattern</v>
      </c>
      <c r="Q1387" s="13" t="str">
        <f t="shared" si="77"/>
        <v>Repaired</v>
      </c>
      <c r="R1387" s="13" t="s">
        <v>1668</v>
      </c>
      <c r="S1387" s="25">
        <v>1</v>
      </c>
      <c r="T1387" s="25">
        <v>1</v>
      </c>
      <c r="U1387" s="25">
        <v>1</v>
      </c>
      <c r="V1387" s="1">
        <f t="shared" si="79"/>
        <v>2</v>
      </c>
    </row>
    <row r="1388" spans="1:22" x14ac:dyDescent="0.35">
      <c r="A1388" s="5" t="s">
        <v>567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 t="shared" si="78"/>
        <v>kPAR</v>
      </c>
      <c r="P1388" s="13" t="str">
        <f t="shared" si="76"/>
        <v>True Pattern</v>
      </c>
      <c r="Q1388" s="13" t="str">
        <f t="shared" si="77"/>
        <v>Repaired</v>
      </c>
      <c r="R1388" s="13" t="s">
        <v>1669</v>
      </c>
      <c r="S1388" s="25">
        <v>1</v>
      </c>
      <c r="T1388" s="25">
        <v>1</v>
      </c>
      <c r="U1388" s="25">
        <v>1</v>
      </c>
      <c r="V1388" s="1">
        <f t="shared" si="79"/>
        <v>2</v>
      </c>
    </row>
    <row r="1389" spans="1:22" x14ac:dyDescent="0.35">
      <c r="A1389" s="5" t="s">
        <v>695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 t="shared" si="78"/>
        <v>kPAR</v>
      </c>
      <c r="P1389" s="13" t="str">
        <f t="shared" si="76"/>
        <v>True Pattern</v>
      </c>
      <c r="Q1389" s="13" t="str">
        <f t="shared" si="77"/>
        <v>Repaired</v>
      </c>
      <c r="R1389" s="13" t="s">
        <v>1668</v>
      </c>
      <c r="S1389" s="25">
        <v>1</v>
      </c>
      <c r="T1389" s="25">
        <v>1</v>
      </c>
      <c r="U1389" s="25">
        <v>1</v>
      </c>
      <c r="V1389" s="1">
        <f t="shared" si="79"/>
        <v>2</v>
      </c>
    </row>
    <row r="1390" spans="1:22" x14ac:dyDescent="0.35">
      <c r="A1390" s="5" t="s">
        <v>1160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 t="shared" si="78"/>
        <v>kPAR</v>
      </c>
      <c r="P1390" s="13" t="str">
        <f t="shared" si="76"/>
        <v>True Pattern</v>
      </c>
      <c r="Q1390" s="13" t="str">
        <f t="shared" si="77"/>
        <v>Repaired</v>
      </c>
      <c r="R1390" s="13" t="s">
        <v>1669</v>
      </c>
      <c r="S1390" s="25">
        <v>1</v>
      </c>
      <c r="T1390" s="25">
        <v>1</v>
      </c>
      <c r="U1390" s="25">
        <v>1</v>
      </c>
      <c r="V1390" s="1">
        <f t="shared" si="79"/>
        <v>2</v>
      </c>
    </row>
    <row r="1391" spans="1:22" x14ac:dyDescent="0.35">
      <c r="A1391" s="5" t="s">
        <v>492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 t="shared" si="78"/>
        <v>kPAR</v>
      </c>
      <c r="P1391" s="13" t="str">
        <f t="shared" si="76"/>
        <v>True Pattern</v>
      </c>
      <c r="Q1391" s="13" t="str">
        <f t="shared" si="77"/>
        <v>Repaired</v>
      </c>
      <c r="R1391" s="13" t="s">
        <v>1668</v>
      </c>
      <c r="S1391" s="25">
        <v>1</v>
      </c>
      <c r="T1391" s="25">
        <v>1</v>
      </c>
      <c r="U1391" s="25">
        <v>6</v>
      </c>
      <c r="V1391" s="1">
        <f t="shared" si="79"/>
        <v>7</v>
      </c>
    </row>
    <row r="1392" spans="1:22" x14ac:dyDescent="0.35">
      <c r="A1392" s="7" t="s">
        <v>203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 t="shared" si="78"/>
        <v>Nopol</v>
      </c>
      <c r="P1392" s="13" t="str">
        <f t="shared" si="76"/>
        <v>True Semantic</v>
      </c>
      <c r="Q1392" s="13" t="str">
        <f t="shared" si="77"/>
        <v>Repaired</v>
      </c>
      <c r="R1392" s="13" t="s">
        <v>1669</v>
      </c>
      <c r="S1392" s="25">
        <v>1</v>
      </c>
      <c r="T1392" s="25">
        <v>7</v>
      </c>
      <c r="U1392" s="25">
        <v>9</v>
      </c>
      <c r="V1392" s="1">
        <f t="shared" si="79"/>
        <v>16</v>
      </c>
    </row>
    <row r="1393" spans="1:22" x14ac:dyDescent="0.35">
      <c r="A1393" s="5" t="s">
        <v>1177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 t="shared" si="78"/>
        <v>Nopol</v>
      </c>
      <c r="P1393" s="13" t="str">
        <f t="shared" si="76"/>
        <v>True Semantic</v>
      </c>
      <c r="Q1393" s="13" t="str">
        <f t="shared" si="77"/>
        <v>Repaired</v>
      </c>
      <c r="R1393" s="13" t="s">
        <v>1669</v>
      </c>
      <c r="S1393" s="25">
        <v>1</v>
      </c>
      <c r="T1393" s="25">
        <v>1</v>
      </c>
      <c r="U1393" s="25">
        <v>3</v>
      </c>
      <c r="V1393" s="1">
        <f t="shared" si="79"/>
        <v>4</v>
      </c>
    </row>
    <row r="1394" spans="1:22" x14ac:dyDescent="0.35">
      <c r="A1394" s="7" t="s">
        <v>377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 t="shared" si="78"/>
        <v>Nopol</v>
      </c>
      <c r="P1394" s="13" t="str">
        <f t="shared" si="76"/>
        <v>True Semantic</v>
      </c>
      <c r="Q1394" s="13" t="str">
        <f t="shared" si="77"/>
        <v>Repaired</v>
      </c>
      <c r="R1394" s="13" t="s">
        <v>1669</v>
      </c>
      <c r="S1394" s="25">
        <v>1</v>
      </c>
      <c r="T1394" s="25">
        <v>7</v>
      </c>
      <c r="U1394" s="25">
        <v>9</v>
      </c>
      <c r="V1394" s="1">
        <f t="shared" si="79"/>
        <v>16</v>
      </c>
    </row>
    <row r="1395" spans="1:22" x14ac:dyDescent="0.35">
      <c r="A1395" s="5" t="s">
        <v>654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 t="shared" si="78"/>
        <v>Nopol</v>
      </c>
      <c r="P1395" s="13" t="str">
        <f t="shared" si="76"/>
        <v>True Semantic</v>
      </c>
      <c r="Q1395" s="13" t="str">
        <f t="shared" si="77"/>
        <v>Repaired</v>
      </c>
      <c r="R1395" s="13" t="s">
        <v>1669</v>
      </c>
      <c r="S1395" s="25">
        <v>1</v>
      </c>
      <c r="T1395" s="25">
        <v>1</v>
      </c>
      <c r="U1395" s="25">
        <v>1</v>
      </c>
      <c r="V1395" s="1">
        <f t="shared" si="79"/>
        <v>2</v>
      </c>
    </row>
    <row r="1396" spans="1:22" x14ac:dyDescent="0.35">
      <c r="A1396" s="7" t="s">
        <v>90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 t="shared" si="78"/>
        <v>Nopol</v>
      </c>
      <c r="P1396" s="13" t="str">
        <f t="shared" si="76"/>
        <v>True Semantic</v>
      </c>
      <c r="Q1396" s="13" t="str">
        <f t="shared" si="77"/>
        <v>Repaired</v>
      </c>
      <c r="R1396" s="13" t="s">
        <v>1669</v>
      </c>
      <c r="S1396" s="25">
        <v>1</v>
      </c>
      <c r="T1396" s="25">
        <v>1</v>
      </c>
      <c r="U1396" s="25">
        <v>1</v>
      </c>
      <c r="V1396" s="1">
        <f t="shared" si="79"/>
        <v>2</v>
      </c>
    </row>
    <row r="1397" spans="1:22" x14ac:dyDescent="0.35">
      <c r="A1397" s="5" t="s">
        <v>1253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 t="shared" si="78"/>
        <v>Nopol</v>
      </c>
      <c r="P1397" s="13" t="str">
        <f t="shared" si="76"/>
        <v>True Semantic</v>
      </c>
      <c r="Q1397" s="13" t="str">
        <f t="shared" si="77"/>
        <v>Repaired</v>
      </c>
      <c r="R1397" s="13" t="s">
        <v>1669</v>
      </c>
      <c r="S1397" s="25">
        <v>3</v>
      </c>
      <c r="T1397" s="25">
        <v>7</v>
      </c>
      <c r="U1397" s="25">
        <v>9</v>
      </c>
      <c r="V1397" s="1">
        <f t="shared" si="79"/>
        <v>16</v>
      </c>
    </row>
    <row r="1398" spans="1:22" x14ac:dyDescent="0.35">
      <c r="A1398" s="5" t="s">
        <v>731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 t="shared" si="78"/>
        <v>Nopol</v>
      </c>
      <c r="P1398" s="13" t="str">
        <f t="shared" si="76"/>
        <v>True Semantic</v>
      </c>
      <c r="Q1398" s="13" t="str">
        <f t="shared" si="77"/>
        <v>Repaired</v>
      </c>
      <c r="R1398" s="13" t="s">
        <v>1668</v>
      </c>
      <c r="S1398" s="25">
        <v>1</v>
      </c>
      <c r="T1398" s="25">
        <v>1</v>
      </c>
      <c r="U1398" s="25">
        <v>3</v>
      </c>
      <c r="V1398" s="1">
        <f t="shared" si="79"/>
        <v>4</v>
      </c>
    </row>
    <row r="1399" spans="1:22" x14ac:dyDescent="0.35">
      <c r="A1399" s="5" t="s">
        <v>758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 t="shared" si="78"/>
        <v>Nopol</v>
      </c>
      <c r="P1399" s="13" t="str">
        <f t="shared" si="76"/>
        <v>True Semantic</v>
      </c>
      <c r="Q1399" s="13" t="str">
        <f t="shared" si="77"/>
        <v>Repaired</v>
      </c>
      <c r="R1399" s="13" t="s">
        <v>1669</v>
      </c>
      <c r="S1399" s="25">
        <v>1</v>
      </c>
      <c r="T1399" s="25">
        <v>4</v>
      </c>
      <c r="U1399" s="25">
        <v>4</v>
      </c>
      <c r="V1399" s="1">
        <f t="shared" si="79"/>
        <v>8</v>
      </c>
    </row>
    <row r="1400" spans="1:22" x14ac:dyDescent="0.35">
      <c r="A1400" s="5" t="s">
        <v>259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 t="shared" si="78"/>
        <v>Nopol</v>
      </c>
      <c r="P1400" s="13" t="str">
        <f t="shared" si="76"/>
        <v>True Semantic</v>
      </c>
      <c r="Q1400" s="13" t="str">
        <f t="shared" si="77"/>
        <v>Repaired</v>
      </c>
      <c r="R1400" s="13" t="s">
        <v>1669</v>
      </c>
      <c r="S1400" s="25">
        <v>1</v>
      </c>
      <c r="T1400" s="25">
        <v>3</v>
      </c>
      <c r="U1400" s="25">
        <v>5</v>
      </c>
      <c r="V1400" s="1">
        <f t="shared" si="79"/>
        <v>8</v>
      </c>
    </row>
    <row r="1401" spans="1:22" x14ac:dyDescent="0.35">
      <c r="A1401" s="7" t="s">
        <v>495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 t="shared" si="78"/>
        <v>Nopol</v>
      </c>
      <c r="P1401" s="13" t="str">
        <f t="shared" si="76"/>
        <v>True Semantic</v>
      </c>
      <c r="Q1401" s="13" t="str">
        <f t="shared" si="77"/>
        <v>Repaired</v>
      </c>
      <c r="R1401" s="13" t="s">
        <v>1669</v>
      </c>
      <c r="S1401" s="25">
        <v>1</v>
      </c>
      <c r="T1401" s="25">
        <v>1</v>
      </c>
      <c r="U1401" s="25">
        <v>3</v>
      </c>
      <c r="V1401" s="1">
        <f t="shared" si="79"/>
        <v>4</v>
      </c>
    </row>
    <row r="1402" spans="1:22" x14ac:dyDescent="0.35">
      <c r="A1402" s="5" t="s">
        <v>1063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 t="shared" si="78"/>
        <v>Nopol</v>
      </c>
      <c r="P1402" s="13" t="str">
        <f t="shared" si="76"/>
        <v>True Semantic</v>
      </c>
      <c r="Q1402" s="13" t="str">
        <f t="shared" si="77"/>
        <v>Repaired</v>
      </c>
      <c r="R1402" s="13" t="s">
        <v>1669</v>
      </c>
      <c r="S1402" s="25">
        <v>2</v>
      </c>
      <c r="T1402" s="25">
        <v>5</v>
      </c>
      <c r="U1402" s="25">
        <v>2</v>
      </c>
      <c r="V1402" s="1">
        <f t="shared" si="79"/>
        <v>7</v>
      </c>
    </row>
    <row r="1403" spans="1:22" x14ac:dyDescent="0.35">
      <c r="A1403" s="5" t="s">
        <v>517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 t="shared" si="78"/>
        <v>Nopol</v>
      </c>
      <c r="P1403" s="13" t="str">
        <f t="shared" si="76"/>
        <v>True Semantic</v>
      </c>
      <c r="Q1403" s="13" t="str">
        <f t="shared" si="77"/>
        <v>Repaired</v>
      </c>
      <c r="R1403" s="13" t="s">
        <v>1669</v>
      </c>
      <c r="S1403" s="25">
        <v>1</v>
      </c>
      <c r="T1403" s="25">
        <v>1</v>
      </c>
      <c r="U1403" s="25">
        <v>3</v>
      </c>
      <c r="V1403" s="1">
        <f t="shared" si="79"/>
        <v>4</v>
      </c>
    </row>
    <row r="1404" spans="1:22" x14ac:dyDescent="0.35">
      <c r="A1404" s="7" t="s">
        <v>365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 t="shared" si="78"/>
        <v>Nopol</v>
      </c>
      <c r="P1404" s="13" t="str">
        <f t="shared" si="76"/>
        <v>True Semantic</v>
      </c>
      <c r="Q1404" s="13" t="str">
        <f t="shared" si="77"/>
        <v>Repaired</v>
      </c>
      <c r="R1404" s="13" t="s">
        <v>1669</v>
      </c>
      <c r="S1404" s="25">
        <v>1</v>
      </c>
      <c r="T1404" s="25">
        <v>1</v>
      </c>
      <c r="U1404" s="25">
        <v>3</v>
      </c>
      <c r="V1404" s="1">
        <f t="shared" si="79"/>
        <v>4</v>
      </c>
    </row>
    <row r="1405" spans="1:22" x14ac:dyDescent="0.35">
      <c r="A1405" s="5" t="s">
        <v>271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 t="shared" si="78"/>
        <v>Nopol</v>
      </c>
      <c r="P1405" s="13" t="str">
        <f t="shared" si="76"/>
        <v>True Semantic</v>
      </c>
      <c r="Q1405" s="13" t="str">
        <f t="shared" si="77"/>
        <v>Repaired</v>
      </c>
      <c r="R1405" s="13" t="s">
        <v>1669</v>
      </c>
      <c r="S1405" s="25">
        <v>1</v>
      </c>
      <c r="T1405" s="25">
        <v>1</v>
      </c>
      <c r="U1405" s="25">
        <v>3</v>
      </c>
      <c r="V1405" s="1">
        <f t="shared" si="79"/>
        <v>4</v>
      </c>
    </row>
    <row r="1406" spans="1:22" x14ac:dyDescent="0.35">
      <c r="A1406" s="5" t="s">
        <v>381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 t="shared" si="78"/>
        <v>Nopol</v>
      </c>
      <c r="P1406" s="13" t="str">
        <f t="shared" si="76"/>
        <v>True Semantic</v>
      </c>
      <c r="Q1406" s="13" t="str">
        <f t="shared" si="77"/>
        <v>Repaired</v>
      </c>
      <c r="R1406" s="13" t="s">
        <v>1669</v>
      </c>
      <c r="S1406" s="25">
        <v>1</v>
      </c>
      <c r="T1406" s="25">
        <v>2</v>
      </c>
      <c r="U1406" s="25">
        <v>4</v>
      </c>
      <c r="V1406" s="1">
        <f t="shared" si="79"/>
        <v>6</v>
      </c>
    </row>
    <row r="1407" spans="1:22" x14ac:dyDescent="0.35">
      <c r="A1407" s="7" t="s">
        <v>470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 t="shared" si="78"/>
        <v>Nopol</v>
      </c>
      <c r="P1407" s="13" t="str">
        <f t="shared" si="76"/>
        <v>True Semantic</v>
      </c>
      <c r="Q1407" s="13" t="str">
        <f t="shared" si="77"/>
        <v>Repaired</v>
      </c>
      <c r="R1407" s="13" t="s">
        <v>1669</v>
      </c>
      <c r="S1407" s="25">
        <v>2</v>
      </c>
      <c r="T1407" s="25">
        <v>7</v>
      </c>
      <c r="U1407" s="25">
        <v>9</v>
      </c>
      <c r="V1407" s="1">
        <f t="shared" si="79"/>
        <v>16</v>
      </c>
    </row>
    <row r="1408" spans="1:22" x14ac:dyDescent="0.35">
      <c r="A1408" s="5" t="s">
        <v>846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 t="shared" si="78"/>
        <v>Nopol</v>
      </c>
      <c r="P1408" s="13" t="str">
        <f t="shared" si="76"/>
        <v>True Semantic</v>
      </c>
      <c r="Q1408" s="13" t="str">
        <f t="shared" si="77"/>
        <v>Repaired</v>
      </c>
      <c r="R1408" s="13" t="s">
        <v>1669</v>
      </c>
      <c r="S1408" s="25">
        <v>1</v>
      </c>
      <c r="T1408" s="25">
        <v>2</v>
      </c>
      <c r="U1408" s="25">
        <v>6</v>
      </c>
      <c r="V1408" s="1">
        <f t="shared" si="79"/>
        <v>8</v>
      </c>
    </row>
    <row r="1409" spans="1:22" x14ac:dyDescent="0.35">
      <c r="A1409" s="5" t="s">
        <v>150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 t="shared" si="78"/>
        <v>Nopol</v>
      </c>
      <c r="P1409" s="13" t="str">
        <f t="shared" si="76"/>
        <v>True Semantic</v>
      </c>
      <c r="Q1409" s="13" t="str">
        <f t="shared" si="77"/>
        <v>Repaired</v>
      </c>
      <c r="R1409" s="13" t="s">
        <v>1668</v>
      </c>
      <c r="S1409" s="25">
        <v>1</v>
      </c>
      <c r="T1409" s="25">
        <v>3</v>
      </c>
      <c r="U1409" s="25">
        <v>5</v>
      </c>
      <c r="V1409" s="1">
        <f t="shared" si="79"/>
        <v>8</v>
      </c>
    </row>
    <row r="1410" spans="1:22" x14ac:dyDescent="0.35">
      <c r="A1410" s="7" t="s">
        <v>953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 t="shared" si="78"/>
        <v>Nopol</v>
      </c>
      <c r="P1410" s="13" t="str">
        <f t="shared" si="76"/>
        <v>True Semantic</v>
      </c>
      <c r="Q1410" s="13" t="str">
        <f t="shared" si="77"/>
        <v>Repaired</v>
      </c>
      <c r="R1410" s="13" t="s">
        <v>1669</v>
      </c>
      <c r="S1410" s="25">
        <v>2</v>
      </c>
      <c r="T1410" s="25">
        <v>6</v>
      </c>
      <c r="U1410" s="25">
        <v>8</v>
      </c>
      <c r="V1410" s="1">
        <f t="shared" si="79"/>
        <v>14</v>
      </c>
    </row>
    <row r="1411" spans="1:22" x14ac:dyDescent="0.35">
      <c r="A1411" s="5" t="s">
        <v>510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 t="shared" si="78"/>
        <v>Nopol</v>
      </c>
      <c r="P1411" s="13" t="str">
        <f t="shared" si="76"/>
        <v>True Semantic</v>
      </c>
      <c r="Q1411" s="13" t="str">
        <f t="shared" si="77"/>
        <v>Repaired</v>
      </c>
      <c r="R1411" s="13" t="s">
        <v>1669</v>
      </c>
      <c r="S1411" s="25">
        <v>1</v>
      </c>
      <c r="T1411" s="25">
        <v>1</v>
      </c>
      <c r="U1411" s="25">
        <v>3</v>
      </c>
      <c r="V1411" s="1">
        <f t="shared" si="79"/>
        <v>4</v>
      </c>
    </row>
    <row r="1412" spans="1:22" x14ac:dyDescent="0.35">
      <c r="A1412" s="5" t="s">
        <v>910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 t="shared" si="78"/>
        <v>Nopol</v>
      </c>
      <c r="P1412" s="13" t="str">
        <f t="shared" si="76"/>
        <v>True Semantic</v>
      </c>
      <c r="Q1412" s="13" t="str">
        <f t="shared" si="77"/>
        <v>Repaired</v>
      </c>
      <c r="R1412" s="13" t="s">
        <v>1669</v>
      </c>
      <c r="S1412" s="25">
        <v>1</v>
      </c>
      <c r="T1412" s="25">
        <v>4</v>
      </c>
      <c r="U1412" s="25">
        <v>6</v>
      </c>
      <c r="V1412" s="1">
        <f t="shared" si="79"/>
        <v>10</v>
      </c>
    </row>
    <row r="1413" spans="1:22" x14ac:dyDescent="0.35">
      <c r="A1413" s="7" t="s">
        <v>876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 t="shared" si="78"/>
        <v>Nopol</v>
      </c>
      <c r="P1413" s="13" t="str">
        <f t="shared" si="76"/>
        <v>True Semantic</v>
      </c>
      <c r="Q1413" s="13" t="str">
        <f t="shared" si="77"/>
        <v>Repaired</v>
      </c>
      <c r="R1413" s="13" t="s">
        <v>1669</v>
      </c>
      <c r="S1413" s="25">
        <v>1</v>
      </c>
      <c r="T1413" s="25">
        <v>1</v>
      </c>
      <c r="U1413" s="25">
        <v>3</v>
      </c>
      <c r="V1413" s="1">
        <f t="shared" si="79"/>
        <v>4</v>
      </c>
    </row>
    <row r="1414" spans="1:22" x14ac:dyDescent="0.35">
      <c r="A1414" s="5" t="s">
        <v>925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 t="shared" si="78"/>
        <v>Nopol</v>
      </c>
      <c r="P1414" s="13" t="str">
        <f t="shared" si="76"/>
        <v>True Semantic</v>
      </c>
      <c r="Q1414" s="13" t="str">
        <f t="shared" si="77"/>
        <v>Repaired</v>
      </c>
      <c r="R1414" s="13" t="s">
        <v>1669</v>
      </c>
      <c r="S1414" s="25">
        <v>1</v>
      </c>
      <c r="T1414" s="25">
        <v>1</v>
      </c>
      <c r="U1414" s="25">
        <v>3</v>
      </c>
      <c r="V1414" s="1">
        <f t="shared" si="79"/>
        <v>4</v>
      </c>
    </row>
    <row r="1415" spans="1:22" x14ac:dyDescent="0.35">
      <c r="A1415" s="5" t="s">
        <v>637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 t="shared" si="78"/>
        <v>Nopol</v>
      </c>
      <c r="P1415" s="13" t="str">
        <f t="shared" si="76"/>
        <v>True Semantic</v>
      </c>
      <c r="Q1415" s="13" t="str">
        <f t="shared" si="77"/>
        <v>Repaired</v>
      </c>
      <c r="R1415" s="13" t="s">
        <v>1669</v>
      </c>
      <c r="S1415" s="25">
        <v>2</v>
      </c>
      <c r="T1415" s="25">
        <v>6</v>
      </c>
      <c r="U1415" s="25">
        <v>6</v>
      </c>
      <c r="V1415" s="1">
        <f t="shared" si="79"/>
        <v>12</v>
      </c>
    </row>
    <row r="1416" spans="1:22" x14ac:dyDescent="0.35">
      <c r="A1416" s="5" t="s">
        <v>936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 t="shared" si="78"/>
        <v>Nopol</v>
      </c>
      <c r="P1416" s="13" t="str">
        <f t="shared" si="76"/>
        <v>True Semantic</v>
      </c>
      <c r="Q1416" s="13" t="str">
        <f t="shared" si="77"/>
        <v>Repaired</v>
      </c>
      <c r="R1416" s="13" t="s">
        <v>1669</v>
      </c>
      <c r="S1416" s="25">
        <v>2</v>
      </c>
      <c r="T1416" s="25">
        <v>1</v>
      </c>
      <c r="U1416" s="25">
        <v>3</v>
      </c>
      <c r="V1416" s="1">
        <f t="shared" si="79"/>
        <v>4</v>
      </c>
    </row>
    <row r="1417" spans="1:22" x14ac:dyDescent="0.35">
      <c r="A1417" s="7" t="s">
        <v>964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 t="shared" si="78"/>
        <v>Nopol</v>
      </c>
      <c r="P1417" s="13" t="str">
        <f t="shared" si="76"/>
        <v>True Semantic</v>
      </c>
      <c r="Q1417" s="13" t="str">
        <f t="shared" si="77"/>
        <v>Repaired</v>
      </c>
      <c r="R1417" s="13" t="s">
        <v>1669</v>
      </c>
      <c r="S1417" s="25">
        <v>1</v>
      </c>
      <c r="T1417" s="25">
        <v>1</v>
      </c>
      <c r="U1417" s="25">
        <v>3</v>
      </c>
      <c r="V1417" s="1">
        <f t="shared" si="79"/>
        <v>4</v>
      </c>
    </row>
    <row r="1418" spans="1:22" x14ac:dyDescent="0.35">
      <c r="A1418" s="7" t="s">
        <v>909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 t="shared" si="78"/>
        <v>Nopol</v>
      </c>
      <c r="P1418" s="13" t="str">
        <f t="shared" ref="P1418:P1481" si="80">IF($O1418="ACS", "True Search", IF($O1418="Arja", "Evolutionary Search", IF($O1418="AVATAR", "True Pattern", IF($O1418="CapGen", "Search Like Pattern", IF($O1418="Cardumen", "True Semantic", IF($O1418="DynaMoth", "True Semantic", IF($O1418="FixMiner", "True Pattern", IF($O1418="GenProg-A", "Evolutionary Search", IF($O1418="Hercules", "Learning Pattern", IF($O1418="Jaid", "True Semantic",
IF($O1418="Kali-A", "True Search", IF($O1418="kPAR", "True Pattern", IF($O1418="Nopol", "True Semantic", IF($O1418="RSRepair-A", "Evolutionary Search", IF($O1418="SequenceR", "Deep Learning", IF($O1418="SimFix", "Search Like Pattern", IF($O1418="SketchFix", "True Pattern", IF($O1418="SOFix", "True Pattern", IF($O1418="ssFix", "Search Like Pattern", IF($O1418="TBar", "True Pattern", ""))))))))))))))))))))</f>
        <v>True Semantic</v>
      </c>
      <c r="Q1418" s="13" t="str">
        <f t="shared" si="77"/>
        <v>Repaired</v>
      </c>
      <c r="R1418" s="13" t="s">
        <v>1669</v>
      </c>
      <c r="S1418" s="25">
        <v>1</v>
      </c>
      <c r="T1418" s="25">
        <v>1</v>
      </c>
      <c r="U1418" s="25">
        <v>1</v>
      </c>
      <c r="V1418" s="1">
        <f t="shared" si="79"/>
        <v>2</v>
      </c>
    </row>
    <row r="1419" spans="1:22" x14ac:dyDescent="0.35">
      <c r="A1419" s="5" t="s">
        <v>1611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 t="shared" si="78"/>
        <v>RSRepair-A</v>
      </c>
      <c r="P1419" s="13" t="str">
        <f t="shared" si="80"/>
        <v>Evolutionary Search</v>
      </c>
      <c r="Q1419" s="13" t="str">
        <f t="shared" si="77"/>
        <v>Repaired</v>
      </c>
      <c r="R1419" s="13" t="s">
        <v>1669</v>
      </c>
      <c r="S1419" s="25">
        <v>1</v>
      </c>
      <c r="T1419" s="25">
        <v>3</v>
      </c>
      <c r="U1419" s="13">
        <v>0</v>
      </c>
      <c r="V1419" s="1">
        <f t="shared" si="79"/>
        <v>3</v>
      </c>
    </row>
    <row r="1420" spans="1:22" x14ac:dyDescent="0.35">
      <c r="A1420" s="5" t="s">
        <v>1612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 t="shared" si="78"/>
        <v>RSRepair-A</v>
      </c>
      <c r="P1420" s="13" t="str">
        <f t="shared" si="80"/>
        <v>Evolutionary Search</v>
      </c>
      <c r="Q1420" s="13" t="str">
        <f t="shared" si="77"/>
        <v>Repaired</v>
      </c>
      <c r="R1420" s="13" t="s">
        <v>1669</v>
      </c>
      <c r="S1420" s="25">
        <v>1</v>
      </c>
      <c r="T1420" s="25">
        <v>1</v>
      </c>
      <c r="U1420" s="25">
        <v>5</v>
      </c>
      <c r="V1420" s="1">
        <f t="shared" si="79"/>
        <v>6</v>
      </c>
    </row>
    <row r="1421" spans="1:22" x14ac:dyDescent="0.35">
      <c r="A1421" s="7" t="s">
        <v>1613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 t="shared" si="78"/>
        <v>RSRepair-A</v>
      </c>
      <c r="P1421" s="13" t="str">
        <f t="shared" si="80"/>
        <v>Evolutionary Search</v>
      </c>
      <c r="Q1421" s="13" t="str">
        <f t="shared" si="77"/>
        <v>Repaired</v>
      </c>
      <c r="R1421" s="13" t="s">
        <v>1669</v>
      </c>
      <c r="S1421" s="25">
        <v>1</v>
      </c>
      <c r="T1421" s="25">
        <v>10</v>
      </c>
      <c r="U1421" s="25">
        <v>1</v>
      </c>
      <c r="V1421" s="1">
        <f t="shared" si="79"/>
        <v>11</v>
      </c>
    </row>
    <row r="1422" spans="1:22" x14ac:dyDescent="0.35">
      <c r="A1422" s="5" t="s">
        <v>1614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 t="shared" si="78"/>
        <v>RSRepair-A</v>
      </c>
      <c r="P1422" s="13" t="str">
        <f t="shared" si="80"/>
        <v>Evolutionary Search</v>
      </c>
      <c r="Q1422" s="13" t="str">
        <f t="shared" si="77"/>
        <v>Repaired</v>
      </c>
      <c r="R1422" s="13" t="s">
        <v>1669</v>
      </c>
      <c r="S1422" s="25">
        <v>1</v>
      </c>
      <c r="T1422" s="25">
        <v>2</v>
      </c>
      <c r="U1422" s="25">
        <v>1</v>
      </c>
      <c r="V1422" s="1">
        <f t="shared" si="79"/>
        <v>3</v>
      </c>
    </row>
    <row r="1423" spans="1:22" x14ac:dyDescent="0.35">
      <c r="A1423" s="5" t="s">
        <v>1615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 t="shared" si="78"/>
        <v>RSRepair-A</v>
      </c>
      <c r="P1423" s="13" t="str">
        <f t="shared" si="80"/>
        <v>Evolutionary Search</v>
      </c>
      <c r="Q1423" s="13" t="str">
        <f t="shared" si="77"/>
        <v>Repaired</v>
      </c>
      <c r="R1423" s="13" t="s">
        <v>1669</v>
      </c>
      <c r="S1423" s="25">
        <v>1</v>
      </c>
      <c r="T1423" s="25">
        <v>2</v>
      </c>
      <c r="U1423" s="13">
        <v>0</v>
      </c>
      <c r="V1423" s="1">
        <f t="shared" si="79"/>
        <v>2</v>
      </c>
    </row>
    <row r="1424" spans="1:22" x14ac:dyDescent="0.35">
      <c r="A1424" s="7" t="s">
        <v>1616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 t="shared" si="78"/>
        <v>RSRepair-A</v>
      </c>
      <c r="P1424" s="13" t="str">
        <f t="shared" si="80"/>
        <v>Evolutionary Search</v>
      </c>
      <c r="Q1424" s="13" t="str">
        <f t="shared" si="77"/>
        <v>Repaired</v>
      </c>
      <c r="R1424" s="13" t="s">
        <v>1668</v>
      </c>
      <c r="S1424" s="25">
        <v>1</v>
      </c>
      <c r="T1424" s="25">
        <v>1</v>
      </c>
      <c r="U1424" s="13">
        <v>0</v>
      </c>
      <c r="V1424" s="1">
        <f t="shared" si="79"/>
        <v>1</v>
      </c>
    </row>
    <row r="1425" spans="1:22" x14ac:dyDescent="0.35">
      <c r="A1425" s="5" t="s">
        <v>1617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 t="shared" si="78"/>
        <v>RSRepair-A</v>
      </c>
      <c r="P1425" s="13" t="str">
        <f t="shared" si="80"/>
        <v>Evolutionary Search</v>
      </c>
      <c r="Q1425" s="13" t="str">
        <f t="shared" si="77"/>
        <v>Repaired</v>
      </c>
      <c r="R1425" s="13" t="s">
        <v>1669</v>
      </c>
      <c r="S1425" s="25">
        <v>1</v>
      </c>
      <c r="T1425" s="25">
        <v>28</v>
      </c>
      <c r="U1425" s="13">
        <v>0</v>
      </c>
      <c r="V1425" s="1">
        <f t="shared" si="79"/>
        <v>28</v>
      </c>
    </row>
    <row r="1426" spans="1:22" x14ac:dyDescent="0.35">
      <c r="A1426" s="5" t="s">
        <v>1618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 t="shared" si="78"/>
        <v>RSRepair-A</v>
      </c>
      <c r="P1426" s="13" t="str">
        <f t="shared" si="80"/>
        <v>Evolutionary Search</v>
      </c>
      <c r="Q1426" s="13" t="str">
        <f t="shared" si="77"/>
        <v>Repaired</v>
      </c>
      <c r="R1426" s="13" t="s">
        <v>1669</v>
      </c>
      <c r="S1426" s="25">
        <v>1</v>
      </c>
      <c r="T1426" s="25">
        <v>1</v>
      </c>
      <c r="U1426" s="13">
        <v>0</v>
      </c>
      <c r="V1426" s="1">
        <f t="shared" si="79"/>
        <v>1</v>
      </c>
    </row>
    <row r="1427" spans="1:22" x14ac:dyDescent="0.35">
      <c r="A1427" s="5" t="s">
        <v>1619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 t="shared" si="78"/>
        <v>RSRepair-A</v>
      </c>
      <c r="P1427" s="13" t="str">
        <f t="shared" si="80"/>
        <v>Evolutionary Search</v>
      </c>
      <c r="Q1427" s="13" t="str">
        <f t="shared" si="77"/>
        <v>Repaired</v>
      </c>
      <c r="R1427" s="13" t="s">
        <v>1669</v>
      </c>
      <c r="S1427" s="25">
        <v>1</v>
      </c>
      <c r="T1427" s="25">
        <v>1</v>
      </c>
      <c r="U1427" s="13">
        <v>0</v>
      </c>
      <c r="V1427" s="1">
        <f t="shared" si="79"/>
        <v>1</v>
      </c>
    </row>
    <row r="1428" spans="1:22" x14ac:dyDescent="0.35">
      <c r="A1428" s="7" t="s">
        <v>1620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 t="shared" si="78"/>
        <v>RSRepair-A</v>
      </c>
      <c r="P1428" s="13" t="str">
        <f t="shared" si="80"/>
        <v>Evolutionary Search</v>
      </c>
      <c r="Q1428" s="13" t="str">
        <f t="shared" si="77"/>
        <v>Repaired</v>
      </c>
      <c r="R1428" s="13" t="s">
        <v>1669</v>
      </c>
      <c r="S1428" s="25">
        <v>1</v>
      </c>
      <c r="T1428" s="25">
        <v>10</v>
      </c>
      <c r="U1428" s="25">
        <v>1</v>
      </c>
      <c r="V1428" s="1">
        <f t="shared" si="79"/>
        <v>11</v>
      </c>
    </row>
    <row r="1429" spans="1:22" x14ac:dyDescent="0.35">
      <c r="A1429" s="7" t="s">
        <v>1621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 t="shared" si="78"/>
        <v>RSRepair-A</v>
      </c>
      <c r="P1429" s="13" t="str">
        <f t="shared" si="80"/>
        <v>Evolutionary Search</v>
      </c>
      <c r="Q1429" s="13" t="str">
        <f t="shared" si="77"/>
        <v>Repaired</v>
      </c>
      <c r="R1429" s="13" t="s">
        <v>1669</v>
      </c>
      <c r="S1429" s="25">
        <v>1</v>
      </c>
      <c r="T1429" s="25">
        <v>6</v>
      </c>
      <c r="U1429" s="25">
        <v>1</v>
      </c>
      <c r="V1429" s="1">
        <f t="shared" si="79"/>
        <v>7</v>
      </c>
    </row>
    <row r="1430" spans="1:22" x14ac:dyDescent="0.35">
      <c r="A1430" s="7" t="s">
        <v>1622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 t="shared" si="78"/>
        <v>RSRepair-A</v>
      </c>
      <c r="P1430" s="13" t="str">
        <f t="shared" si="80"/>
        <v>Evolutionary Search</v>
      </c>
      <c r="Q1430" s="13" t="str">
        <f t="shared" ref="Q1430:Q1493" si="81">IF(NOT(ISERR(SEARCH("*_Buggy",$A1430))), "Buggy", IF(NOT(ISERR(SEARCH("*_Fixed",$A1430))), "Fixed", IF(NOT(ISERR(SEARCH("*_Repaired",$A1430))), "Repaired", "")))</f>
        <v>Repaired</v>
      </c>
      <c r="R1430" s="13" t="s">
        <v>1668</v>
      </c>
      <c r="S1430" s="25">
        <v>1</v>
      </c>
      <c r="T1430" s="25">
        <v>1</v>
      </c>
      <c r="U1430" s="25">
        <v>2</v>
      </c>
      <c r="V1430" s="1">
        <f t="shared" si="79"/>
        <v>3</v>
      </c>
    </row>
    <row r="1431" spans="1:22" x14ac:dyDescent="0.35">
      <c r="A1431" s="5" t="s">
        <v>1623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 t="shared" ref="O1431:O1494" si="82">LEFT($A1431,FIND("_",$A1431)-1)</f>
        <v>RSRepair-A</v>
      </c>
      <c r="P1431" s="13" t="str">
        <f t="shared" si="80"/>
        <v>Evolutionary Search</v>
      </c>
      <c r="Q1431" s="13" t="str">
        <f t="shared" si="81"/>
        <v>Repaired</v>
      </c>
      <c r="R1431" s="13" t="s">
        <v>1668</v>
      </c>
      <c r="S1431" s="25">
        <v>1</v>
      </c>
      <c r="T1431" s="25">
        <v>14</v>
      </c>
      <c r="U1431" s="13">
        <v>0</v>
      </c>
      <c r="V1431" s="1">
        <f t="shared" si="79"/>
        <v>14</v>
      </c>
    </row>
    <row r="1432" spans="1:22" x14ac:dyDescent="0.35">
      <c r="A1432" s="7" t="s">
        <v>1624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 t="shared" si="82"/>
        <v>RSRepair-A</v>
      </c>
      <c r="P1432" s="13" t="str">
        <f t="shared" si="80"/>
        <v>Evolutionary Search</v>
      </c>
      <c r="Q1432" s="13" t="str">
        <f t="shared" si="81"/>
        <v>Repaired</v>
      </c>
      <c r="R1432" s="13" t="s">
        <v>1669</v>
      </c>
      <c r="S1432" s="25">
        <v>1</v>
      </c>
      <c r="T1432" s="25">
        <v>14</v>
      </c>
      <c r="U1432" s="25">
        <v>1</v>
      </c>
      <c r="V1432" s="1">
        <f t="shared" si="79"/>
        <v>15</v>
      </c>
    </row>
    <row r="1433" spans="1:22" x14ac:dyDescent="0.35">
      <c r="A1433" s="5" t="s">
        <v>1625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 t="shared" si="82"/>
        <v>RSRepair-A</v>
      </c>
      <c r="P1433" s="13" t="str">
        <f t="shared" si="80"/>
        <v>Evolutionary Search</v>
      </c>
      <c r="Q1433" s="13" t="str">
        <f t="shared" si="81"/>
        <v>Repaired</v>
      </c>
      <c r="R1433" s="13" t="s">
        <v>1669</v>
      </c>
      <c r="S1433" s="25">
        <v>1</v>
      </c>
      <c r="T1433" s="25">
        <v>22</v>
      </c>
      <c r="U1433" s="25">
        <v>1</v>
      </c>
      <c r="V1433" s="1">
        <f t="shared" si="79"/>
        <v>23</v>
      </c>
    </row>
    <row r="1434" spans="1:22" x14ac:dyDescent="0.35">
      <c r="A1434" s="5" t="s">
        <v>1626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 t="shared" si="82"/>
        <v>RSRepair-A</v>
      </c>
      <c r="P1434" s="13" t="str">
        <f t="shared" si="80"/>
        <v>Evolutionary Search</v>
      </c>
      <c r="Q1434" s="13" t="str">
        <f t="shared" si="81"/>
        <v>Repaired</v>
      </c>
      <c r="R1434" s="13" t="s">
        <v>1669</v>
      </c>
      <c r="S1434" s="25">
        <v>1</v>
      </c>
      <c r="T1434" s="25">
        <v>1</v>
      </c>
      <c r="U1434" s="25">
        <v>1</v>
      </c>
      <c r="V1434" s="1">
        <f t="shared" si="79"/>
        <v>2</v>
      </c>
    </row>
    <row r="1435" spans="1:22" x14ac:dyDescent="0.35">
      <c r="A1435" s="7" t="s">
        <v>1627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 t="shared" si="82"/>
        <v>RSRepair-A</v>
      </c>
      <c r="P1435" s="13" t="str">
        <f t="shared" si="80"/>
        <v>Evolutionary Search</v>
      </c>
      <c r="Q1435" s="13" t="str">
        <f t="shared" si="81"/>
        <v>Repaired</v>
      </c>
      <c r="R1435" s="13" t="s">
        <v>1669</v>
      </c>
      <c r="S1435" s="25">
        <v>1</v>
      </c>
      <c r="T1435" s="25">
        <v>1</v>
      </c>
      <c r="U1435" s="25">
        <v>1</v>
      </c>
      <c r="V1435" s="1">
        <f t="shared" si="79"/>
        <v>2</v>
      </c>
    </row>
    <row r="1436" spans="1:22" x14ac:dyDescent="0.35">
      <c r="A1436" s="7" t="s">
        <v>1628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 t="shared" si="82"/>
        <v>RSRepair-A</v>
      </c>
      <c r="P1436" s="13" t="str">
        <f t="shared" si="80"/>
        <v>Evolutionary Search</v>
      </c>
      <c r="Q1436" s="13" t="str">
        <f t="shared" si="81"/>
        <v>Repaired</v>
      </c>
      <c r="R1436" s="13" t="s">
        <v>1668</v>
      </c>
      <c r="S1436" s="25">
        <v>1</v>
      </c>
      <c r="T1436" s="25">
        <v>4</v>
      </c>
      <c r="U1436" s="25">
        <v>1</v>
      </c>
      <c r="V1436" s="1">
        <f t="shared" si="79"/>
        <v>5</v>
      </c>
    </row>
    <row r="1437" spans="1:22" x14ac:dyDescent="0.35">
      <c r="A1437" s="5" t="s">
        <v>1629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 t="shared" si="82"/>
        <v>RSRepair-A</v>
      </c>
      <c r="P1437" s="13" t="str">
        <f t="shared" si="80"/>
        <v>Evolutionary Search</v>
      </c>
      <c r="Q1437" s="13" t="str">
        <f t="shared" si="81"/>
        <v>Repaired</v>
      </c>
      <c r="R1437" s="13" t="s">
        <v>1669</v>
      </c>
      <c r="S1437" s="25">
        <v>1</v>
      </c>
      <c r="T1437" s="25">
        <v>4</v>
      </c>
      <c r="U1437" s="13">
        <v>0</v>
      </c>
      <c r="V1437" s="1">
        <f t="shared" si="79"/>
        <v>4</v>
      </c>
    </row>
    <row r="1438" spans="1:22" x14ac:dyDescent="0.35">
      <c r="A1438" s="5" t="s">
        <v>1630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 t="shared" si="82"/>
        <v>RSRepair-A</v>
      </c>
      <c r="P1438" s="13" t="str">
        <f t="shared" si="80"/>
        <v>Evolutionary Search</v>
      </c>
      <c r="Q1438" s="13" t="str">
        <f t="shared" si="81"/>
        <v>Repaired</v>
      </c>
      <c r="R1438" s="13" t="s">
        <v>1669</v>
      </c>
      <c r="S1438" s="25">
        <v>1</v>
      </c>
      <c r="T1438" s="25">
        <v>1</v>
      </c>
      <c r="U1438" s="25">
        <v>1</v>
      </c>
      <c r="V1438" s="1">
        <f t="shared" si="79"/>
        <v>2</v>
      </c>
    </row>
    <row r="1439" spans="1:22" x14ac:dyDescent="0.35">
      <c r="A1439" s="5" t="s">
        <v>1631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 t="shared" si="82"/>
        <v>RSRepair-A</v>
      </c>
      <c r="P1439" s="13" t="str">
        <f t="shared" si="80"/>
        <v>Evolutionary Search</v>
      </c>
      <c r="Q1439" s="13" t="str">
        <f t="shared" si="81"/>
        <v>Repaired</v>
      </c>
      <c r="R1439" s="13" t="s">
        <v>1669</v>
      </c>
      <c r="S1439" s="25">
        <v>1</v>
      </c>
      <c r="T1439" s="25">
        <v>1</v>
      </c>
      <c r="U1439" s="25">
        <v>1</v>
      </c>
      <c r="V1439" s="1">
        <f t="shared" si="79"/>
        <v>2</v>
      </c>
    </row>
    <row r="1440" spans="1:22" x14ac:dyDescent="0.35">
      <c r="A1440" s="5" t="s">
        <v>1632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 t="shared" si="82"/>
        <v>RSRepair-A</v>
      </c>
      <c r="P1440" s="13" t="str">
        <f t="shared" si="80"/>
        <v>Evolutionary Search</v>
      </c>
      <c r="Q1440" s="13" t="str">
        <f t="shared" si="81"/>
        <v>Repaired</v>
      </c>
      <c r="R1440" s="13" t="s">
        <v>1669</v>
      </c>
      <c r="S1440" s="25">
        <v>1</v>
      </c>
      <c r="T1440" s="25">
        <v>1</v>
      </c>
      <c r="U1440" s="25">
        <v>1</v>
      </c>
      <c r="V1440" s="1">
        <f t="shared" si="79"/>
        <v>2</v>
      </c>
    </row>
    <row r="1441" spans="1:22" x14ac:dyDescent="0.35">
      <c r="A1441" s="7" t="s">
        <v>1633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 t="shared" si="82"/>
        <v>RSRepair-A</v>
      </c>
      <c r="P1441" s="13" t="str">
        <f t="shared" si="80"/>
        <v>Evolutionary Search</v>
      </c>
      <c r="Q1441" s="13" t="str">
        <f t="shared" si="81"/>
        <v>Repaired</v>
      </c>
      <c r="R1441" s="13" t="s">
        <v>1668</v>
      </c>
      <c r="S1441" s="25">
        <v>1</v>
      </c>
      <c r="T1441" s="25">
        <v>1</v>
      </c>
      <c r="U1441" s="25">
        <v>3</v>
      </c>
      <c r="V1441" s="1">
        <f t="shared" si="79"/>
        <v>4</v>
      </c>
    </row>
    <row r="1442" spans="1:22" x14ac:dyDescent="0.35">
      <c r="A1442" s="5" t="s">
        <v>1634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 t="shared" si="82"/>
        <v>RSRepair-A</v>
      </c>
      <c r="P1442" s="13" t="str">
        <f t="shared" si="80"/>
        <v>Evolutionary Search</v>
      </c>
      <c r="Q1442" s="13" t="str">
        <f t="shared" si="81"/>
        <v>Repaired</v>
      </c>
      <c r="R1442" s="13" t="s">
        <v>1669</v>
      </c>
      <c r="S1442" s="25">
        <v>1</v>
      </c>
      <c r="T1442" s="25">
        <v>1</v>
      </c>
      <c r="U1442" s="25">
        <v>2</v>
      </c>
      <c r="V1442" s="1">
        <f t="shared" si="79"/>
        <v>3</v>
      </c>
    </row>
    <row r="1443" spans="1:22" x14ac:dyDescent="0.35">
      <c r="A1443" s="5" t="s">
        <v>1635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 t="shared" si="82"/>
        <v>RSRepair-A</v>
      </c>
      <c r="P1443" s="13" t="str">
        <f t="shared" si="80"/>
        <v>Evolutionary Search</v>
      </c>
      <c r="Q1443" s="13" t="str">
        <f t="shared" si="81"/>
        <v>Repaired</v>
      </c>
      <c r="R1443" s="13" t="s">
        <v>1669</v>
      </c>
      <c r="S1443" s="25">
        <v>2</v>
      </c>
      <c r="T1443" s="25">
        <v>2</v>
      </c>
      <c r="U1443" s="13">
        <v>0</v>
      </c>
      <c r="V1443" s="1">
        <f t="shared" si="79"/>
        <v>2</v>
      </c>
    </row>
    <row r="1444" spans="1:22" x14ac:dyDescent="0.35">
      <c r="A1444" s="7" t="s">
        <v>1636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 t="shared" si="82"/>
        <v>RSRepair-A</v>
      </c>
      <c r="P1444" s="13" t="str">
        <f t="shared" si="80"/>
        <v>Evolutionary Search</v>
      </c>
      <c r="Q1444" s="13" t="str">
        <f t="shared" si="81"/>
        <v>Repaired</v>
      </c>
      <c r="R1444" s="13" t="s">
        <v>1669</v>
      </c>
      <c r="S1444" s="25">
        <v>1</v>
      </c>
      <c r="T1444" s="25">
        <v>1</v>
      </c>
      <c r="U1444" s="25">
        <v>1</v>
      </c>
      <c r="V1444" s="1">
        <f t="shared" si="79"/>
        <v>2</v>
      </c>
    </row>
    <row r="1445" spans="1:22" x14ac:dyDescent="0.35">
      <c r="A1445" s="7" t="s">
        <v>1637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 t="shared" si="82"/>
        <v>RSRepair-A</v>
      </c>
      <c r="P1445" s="13" t="str">
        <f t="shared" si="80"/>
        <v>Evolutionary Search</v>
      </c>
      <c r="Q1445" s="13" t="str">
        <f t="shared" si="81"/>
        <v>Repaired</v>
      </c>
      <c r="R1445" s="13" t="s">
        <v>1669</v>
      </c>
      <c r="S1445" s="25">
        <v>1</v>
      </c>
      <c r="T1445" s="25">
        <v>7</v>
      </c>
      <c r="U1445" s="13">
        <v>0</v>
      </c>
      <c r="V1445" s="1">
        <f t="shared" si="79"/>
        <v>7</v>
      </c>
    </row>
    <row r="1446" spans="1:22" x14ac:dyDescent="0.35">
      <c r="A1446" s="7" t="s">
        <v>1638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 t="shared" si="82"/>
        <v>RSRepair-A</v>
      </c>
      <c r="P1446" s="13" t="str">
        <f t="shared" si="80"/>
        <v>Evolutionary Search</v>
      </c>
      <c r="Q1446" s="13" t="str">
        <f t="shared" si="81"/>
        <v>Repaired</v>
      </c>
      <c r="R1446" s="13" t="s">
        <v>1669</v>
      </c>
      <c r="S1446" s="25">
        <v>1</v>
      </c>
      <c r="T1446" s="25">
        <v>3</v>
      </c>
      <c r="U1446" s="13">
        <v>0</v>
      </c>
      <c r="V1446" s="1">
        <f t="shared" ref="V1446:V1509" si="83">T1446+U1446</f>
        <v>3</v>
      </c>
    </row>
    <row r="1447" spans="1:22" x14ac:dyDescent="0.35">
      <c r="A1447" s="5" t="s">
        <v>1639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 t="shared" si="82"/>
        <v>RSRepair-A</v>
      </c>
      <c r="P1447" s="13" t="str">
        <f t="shared" si="80"/>
        <v>Evolutionary Search</v>
      </c>
      <c r="Q1447" s="13" t="str">
        <f t="shared" si="81"/>
        <v>Repaired</v>
      </c>
      <c r="R1447" s="13" t="s">
        <v>1669</v>
      </c>
      <c r="S1447" s="25">
        <v>1</v>
      </c>
      <c r="T1447" s="25">
        <v>1</v>
      </c>
      <c r="U1447" s="25">
        <v>2</v>
      </c>
      <c r="V1447" s="1">
        <f t="shared" si="83"/>
        <v>3</v>
      </c>
    </row>
    <row r="1448" spans="1:22" x14ac:dyDescent="0.35">
      <c r="A1448" s="5" t="s">
        <v>1640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 t="shared" si="82"/>
        <v>RSRepair-A</v>
      </c>
      <c r="P1448" s="13" t="str">
        <f t="shared" si="80"/>
        <v>Evolutionary Search</v>
      </c>
      <c r="Q1448" s="13" t="str">
        <f t="shared" si="81"/>
        <v>Repaired</v>
      </c>
      <c r="R1448" s="13" t="s">
        <v>1668</v>
      </c>
      <c r="S1448" s="25">
        <v>1</v>
      </c>
      <c r="T1448" s="25">
        <v>1</v>
      </c>
      <c r="U1448" s="25">
        <v>1</v>
      </c>
      <c r="V1448" s="1">
        <f t="shared" si="83"/>
        <v>2</v>
      </c>
    </row>
    <row r="1449" spans="1:22" x14ac:dyDescent="0.35">
      <c r="A1449" s="7" t="s">
        <v>1641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 t="shared" si="82"/>
        <v>RSRepair-A</v>
      </c>
      <c r="P1449" s="13" t="str">
        <f t="shared" si="80"/>
        <v>Evolutionary Search</v>
      </c>
      <c r="Q1449" s="13" t="str">
        <f t="shared" si="81"/>
        <v>Repaired</v>
      </c>
      <c r="R1449" s="13" t="s">
        <v>1668</v>
      </c>
      <c r="S1449" s="25">
        <v>1</v>
      </c>
      <c r="T1449" s="25">
        <v>5</v>
      </c>
      <c r="U1449" s="25">
        <v>1</v>
      </c>
      <c r="V1449" s="1">
        <f t="shared" si="83"/>
        <v>6</v>
      </c>
    </row>
    <row r="1450" spans="1:22" x14ac:dyDescent="0.35">
      <c r="A1450" s="5" t="s">
        <v>1642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 t="shared" si="82"/>
        <v>RSRepair-A</v>
      </c>
      <c r="P1450" s="13" t="str">
        <f t="shared" si="80"/>
        <v>Evolutionary Search</v>
      </c>
      <c r="Q1450" s="13" t="str">
        <f t="shared" si="81"/>
        <v>Repaired</v>
      </c>
      <c r="R1450" s="13" t="s">
        <v>1669</v>
      </c>
      <c r="S1450" s="25">
        <v>1</v>
      </c>
      <c r="T1450" s="25">
        <v>1</v>
      </c>
      <c r="U1450" s="25">
        <v>3</v>
      </c>
      <c r="V1450" s="1">
        <f t="shared" si="83"/>
        <v>4</v>
      </c>
    </row>
    <row r="1451" spans="1:22" x14ac:dyDescent="0.35">
      <c r="A1451" s="7" t="s">
        <v>1643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 t="shared" si="82"/>
        <v>RSRepair-A</v>
      </c>
      <c r="P1451" s="13" t="str">
        <f t="shared" si="80"/>
        <v>Evolutionary Search</v>
      </c>
      <c r="Q1451" s="13" t="str">
        <f t="shared" si="81"/>
        <v>Repaired</v>
      </c>
      <c r="R1451" s="13" t="s">
        <v>1668</v>
      </c>
      <c r="S1451" s="25">
        <v>1</v>
      </c>
      <c r="T1451" s="25">
        <v>1</v>
      </c>
      <c r="U1451" s="25">
        <v>1</v>
      </c>
      <c r="V1451" s="1">
        <f t="shared" si="83"/>
        <v>2</v>
      </c>
    </row>
    <row r="1452" spans="1:22" x14ac:dyDescent="0.35">
      <c r="A1452" s="5" t="s">
        <v>1644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 t="shared" si="82"/>
        <v>RSRepair-A</v>
      </c>
      <c r="P1452" s="13" t="str">
        <f t="shared" si="80"/>
        <v>Evolutionary Search</v>
      </c>
      <c r="Q1452" s="13" t="str">
        <f t="shared" si="81"/>
        <v>Repaired</v>
      </c>
      <c r="R1452" s="13" t="s">
        <v>1668</v>
      </c>
      <c r="S1452" s="25">
        <v>1</v>
      </c>
      <c r="T1452" s="25">
        <v>1</v>
      </c>
      <c r="U1452" s="25">
        <v>1</v>
      </c>
      <c r="V1452" s="1">
        <f t="shared" si="83"/>
        <v>2</v>
      </c>
    </row>
    <row r="1453" spans="1:22" x14ac:dyDescent="0.35">
      <c r="A1453" s="5" t="s">
        <v>1645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 t="shared" si="82"/>
        <v>RSRepair-A</v>
      </c>
      <c r="P1453" s="13" t="str">
        <f t="shared" si="80"/>
        <v>Evolutionary Search</v>
      </c>
      <c r="Q1453" s="13" t="str">
        <f t="shared" si="81"/>
        <v>Repaired</v>
      </c>
      <c r="R1453" s="13" t="s">
        <v>1669</v>
      </c>
      <c r="S1453" s="25">
        <v>1</v>
      </c>
      <c r="T1453" s="25">
        <v>1</v>
      </c>
      <c r="U1453" s="25">
        <v>6</v>
      </c>
      <c r="V1453" s="1">
        <f t="shared" si="83"/>
        <v>7</v>
      </c>
    </row>
    <row r="1454" spans="1:22" x14ac:dyDescent="0.35">
      <c r="A1454" s="7" t="s">
        <v>1646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 t="shared" si="82"/>
        <v>RSRepair-A</v>
      </c>
      <c r="P1454" s="13" t="str">
        <f t="shared" si="80"/>
        <v>Evolutionary Search</v>
      </c>
      <c r="Q1454" s="13" t="str">
        <f t="shared" si="81"/>
        <v>Repaired</v>
      </c>
      <c r="R1454" s="13" t="s">
        <v>1669</v>
      </c>
      <c r="S1454" s="25">
        <v>1</v>
      </c>
      <c r="T1454" s="25">
        <v>21</v>
      </c>
      <c r="U1454" s="13">
        <v>0</v>
      </c>
      <c r="V1454" s="1">
        <f t="shared" si="83"/>
        <v>21</v>
      </c>
    </row>
    <row r="1455" spans="1:22" x14ac:dyDescent="0.35">
      <c r="A1455" s="5" t="s">
        <v>1647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 t="shared" si="82"/>
        <v>RSRepair-A</v>
      </c>
      <c r="P1455" s="13" t="str">
        <f t="shared" si="80"/>
        <v>Evolutionary Search</v>
      </c>
      <c r="Q1455" s="13" t="str">
        <f t="shared" si="81"/>
        <v>Repaired</v>
      </c>
      <c r="R1455" s="13" t="s">
        <v>1669</v>
      </c>
      <c r="S1455" s="25">
        <v>1</v>
      </c>
      <c r="T1455" s="25">
        <v>1</v>
      </c>
      <c r="U1455" s="13">
        <v>0</v>
      </c>
      <c r="V1455" s="1">
        <f t="shared" si="83"/>
        <v>1</v>
      </c>
    </row>
    <row r="1456" spans="1:22" x14ac:dyDescent="0.35">
      <c r="A1456" s="7" t="s">
        <v>1648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 t="shared" si="82"/>
        <v>RSRepair-A</v>
      </c>
      <c r="P1456" s="13" t="str">
        <f t="shared" si="80"/>
        <v>Evolutionary Search</v>
      </c>
      <c r="Q1456" s="13" t="str">
        <f t="shared" si="81"/>
        <v>Repaired</v>
      </c>
      <c r="R1456" s="13" t="s">
        <v>1669</v>
      </c>
      <c r="S1456" s="25">
        <v>1</v>
      </c>
      <c r="T1456" s="25">
        <v>6</v>
      </c>
      <c r="U1456" s="25">
        <v>1</v>
      </c>
      <c r="V1456" s="1">
        <f t="shared" si="83"/>
        <v>7</v>
      </c>
    </row>
    <row r="1457" spans="1:22" x14ac:dyDescent="0.35">
      <c r="A1457" s="7" t="s">
        <v>1649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 t="shared" si="82"/>
        <v>RSRepair-A</v>
      </c>
      <c r="P1457" s="13" t="str">
        <f t="shared" si="80"/>
        <v>Evolutionary Search</v>
      </c>
      <c r="Q1457" s="13" t="str">
        <f t="shared" si="81"/>
        <v>Repaired</v>
      </c>
      <c r="R1457" s="13" t="s">
        <v>1669</v>
      </c>
      <c r="S1457" s="25">
        <v>1</v>
      </c>
      <c r="T1457" s="25">
        <v>9</v>
      </c>
      <c r="U1457" s="13">
        <v>0</v>
      </c>
      <c r="V1457" s="1">
        <f t="shared" si="83"/>
        <v>9</v>
      </c>
    </row>
    <row r="1458" spans="1:22" x14ac:dyDescent="0.35">
      <c r="A1458" s="5" t="s">
        <v>1650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 t="shared" si="82"/>
        <v>RSRepair-A</v>
      </c>
      <c r="P1458" s="13" t="str">
        <f t="shared" si="80"/>
        <v>Evolutionary Search</v>
      </c>
      <c r="Q1458" s="13" t="str">
        <f t="shared" si="81"/>
        <v>Repaired</v>
      </c>
      <c r="R1458" s="13" t="s">
        <v>1669</v>
      </c>
      <c r="S1458" s="25">
        <v>1</v>
      </c>
      <c r="T1458" s="25">
        <v>1</v>
      </c>
      <c r="U1458" s="25">
        <v>3</v>
      </c>
      <c r="V1458" s="1">
        <f t="shared" si="83"/>
        <v>4</v>
      </c>
    </row>
    <row r="1459" spans="1:22" x14ac:dyDescent="0.35">
      <c r="A1459" s="5" t="s">
        <v>1651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 t="shared" si="82"/>
        <v>RSRepair-A</v>
      </c>
      <c r="P1459" s="13" t="str">
        <f t="shared" si="80"/>
        <v>Evolutionary Search</v>
      </c>
      <c r="Q1459" s="13" t="str">
        <f t="shared" si="81"/>
        <v>Repaired</v>
      </c>
      <c r="R1459" s="13" t="s">
        <v>1669</v>
      </c>
      <c r="S1459" s="25">
        <v>1</v>
      </c>
      <c r="T1459" s="25">
        <v>2</v>
      </c>
      <c r="U1459" s="25">
        <v>1</v>
      </c>
      <c r="V1459" s="1">
        <f t="shared" si="83"/>
        <v>3</v>
      </c>
    </row>
    <row r="1460" spans="1:22" x14ac:dyDescent="0.35">
      <c r="A1460" s="5" t="s">
        <v>1104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 t="shared" si="82"/>
        <v>SimFix</v>
      </c>
      <c r="P1460" s="13" t="str">
        <f t="shared" si="80"/>
        <v>Search Like Pattern</v>
      </c>
      <c r="Q1460" s="13" t="str">
        <f t="shared" si="81"/>
        <v>Repaired</v>
      </c>
      <c r="R1460" s="13" t="s">
        <v>1668</v>
      </c>
      <c r="S1460" s="25">
        <v>2</v>
      </c>
      <c r="T1460" s="13">
        <v>0</v>
      </c>
      <c r="U1460" s="25">
        <v>7</v>
      </c>
      <c r="V1460" s="1">
        <f t="shared" si="83"/>
        <v>7</v>
      </c>
    </row>
    <row r="1461" spans="1:22" x14ac:dyDescent="0.35">
      <c r="A1461" s="7" t="s">
        <v>1075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 t="shared" si="82"/>
        <v>SimFix</v>
      </c>
      <c r="P1461" s="13" t="str">
        <f t="shared" si="80"/>
        <v>Search Like Pattern</v>
      </c>
      <c r="Q1461" s="13" t="str">
        <f t="shared" si="81"/>
        <v>Repaired</v>
      </c>
      <c r="R1461" s="13" t="s">
        <v>1669</v>
      </c>
      <c r="S1461" s="25">
        <v>2</v>
      </c>
      <c r="T1461" s="13">
        <v>0</v>
      </c>
      <c r="U1461" s="25">
        <v>10</v>
      </c>
      <c r="V1461" s="1">
        <f t="shared" si="83"/>
        <v>10</v>
      </c>
    </row>
    <row r="1462" spans="1:22" x14ac:dyDescent="0.35">
      <c r="A1462" s="5" t="s">
        <v>1187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 t="shared" si="82"/>
        <v>SimFix</v>
      </c>
      <c r="P1462" s="13" t="str">
        <f t="shared" si="80"/>
        <v>Search Like Pattern</v>
      </c>
      <c r="Q1462" s="13" t="str">
        <f t="shared" si="81"/>
        <v>Repaired</v>
      </c>
      <c r="R1462" s="13" t="s">
        <v>1669</v>
      </c>
      <c r="S1462" s="25">
        <v>6</v>
      </c>
      <c r="T1462" s="13">
        <v>0</v>
      </c>
      <c r="U1462" s="25">
        <v>34</v>
      </c>
      <c r="V1462" s="1">
        <f t="shared" si="83"/>
        <v>34</v>
      </c>
    </row>
    <row r="1463" spans="1:22" x14ac:dyDescent="0.35">
      <c r="A1463" s="5" t="s">
        <v>869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 t="shared" si="82"/>
        <v>SimFix</v>
      </c>
      <c r="P1463" s="13" t="str">
        <f t="shared" si="80"/>
        <v>Search Like Pattern</v>
      </c>
      <c r="Q1463" s="13" t="str">
        <f t="shared" si="81"/>
        <v>Repaired</v>
      </c>
      <c r="R1463" s="13" t="s">
        <v>1669</v>
      </c>
      <c r="S1463" s="25">
        <v>2</v>
      </c>
      <c r="T1463" s="13">
        <v>0</v>
      </c>
      <c r="U1463" s="25">
        <v>9</v>
      </c>
      <c r="V1463" s="1">
        <f t="shared" si="83"/>
        <v>9</v>
      </c>
    </row>
    <row r="1464" spans="1:22" x14ac:dyDescent="0.35">
      <c r="A1464" s="5" t="s">
        <v>187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 t="shared" si="82"/>
        <v>SimFix</v>
      </c>
      <c r="P1464" s="13" t="str">
        <f t="shared" si="80"/>
        <v>Search Like Pattern</v>
      </c>
      <c r="Q1464" s="13" t="str">
        <f t="shared" si="81"/>
        <v>Repaired</v>
      </c>
      <c r="R1464" s="13" t="s">
        <v>1669</v>
      </c>
      <c r="S1464" s="25">
        <v>2</v>
      </c>
      <c r="T1464" s="13">
        <v>0</v>
      </c>
      <c r="U1464" s="25">
        <v>9</v>
      </c>
      <c r="V1464" s="1">
        <f t="shared" si="83"/>
        <v>9</v>
      </c>
    </row>
    <row r="1465" spans="1:22" x14ac:dyDescent="0.35">
      <c r="A1465" s="5" t="s">
        <v>727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 t="shared" si="82"/>
        <v>SimFix</v>
      </c>
      <c r="P1465" s="13" t="str">
        <f t="shared" si="80"/>
        <v>Search Like Pattern</v>
      </c>
      <c r="Q1465" s="13" t="str">
        <f t="shared" si="81"/>
        <v>Repaired</v>
      </c>
      <c r="R1465" s="13" t="s">
        <v>1668</v>
      </c>
      <c r="S1465" s="25">
        <v>2</v>
      </c>
      <c r="T1465" s="13">
        <v>0</v>
      </c>
      <c r="U1465" s="25">
        <v>7</v>
      </c>
      <c r="V1465" s="1">
        <f t="shared" si="83"/>
        <v>7</v>
      </c>
    </row>
    <row r="1466" spans="1:22" x14ac:dyDescent="0.35">
      <c r="A1466" s="5" t="s">
        <v>1087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 t="shared" si="82"/>
        <v>SimFix</v>
      </c>
      <c r="P1466" s="13" t="str">
        <f t="shared" si="80"/>
        <v>Search Like Pattern</v>
      </c>
      <c r="Q1466" s="13" t="str">
        <f t="shared" si="81"/>
        <v>Repaired</v>
      </c>
      <c r="R1466" s="13" t="s">
        <v>1669</v>
      </c>
      <c r="S1466" s="25">
        <v>2</v>
      </c>
      <c r="T1466" s="13">
        <v>0</v>
      </c>
      <c r="U1466" s="25">
        <v>10</v>
      </c>
      <c r="V1466" s="1">
        <f t="shared" si="83"/>
        <v>10</v>
      </c>
    </row>
    <row r="1467" spans="1:22" x14ac:dyDescent="0.35">
      <c r="A1467" s="7" t="s">
        <v>1099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 t="shared" si="82"/>
        <v>SimFix</v>
      </c>
      <c r="P1467" s="13" t="str">
        <f t="shared" si="80"/>
        <v>Search Like Pattern</v>
      </c>
      <c r="Q1467" s="13" t="str">
        <f t="shared" si="81"/>
        <v>Repaired</v>
      </c>
      <c r="R1467" s="13" t="s">
        <v>1668</v>
      </c>
      <c r="S1467" s="25">
        <v>2</v>
      </c>
      <c r="T1467" s="13">
        <v>0</v>
      </c>
      <c r="U1467" s="25">
        <v>7</v>
      </c>
      <c r="V1467" s="1">
        <f t="shared" si="83"/>
        <v>7</v>
      </c>
    </row>
    <row r="1468" spans="1:22" x14ac:dyDescent="0.35">
      <c r="A1468" s="7" t="s">
        <v>1241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 t="shared" si="82"/>
        <v>SimFix</v>
      </c>
      <c r="P1468" s="13" t="str">
        <f t="shared" si="80"/>
        <v>Search Like Pattern</v>
      </c>
      <c r="Q1468" s="13" t="str">
        <f t="shared" si="81"/>
        <v>Repaired</v>
      </c>
      <c r="R1468" s="13" t="s">
        <v>1668</v>
      </c>
      <c r="S1468" s="25">
        <v>2</v>
      </c>
      <c r="T1468" s="13">
        <v>0</v>
      </c>
      <c r="U1468" s="25">
        <v>10</v>
      </c>
      <c r="V1468" s="1">
        <f t="shared" si="83"/>
        <v>10</v>
      </c>
    </row>
    <row r="1469" spans="1:22" x14ac:dyDescent="0.35">
      <c r="A1469" s="5" t="s">
        <v>950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 t="shared" si="82"/>
        <v>SimFix</v>
      </c>
      <c r="P1469" s="13" t="str">
        <f t="shared" si="80"/>
        <v>Search Like Pattern</v>
      </c>
      <c r="Q1469" s="13" t="str">
        <f t="shared" si="81"/>
        <v>Repaired</v>
      </c>
      <c r="R1469" s="13" t="s">
        <v>1669</v>
      </c>
      <c r="S1469" s="25">
        <v>2</v>
      </c>
      <c r="T1469" s="13">
        <v>0</v>
      </c>
      <c r="U1469" s="25">
        <v>9</v>
      </c>
      <c r="V1469" s="1">
        <f t="shared" si="83"/>
        <v>9</v>
      </c>
    </row>
    <row r="1470" spans="1:22" x14ac:dyDescent="0.35">
      <c r="A1470" s="7" t="s">
        <v>77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 t="shared" si="82"/>
        <v>SimFix</v>
      </c>
      <c r="P1470" s="13" t="str">
        <f t="shared" si="80"/>
        <v>Search Like Pattern</v>
      </c>
      <c r="Q1470" s="13" t="str">
        <f t="shared" si="81"/>
        <v>Repaired</v>
      </c>
      <c r="R1470" s="13" t="s">
        <v>1669</v>
      </c>
      <c r="S1470" s="25">
        <v>2</v>
      </c>
      <c r="T1470" s="13">
        <v>0</v>
      </c>
      <c r="U1470" s="25">
        <v>9</v>
      </c>
      <c r="V1470" s="1">
        <f t="shared" si="83"/>
        <v>9</v>
      </c>
    </row>
    <row r="1471" spans="1:22" x14ac:dyDescent="0.35">
      <c r="A1471" s="5" t="s">
        <v>480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 t="shared" si="82"/>
        <v>SimFix</v>
      </c>
      <c r="P1471" s="13" t="str">
        <f t="shared" si="80"/>
        <v>Search Like Pattern</v>
      </c>
      <c r="Q1471" s="13" t="str">
        <f t="shared" si="81"/>
        <v>Repaired</v>
      </c>
      <c r="R1471" s="13" t="s">
        <v>1669</v>
      </c>
      <c r="S1471" s="25">
        <v>2</v>
      </c>
      <c r="T1471" s="13">
        <v>0</v>
      </c>
      <c r="U1471" s="25">
        <v>7</v>
      </c>
      <c r="V1471" s="1">
        <f t="shared" si="83"/>
        <v>7</v>
      </c>
    </row>
    <row r="1472" spans="1:22" x14ac:dyDescent="0.35">
      <c r="A1472" s="7" t="s">
        <v>548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 t="shared" si="82"/>
        <v>SimFix</v>
      </c>
      <c r="P1472" s="13" t="str">
        <f t="shared" si="80"/>
        <v>Search Like Pattern</v>
      </c>
      <c r="Q1472" s="13" t="str">
        <f t="shared" si="81"/>
        <v>Repaired</v>
      </c>
      <c r="R1472" s="13" t="s">
        <v>1669</v>
      </c>
      <c r="S1472" s="25">
        <v>2</v>
      </c>
      <c r="T1472" s="13">
        <v>0</v>
      </c>
      <c r="U1472" s="25">
        <v>14</v>
      </c>
      <c r="V1472" s="1">
        <f t="shared" si="83"/>
        <v>14</v>
      </c>
    </row>
    <row r="1473" spans="1:22" x14ac:dyDescent="0.35">
      <c r="A1473" s="5" t="s">
        <v>580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 t="shared" si="82"/>
        <v>SimFix</v>
      </c>
      <c r="P1473" s="13" t="str">
        <f t="shared" si="80"/>
        <v>Search Like Pattern</v>
      </c>
      <c r="Q1473" s="13" t="str">
        <f t="shared" si="81"/>
        <v>Repaired</v>
      </c>
      <c r="R1473" s="13" t="s">
        <v>1668</v>
      </c>
      <c r="S1473" s="25">
        <v>2</v>
      </c>
      <c r="T1473" s="13">
        <v>0</v>
      </c>
      <c r="U1473" s="25">
        <v>7</v>
      </c>
      <c r="V1473" s="1">
        <f t="shared" si="83"/>
        <v>7</v>
      </c>
    </row>
    <row r="1474" spans="1:22" x14ac:dyDescent="0.35">
      <c r="A1474" s="5" t="s">
        <v>343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 t="shared" si="82"/>
        <v>SimFix</v>
      </c>
      <c r="P1474" s="13" t="str">
        <f t="shared" si="80"/>
        <v>Search Like Pattern</v>
      </c>
      <c r="Q1474" s="13" t="str">
        <f t="shared" si="81"/>
        <v>Repaired</v>
      </c>
      <c r="R1474" s="13" t="s">
        <v>1669</v>
      </c>
      <c r="S1474" s="25">
        <v>2</v>
      </c>
      <c r="T1474" s="13">
        <v>0</v>
      </c>
      <c r="U1474" s="25">
        <v>9</v>
      </c>
      <c r="V1474" s="1">
        <f t="shared" si="83"/>
        <v>9</v>
      </c>
    </row>
    <row r="1475" spans="1:22" x14ac:dyDescent="0.35">
      <c r="A1475" s="7" t="s">
        <v>368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 t="shared" si="82"/>
        <v>SimFix</v>
      </c>
      <c r="P1475" s="13" t="str">
        <f t="shared" si="80"/>
        <v>Search Like Pattern</v>
      </c>
      <c r="Q1475" s="13" t="str">
        <f t="shared" si="81"/>
        <v>Repaired</v>
      </c>
      <c r="R1475" s="13" t="s">
        <v>1668</v>
      </c>
      <c r="S1475" s="25">
        <v>2</v>
      </c>
      <c r="T1475" s="13">
        <v>0</v>
      </c>
      <c r="U1475" s="25">
        <v>15</v>
      </c>
      <c r="V1475" s="1">
        <f t="shared" si="83"/>
        <v>15</v>
      </c>
    </row>
    <row r="1476" spans="1:22" x14ac:dyDescent="0.35">
      <c r="A1476" s="7" t="s">
        <v>948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 t="shared" si="82"/>
        <v>SimFix</v>
      </c>
      <c r="P1476" s="13" t="str">
        <f t="shared" si="80"/>
        <v>Search Like Pattern</v>
      </c>
      <c r="Q1476" s="13" t="str">
        <f t="shared" si="81"/>
        <v>Repaired</v>
      </c>
      <c r="R1476" s="13" t="s">
        <v>1668</v>
      </c>
      <c r="S1476" s="25">
        <v>2</v>
      </c>
      <c r="T1476" s="13">
        <v>0</v>
      </c>
      <c r="U1476" s="25">
        <v>9</v>
      </c>
      <c r="V1476" s="1">
        <f t="shared" si="83"/>
        <v>9</v>
      </c>
    </row>
    <row r="1477" spans="1:22" x14ac:dyDescent="0.35">
      <c r="A1477" s="7" t="s">
        <v>568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 t="shared" si="82"/>
        <v>SimFix</v>
      </c>
      <c r="P1477" s="13" t="str">
        <f t="shared" si="80"/>
        <v>Search Like Pattern</v>
      </c>
      <c r="Q1477" s="13" t="str">
        <f t="shared" si="81"/>
        <v>Repaired</v>
      </c>
      <c r="R1477" s="13" t="s">
        <v>1669</v>
      </c>
      <c r="S1477" s="25">
        <v>2</v>
      </c>
      <c r="T1477" s="13">
        <v>0</v>
      </c>
      <c r="U1477" s="25">
        <v>12</v>
      </c>
      <c r="V1477" s="1">
        <f t="shared" si="83"/>
        <v>12</v>
      </c>
    </row>
    <row r="1478" spans="1:22" x14ac:dyDescent="0.35">
      <c r="A1478" s="7" t="s">
        <v>1064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 t="shared" si="82"/>
        <v>SimFix</v>
      </c>
      <c r="P1478" s="13" t="str">
        <f t="shared" si="80"/>
        <v>Search Like Pattern</v>
      </c>
      <c r="Q1478" s="13" t="str">
        <f t="shared" si="81"/>
        <v>Repaired</v>
      </c>
      <c r="R1478" s="13" t="s">
        <v>1669</v>
      </c>
      <c r="S1478" s="25">
        <v>2</v>
      </c>
      <c r="T1478" s="13">
        <v>0</v>
      </c>
      <c r="U1478" s="25">
        <v>14</v>
      </c>
      <c r="V1478" s="1">
        <f t="shared" si="83"/>
        <v>14</v>
      </c>
    </row>
    <row r="1479" spans="1:22" x14ac:dyDescent="0.35">
      <c r="A1479" s="5" t="s">
        <v>1261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 t="shared" si="82"/>
        <v>SimFix</v>
      </c>
      <c r="P1479" s="13" t="str">
        <f t="shared" si="80"/>
        <v>Search Like Pattern</v>
      </c>
      <c r="Q1479" s="13" t="str">
        <f t="shared" si="81"/>
        <v>Repaired</v>
      </c>
      <c r="R1479" s="13" t="s">
        <v>1669</v>
      </c>
      <c r="S1479" s="25">
        <v>2</v>
      </c>
      <c r="T1479" s="13">
        <v>0</v>
      </c>
      <c r="U1479" s="25">
        <v>8</v>
      </c>
      <c r="V1479" s="1">
        <f t="shared" si="83"/>
        <v>8</v>
      </c>
    </row>
    <row r="1480" spans="1:22" x14ac:dyDescent="0.35">
      <c r="A1480" s="5" t="s">
        <v>494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 t="shared" si="82"/>
        <v>SimFix</v>
      </c>
      <c r="P1480" s="13" t="str">
        <f t="shared" si="80"/>
        <v>Search Like Pattern</v>
      </c>
      <c r="Q1480" s="13" t="str">
        <f t="shared" si="81"/>
        <v>Repaired</v>
      </c>
      <c r="R1480" s="13" t="s">
        <v>1669</v>
      </c>
      <c r="S1480" s="25">
        <v>2</v>
      </c>
      <c r="T1480" s="13">
        <v>0</v>
      </c>
      <c r="U1480" s="25">
        <v>8</v>
      </c>
      <c r="V1480" s="1">
        <f t="shared" si="83"/>
        <v>8</v>
      </c>
    </row>
    <row r="1481" spans="1:22" x14ac:dyDescent="0.35">
      <c r="A1481" s="7" t="s">
        <v>190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 t="shared" si="82"/>
        <v>SimFix</v>
      </c>
      <c r="P1481" s="13" t="str">
        <f t="shared" si="80"/>
        <v>Search Like Pattern</v>
      </c>
      <c r="Q1481" s="13" t="str">
        <f t="shared" si="81"/>
        <v>Repaired</v>
      </c>
      <c r="R1481" s="13" t="s">
        <v>1668</v>
      </c>
      <c r="S1481" s="25">
        <v>2</v>
      </c>
      <c r="T1481" s="13">
        <v>0</v>
      </c>
      <c r="U1481" s="25">
        <v>7</v>
      </c>
      <c r="V1481" s="1">
        <f t="shared" si="83"/>
        <v>7</v>
      </c>
    </row>
    <row r="1482" spans="1:22" x14ac:dyDescent="0.35">
      <c r="A1482" s="7" t="s">
        <v>402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 t="shared" si="82"/>
        <v>SimFix</v>
      </c>
      <c r="P1482" s="13" t="str">
        <f t="shared" ref="P1482:P1545" si="84">IF($O1482="ACS", "True Search", IF($O1482="Arja", "Evolutionary Search", IF($O1482="AVATAR", "True Pattern", IF($O1482="CapGen", "Search Like Pattern", IF($O1482="Cardumen", "True Semantic", IF($O1482="DynaMoth", "True Semantic", IF($O1482="FixMiner", "True Pattern", IF($O1482="GenProg-A", "Evolutionary Search", IF($O1482="Hercules", "Learning Pattern", IF($O1482="Jaid", "True Semantic",
IF($O1482="Kali-A", "True Search", IF($O1482="kPAR", "True Pattern", IF($O1482="Nopol", "True Semantic", IF($O1482="RSRepair-A", "Evolutionary Search", IF($O1482="SequenceR", "Deep Learning", IF($O1482="SimFix", "Search Like Pattern", IF($O1482="SketchFix", "True Pattern", IF($O1482="SOFix", "True Pattern", IF($O1482="ssFix", "Search Like Pattern", IF($O1482="TBar", "True Pattern", ""))))))))))))))))))))</f>
        <v>Search Like Pattern</v>
      </c>
      <c r="Q1482" s="13" t="str">
        <f t="shared" si="81"/>
        <v>Repaired</v>
      </c>
      <c r="R1482" s="13" t="s">
        <v>1668</v>
      </c>
      <c r="S1482" s="25">
        <v>2</v>
      </c>
      <c r="T1482" s="13">
        <v>0</v>
      </c>
      <c r="U1482" s="25">
        <v>13</v>
      </c>
      <c r="V1482" s="1">
        <f t="shared" si="83"/>
        <v>13</v>
      </c>
    </row>
    <row r="1483" spans="1:22" x14ac:dyDescent="0.35">
      <c r="A1483" s="5" t="s">
        <v>1154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 t="shared" si="82"/>
        <v>SimFix</v>
      </c>
      <c r="P1483" s="13" t="str">
        <f t="shared" si="84"/>
        <v>Search Like Pattern</v>
      </c>
      <c r="Q1483" s="13" t="str">
        <f t="shared" si="81"/>
        <v>Repaired</v>
      </c>
      <c r="R1483" s="13" t="s">
        <v>1669</v>
      </c>
      <c r="S1483" s="25">
        <v>4</v>
      </c>
      <c r="T1483" s="13">
        <v>0</v>
      </c>
      <c r="U1483" s="25">
        <v>16</v>
      </c>
      <c r="V1483" s="1">
        <f t="shared" si="83"/>
        <v>16</v>
      </c>
    </row>
    <row r="1484" spans="1:22" x14ac:dyDescent="0.35">
      <c r="A1484" s="5" t="s">
        <v>743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 t="shared" si="82"/>
        <v>SimFix</v>
      </c>
      <c r="P1484" s="13" t="str">
        <f t="shared" si="84"/>
        <v>Search Like Pattern</v>
      </c>
      <c r="Q1484" s="13" t="str">
        <f t="shared" si="81"/>
        <v>Repaired</v>
      </c>
      <c r="R1484" s="13" t="s">
        <v>1668</v>
      </c>
      <c r="S1484" s="25">
        <v>2</v>
      </c>
      <c r="T1484" s="13">
        <v>0</v>
      </c>
      <c r="U1484" s="25">
        <v>8</v>
      </c>
      <c r="V1484" s="1">
        <f t="shared" si="83"/>
        <v>8</v>
      </c>
    </row>
    <row r="1485" spans="1:22" x14ac:dyDescent="0.35">
      <c r="A1485" s="5" t="s">
        <v>155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 t="shared" si="82"/>
        <v>SimFix</v>
      </c>
      <c r="P1485" s="13" t="str">
        <f t="shared" si="84"/>
        <v>Search Like Pattern</v>
      </c>
      <c r="Q1485" s="13" t="str">
        <f t="shared" si="81"/>
        <v>Repaired</v>
      </c>
      <c r="R1485" s="13" t="s">
        <v>1669</v>
      </c>
      <c r="S1485" s="25">
        <v>2</v>
      </c>
      <c r="T1485" s="13">
        <v>0</v>
      </c>
      <c r="U1485" s="25">
        <v>9</v>
      </c>
      <c r="V1485" s="1">
        <f t="shared" si="83"/>
        <v>9</v>
      </c>
    </row>
    <row r="1486" spans="1:22" x14ac:dyDescent="0.35">
      <c r="A1486" s="5" t="s">
        <v>1275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 t="shared" si="82"/>
        <v>SimFix</v>
      </c>
      <c r="P1486" s="13" t="str">
        <f t="shared" si="84"/>
        <v>Search Like Pattern</v>
      </c>
      <c r="Q1486" s="13" t="str">
        <f t="shared" si="81"/>
        <v>Repaired</v>
      </c>
      <c r="R1486" s="13" t="s">
        <v>1669</v>
      </c>
      <c r="S1486" s="25">
        <v>4</v>
      </c>
      <c r="T1486" s="13">
        <v>0</v>
      </c>
      <c r="U1486" s="25">
        <v>20</v>
      </c>
      <c r="V1486" s="1">
        <f t="shared" si="83"/>
        <v>20</v>
      </c>
    </row>
    <row r="1487" spans="1:22" x14ac:dyDescent="0.35">
      <c r="A1487" s="5" t="s">
        <v>456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 t="shared" si="82"/>
        <v>SimFix</v>
      </c>
      <c r="P1487" s="13" t="str">
        <f t="shared" si="84"/>
        <v>Search Like Pattern</v>
      </c>
      <c r="Q1487" s="13" t="str">
        <f t="shared" si="81"/>
        <v>Repaired</v>
      </c>
      <c r="R1487" s="13" t="s">
        <v>1668</v>
      </c>
      <c r="S1487" s="25">
        <v>2</v>
      </c>
      <c r="T1487" s="13">
        <v>0</v>
      </c>
      <c r="U1487" s="25">
        <v>12</v>
      </c>
      <c r="V1487" s="1">
        <f t="shared" si="83"/>
        <v>12</v>
      </c>
    </row>
    <row r="1488" spans="1:22" x14ac:dyDescent="0.35">
      <c r="A1488" s="7" t="s">
        <v>175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 t="shared" si="82"/>
        <v>SimFix</v>
      </c>
      <c r="P1488" s="13" t="str">
        <f t="shared" si="84"/>
        <v>Search Like Pattern</v>
      </c>
      <c r="Q1488" s="13" t="str">
        <f t="shared" si="81"/>
        <v>Repaired</v>
      </c>
      <c r="R1488" s="13" t="s">
        <v>1668</v>
      </c>
      <c r="S1488" s="25">
        <v>4</v>
      </c>
      <c r="T1488" s="13">
        <v>0</v>
      </c>
      <c r="U1488" s="25">
        <v>18</v>
      </c>
      <c r="V1488" s="1">
        <f t="shared" si="83"/>
        <v>18</v>
      </c>
    </row>
    <row r="1489" spans="1:22" x14ac:dyDescent="0.35">
      <c r="A1489" s="7" t="s">
        <v>118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 t="shared" si="82"/>
        <v>SimFix</v>
      </c>
      <c r="P1489" s="13" t="str">
        <f t="shared" si="84"/>
        <v>Search Like Pattern</v>
      </c>
      <c r="Q1489" s="13" t="str">
        <f t="shared" si="81"/>
        <v>Repaired</v>
      </c>
      <c r="R1489" s="13" t="s">
        <v>1669</v>
      </c>
      <c r="S1489" s="25">
        <v>2</v>
      </c>
      <c r="T1489" s="13">
        <v>0</v>
      </c>
      <c r="U1489" s="25">
        <v>12</v>
      </c>
      <c r="V1489" s="1">
        <f t="shared" si="83"/>
        <v>12</v>
      </c>
    </row>
    <row r="1490" spans="1:22" x14ac:dyDescent="0.35">
      <c r="A1490" s="7" t="s">
        <v>856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 t="shared" si="82"/>
        <v>SimFix</v>
      </c>
      <c r="P1490" s="13" t="str">
        <f t="shared" si="84"/>
        <v>Search Like Pattern</v>
      </c>
      <c r="Q1490" s="13" t="str">
        <f t="shared" si="81"/>
        <v>Repaired</v>
      </c>
      <c r="R1490" s="13" t="s">
        <v>1669</v>
      </c>
      <c r="S1490" s="25">
        <v>2</v>
      </c>
      <c r="T1490" s="13">
        <v>0</v>
      </c>
      <c r="U1490" s="25">
        <v>11</v>
      </c>
      <c r="V1490" s="1">
        <f t="shared" si="83"/>
        <v>11</v>
      </c>
    </row>
    <row r="1491" spans="1:22" x14ac:dyDescent="0.35">
      <c r="A1491" s="7" t="s">
        <v>774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 t="shared" si="82"/>
        <v>SimFix</v>
      </c>
      <c r="P1491" s="13" t="str">
        <f t="shared" si="84"/>
        <v>Search Like Pattern</v>
      </c>
      <c r="Q1491" s="13" t="str">
        <f t="shared" si="81"/>
        <v>Repaired</v>
      </c>
      <c r="R1491" s="13" t="s">
        <v>1668</v>
      </c>
      <c r="S1491" s="25">
        <v>2</v>
      </c>
      <c r="T1491" s="13">
        <v>0</v>
      </c>
      <c r="U1491" s="25">
        <v>7</v>
      </c>
      <c r="V1491" s="1">
        <f t="shared" si="83"/>
        <v>7</v>
      </c>
    </row>
    <row r="1492" spans="1:22" x14ac:dyDescent="0.35">
      <c r="A1492" s="7" t="s">
        <v>426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 t="shared" si="82"/>
        <v>SimFix</v>
      </c>
      <c r="P1492" s="13" t="str">
        <f t="shared" si="84"/>
        <v>Search Like Pattern</v>
      </c>
      <c r="Q1492" s="13" t="str">
        <f t="shared" si="81"/>
        <v>Repaired</v>
      </c>
      <c r="R1492" s="13" t="s">
        <v>1668</v>
      </c>
      <c r="S1492" s="25">
        <v>4</v>
      </c>
      <c r="T1492" s="13">
        <v>0</v>
      </c>
      <c r="U1492" s="25">
        <v>18</v>
      </c>
      <c r="V1492" s="1">
        <f t="shared" si="83"/>
        <v>18</v>
      </c>
    </row>
    <row r="1493" spans="1:22" x14ac:dyDescent="0.35">
      <c r="A1493" s="7" t="s">
        <v>520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 t="shared" si="82"/>
        <v>SimFix</v>
      </c>
      <c r="P1493" s="13" t="str">
        <f t="shared" si="84"/>
        <v>Search Like Pattern</v>
      </c>
      <c r="Q1493" s="13" t="str">
        <f t="shared" si="81"/>
        <v>Repaired</v>
      </c>
      <c r="R1493" s="13" t="s">
        <v>1668</v>
      </c>
      <c r="S1493" s="25">
        <v>2</v>
      </c>
      <c r="T1493" s="13">
        <v>0</v>
      </c>
      <c r="U1493" s="25">
        <v>7</v>
      </c>
      <c r="V1493" s="1">
        <f t="shared" si="83"/>
        <v>7</v>
      </c>
    </row>
    <row r="1494" spans="1:22" x14ac:dyDescent="0.35">
      <c r="A1494" s="7" t="s">
        <v>823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 t="shared" si="82"/>
        <v>SimFix</v>
      </c>
      <c r="P1494" s="13" t="str">
        <f t="shared" si="84"/>
        <v>Search Like Pattern</v>
      </c>
      <c r="Q1494" s="13" t="str">
        <f t="shared" ref="Q1494:Q1557" si="85">IF(NOT(ISERR(SEARCH("*_Buggy",$A1494))), "Buggy", IF(NOT(ISERR(SEARCH("*_Fixed",$A1494))), "Fixed", IF(NOT(ISERR(SEARCH("*_Repaired",$A1494))), "Repaired", "")))</f>
        <v>Repaired</v>
      </c>
      <c r="R1494" s="13" t="s">
        <v>1669</v>
      </c>
      <c r="S1494" s="25">
        <v>4</v>
      </c>
      <c r="T1494" s="13">
        <v>0</v>
      </c>
      <c r="U1494" s="25">
        <v>14</v>
      </c>
      <c r="V1494" s="1">
        <f t="shared" si="83"/>
        <v>14</v>
      </c>
    </row>
    <row r="1495" spans="1:22" x14ac:dyDescent="0.35">
      <c r="A1495" s="7" t="s">
        <v>36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 t="shared" ref="O1495:O1558" si="86">LEFT($A1495,FIND("_",$A1495)-1)</f>
        <v>SimFix</v>
      </c>
      <c r="P1495" s="13" t="str">
        <f t="shared" si="84"/>
        <v>Search Like Pattern</v>
      </c>
      <c r="Q1495" s="13" t="str">
        <f t="shared" si="85"/>
        <v>Repaired</v>
      </c>
      <c r="R1495" s="13" t="s">
        <v>1668</v>
      </c>
      <c r="S1495" s="25">
        <v>2</v>
      </c>
      <c r="T1495" s="13">
        <v>0</v>
      </c>
      <c r="U1495" s="25">
        <v>7</v>
      </c>
      <c r="V1495" s="1">
        <f t="shared" si="83"/>
        <v>7</v>
      </c>
    </row>
    <row r="1496" spans="1:22" x14ac:dyDescent="0.35">
      <c r="A1496" s="5" t="s">
        <v>626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 t="shared" si="86"/>
        <v>SimFix</v>
      </c>
      <c r="P1496" s="13" t="str">
        <f t="shared" si="84"/>
        <v>Search Like Pattern</v>
      </c>
      <c r="Q1496" s="13" t="str">
        <f t="shared" si="85"/>
        <v>Repaired</v>
      </c>
      <c r="R1496" s="13" t="s">
        <v>1669</v>
      </c>
      <c r="S1496" s="25">
        <v>2</v>
      </c>
      <c r="T1496" s="13">
        <v>0</v>
      </c>
      <c r="U1496" s="25">
        <v>8</v>
      </c>
      <c r="V1496" s="1">
        <f t="shared" si="83"/>
        <v>8</v>
      </c>
    </row>
    <row r="1497" spans="1:22" x14ac:dyDescent="0.35">
      <c r="A1497" s="5" t="s">
        <v>127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 t="shared" si="86"/>
        <v>SimFix</v>
      </c>
      <c r="P1497" s="13" t="str">
        <f t="shared" si="84"/>
        <v>Search Like Pattern</v>
      </c>
      <c r="Q1497" s="13" t="str">
        <f t="shared" si="85"/>
        <v>Repaired</v>
      </c>
      <c r="R1497" s="13" t="s">
        <v>1668</v>
      </c>
      <c r="S1497" s="25">
        <v>2</v>
      </c>
      <c r="T1497" s="13">
        <v>0</v>
      </c>
      <c r="U1497" s="25">
        <v>9</v>
      </c>
      <c r="V1497" s="1">
        <f t="shared" si="83"/>
        <v>9</v>
      </c>
    </row>
    <row r="1498" spans="1:22" x14ac:dyDescent="0.35">
      <c r="A1498" s="5" t="s">
        <v>848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 t="shared" si="86"/>
        <v>SimFix</v>
      </c>
      <c r="P1498" s="13" t="str">
        <f t="shared" si="84"/>
        <v>Search Like Pattern</v>
      </c>
      <c r="Q1498" s="13" t="str">
        <f t="shared" si="85"/>
        <v>Repaired</v>
      </c>
      <c r="R1498" s="13" t="s">
        <v>1668</v>
      </c>
      <c r="S1498" s="25">
        <v>2</v>
      </c>
      <c r="T1498" s="13">
        <v>0</v>
      </c>
      <c r="U1498" s="25">
        <v>12</v>
      </c>
      <c r="V1498" s="1">
        <f t="shared" si="83"/>
        <v>12</v>
      </c>
    </row>
    <row r="1499" spans="1:22" x14ac:dyDescent="0.35">
      <c r="A1499" s="7" t="s">
        <v>1157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 t="shared" si="86"/>
        <v>SimFix</v>
      </c>
      <c r="P1499" s="13" t="str">
        <f t="shared" si="84"/>
        <v>Search Like Pattern</v>
      </c>
      <c r="Q1499" s="13" t="str">
        <f t="shared" si="85"/>
        <v>Repaired</v>
      </c>
      <c r="R1499" s="13" t="s">
        <v>1668</v>
      </c>
      <c r="S1499" s="25">
        <v>3</v>
      </c>
      <c r="T1499" s="25">
        <v>1</v>
      </c>
      <c r="U1499" s="25">
        <v>6</v>
      </c>
      <c r="V1499" s="1">
        <f t="shared" si="83"/>
        <v>7</v>
      </c>
    </row>
    <row r="1500" spans="1:22" x14ac:dyDescent="0.35">
      <c r="A1500" s="5" t="s">
        <v>884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 t="shared" si="86"/>
        <v>SimFix</v>
      </c>
      <c r="P1500" s="13" t="str">
        <f t="shared" si="84"/>
        <v>Search Like Pattern</v>
      </c>
      <c r="Q1500" s="13" t="str">
        <f t="shared" si="85"/>
        <v>Repaired</v>
      </c>
      <c r="R1500" s="13" t="s">
        <v>1669</v>
      </c>
      <c r="S1500" s="25">
        <v>2</v>
      </c>
      <c r="T1500" s="13">
        <v>0</v>
      </c>
      <c r="U1500" s="25">
        <v>5</v>
      </c>
      <c r="V1500" s="1">
        <f t="shared" si="83"/>
        <v>5</v>
      </c>
    </row>
    <row r="1501" spans="1:22" x14ac:dyDescent="0.35">
      <c r="A1501" s="5" t="s">
        <v>235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 t="shared" si="86"/>
        <v>SimFix</v>
      </c>
      <c r="P1501" s="13" t="str">
        <f t="shared" si="84"/>
        <v>Search Like Pattern</v>
      </c>
      <c r="Q1501" s="13" t="str">
        <f t="shared" si="85"/>
        <v>Repaired</v>
      </c>
      <c r="R1501" s="13" t="s">
        <v>1669</v>
      </c>
      <c r="S1501" s="25">
        <v>2</v>
      </c>
      <c r="T1501" s="13">
        <v>0</v>
      </c>
      <c r="U1501" s="25">
        <v>11</v>
      </c>
      <c r="V1501" s="1">
        <f t="shared" si="83"/>
        <v>11</v>
      </c>
    </row>
    <row r="1502" spans="1:22" x14ac:dyDescent="0.35">
      <c r="A1502" s="5" t="s">
        <v>315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 t="shared" si="86"/>
        <v>SimFix</v>
      </c>
      <c r="P1502" s="13" t="str">
        <f t="shared" si="84"/>
        <v>Search Like Pattern</v>
      </c>
      <c r="Q1502" s="13" t="str">
        <f t="shared" si="85"/>
        <v>Repaired</v>
      </c>
      <c r="R1502" s="13" t="s">
        <v>1668</v>
      </c>
      <c r="S1502" s="25">
        <v>2</v>
      </c>
      <c r="T1502" s="13">
        <v>0</v>
      </c>
      <c r="U1502" s="25">
        <v>5</v>
      </c>
      <c r="V1502" s="1">
        <f t="shared" si="83"/>
        <v>5</v>
      </c>
    </row>
    <row r="1503" spans="1:22" x14ac:dyDescent="0.35">
      <c r="A1503" s="7" t="s">
        <v>32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 t="shared" si="86"/>
        <v>SimFix</v>
      </c>
      <c r="P1503" s="13" t="str">
        <f t="shared" si="84"/>
        <v>Search Like Pattern</v>
      </c>
      <c r="Q1503" s="13" t="str">
        <f t="shared" si="85"/>
        <v>Repaired</v>
      </c>
      <c r="R1503" s="13" t="s">
        <v>1668</v>
      </c>
      <c r="S1503" s="25">
        <v>2</v>
      </c>
      <c r="T1503" s="13">
        <v>0</v>
      </c>
      <c r="U1503" s="25">
        <v>11</v>
      </c>
      <c r="V1503" s="1">
        <f t="shared" si="83"/>
        <v>11</v>
      </c>
    </row>
    <row r="1504" spans="1:22" x14ac:dyDescent="0.35">
      <c r="A1504" s="5" t="s">
        <v>1204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 t="shared" si="86"/>
        <v>SimFix</v>
      </c>
      <c r="P1504" s="13" t="str">
        <f t="shared" si="84"/>
        <v>Search Like Pattern</v>
      </c>
      <c r="Q1504" s="13" t="str">
        <f t="shared" si="85"/>
        <v>Repaired</v>
      </c>
      <c r="R1504" s="13" t="s">
        <v>1668</v>
      </c>
      <c r="S1504" s="25">
        <v>2</v>
      </c>
      <c r="T1504" s="13">
        <v>0</v>
      </c>
      <c r="U1504" s="25">
        <v>8</v>
      </c>
      <c r="V1504" s="1">
        <f t="shared" si="83"/>
        <v>8</v>
      </c>
    </row>
    <row r="1505" spans="1:22" x14ac:dyDescent="0.35">
      <c r="A1505" s="7" t="s">
        <v>1208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 t="shared" si="86"/>
        <v>SimFix</v>
      </c>
      <c r="P1505" s="13" t="str">
        <f t="shared" si="84"/>
        <v>Search Like Pattern</v>
      </c>
      <c r="Q1505" s="13" t="str">
        <f t="shared" si="85"/>
        <v>Repaired</v>
      </c>
      <c r="R1505" s="13" t="s">
        <v>1669</v>
      </c>
      <c r="S1505" s="25">
        <v>2</v>
      </c>
      <c r="T1505" s="13">
        <v>0</v>
      </c>
      <c r="U1505" s="25">
        <v>8</v>
      </c>
      <c r="V1505" s="1">
        <f t="shared" si="83"/>
        <v>8</v>
      </c>
    </row>
    <row r="1506" spans="1:22" x14ac:dyDescent="0.35">
      <c r="A1506" s="5" t="s">
        <v>1223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 t="shared" si="86"/>
        <v>SimFix</v>
      </c>
      <c r="P1506" s="13" t="str">
        <f t="shared" si="84"/>
        <v>Search Like Pattern</v>
      </c>
      <c r="Q1506" s="13" t="str">
        <f t="shared" si="85"/>
        <v>Repaired</v>
      </c>
      <c r="R1506" s="13" t="s">
        <v>1668</v>
      </c>
      <c r="S1506" s="25">
        <v>2</v>
      </c>
      <c r="T1506" s="13">
        <v>0</v>
      </c>
      <c r="U1506" s="25">
        <v>5</v>
      </c>
      <c r="V1506" s="1">
        <f t="shared" si="83"/>
        <v>5</v>
      </c>
    </row>
    <row r="1507" spans="1:22" x14ac:dyDescent="0.35">
      <c r="A1507" s="5" t="s">
        <v>647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 t="shared" si="86"/>
        <v>SimFix</v>
      </c>
      <c r="P1507" s="13" t="str">
        <f t="shared" si="84"/>
        <v>Search Like Pattern</v>
      </c>
      <c r="Q1507" s="13" t="str">
        <f t="shared" si="85"/>
        <v>Repaired</v>
      </c>
      <c r="R1507" s="13" t="s">
        <v>1668</v>
      </c>
      <c r="S1507" s="25">
        <v>2</v>
      </c>
      <c r="T1507" s="13">
        <v>0</v>
      </c>
      <c r="U1507" s="25">
        <v>10</v>
      </c>
      <c r="V1507" s="1">
        <f t="shared" si="83"/>
        <v>10</v>
      </c>
    </row>
    <row r="1508" spans="1:22" x14ac:dyDescent="0.35">
      <c r="A1508" s="7" t="s">
        <v>930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 t="shared" si="86"/>
        <v>SimFix</v>
      </c>
      <c r="P1508" s="13" t="str">
        <f t="shared" si="84"/>
        <v>Search Like Pattern</v>
      </c>
      <c r="Q1508" s="13" t="str">
        <f t="shared" si="85"/>
        <v>Repaired</v>
      </c>
      <c r="R1508" s="13" t="s">
        <v>1669</v>
      </c>
      <c r="S1508" s="25">
        <v>2</v>
      </c>
      <c r="T1508" s="13">
        <v>0</v>
      </c>
      <c r="U1508" s="25">
        <v>7</v>
      </c>
      <c r="V1508" s="1">
        <f t="shared" si="83"/>
        <v>7</v>
      </c>
    </row>
    <row r="1509" spans="1:22" x14ac:dyDescent="0.35">
      <c r="A1509" s="5" t="s">
        <v>699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 t="shared" si="86"/>
        <v>SimFix</v>
      </c>
      <c r="P1509" s="13" t="str">
        <f t="shared" si="84"/>
        <v>Search Like Pattern</v>
      </c>
      <c r="Q1509" s="13" t="str">
        <f t="shared" si="85"/>
        <v>Repaired</v>
      </c>
      <c r="R1509" s="13" t="s">
        <v>1669</v>
      </c>
      <c r="S1509" s="25">
        <v>2</v>
      </c>
      <c r="T1509" s="13">
        <v>0</v>
      </c>
      <c r="U1509" s="25">
        <v>9</v>
      </c>
      <c r="V1509" s="1">
        <f t="shared" si="83"/>
        <v>9</v>
      </c>
    </row>
    <row r="1510" spans="1:22" x14ac:dyDescent="0.35">
      <c r="A1510" s="7" t="s">
        <v>766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 t="shared" si="86"/>
        <v>SimFix</v>
      </c>
      <c r="P1510" s="13" t="str">
        <f t="shared" si="84"/>
        <v>Search Like Pattern</v>
      </c>
      <c r="Q1510" s="13" t="str">
        <f t="shared" si="85"/>
        <v>Repaired</v>
      </c>
      <c r="R1510" s="13" t="s">
        <v>1669</v>
      </c>
      <c r="S1510" s="25">
        <v>2</v>
      </c>
      <c r="T1510" s="13">
        <v>0</v>
      </c>
      <c r="U1510" s="25">
        <v>23</v>
      </c>
      <c r="V1510" s="1">
        <f t="shared" ref="V1510:V1573" si="87">T1510+U1510</f>
        <v>23</v>
      </c>
    </row>
    <row r="1511" spans="1:22" x14ac:dyDescent="0.35">
      <c r="A1511" s="7" t="s">
        <v>320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 t="shared" si="86"/>
        <v>SimFix</v>
      </c>
      <c r="P1511" s="13" t="str">
        <f t="shared" si="84"/>
        <v>Search Like Pattern</v>
      </c>
      <c r="Q1511" s="13" t="str">
        <f t="shared" si="85"/>
        <v>Repaired</v>
      </c>
      <c r="R1511" s="13" t="s">
        <v>1669</v>
      </c>
      <c r="S1511" s="25">
        <v>2</v>
      </c>
      <c r="T1511" s="13">
        <v>0</v>
      </c>
      <c r="U1511" s="25">
        <v>8</v>
      </c>
      <c r="V1511" s="1">
        <f t="shared" si="87"/>
        <v>8</v>
      </c>
    </row>
    <row r="1512" spans="1:22" x14ac:dyDescent="0.35">
      <c r="A1512" s="7" t="s">
        <v>128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 t="shared" si="86"/>
        <v>SimFix</v>
      </c>
      <c r="P1512" s="13" t="str">
        <f t="shared" si="84"/>
        <v>Search Like Pattern</v>
      </c>
      <c r="Q1512" s="13" t="str">
        <f t="shared" si="85"/>
        <v>Repaired</v>
      </c>
      <c r="R1512" s="13" t="s">
        <v>1669</v>
      </c>
      <c r="S1512" s="25">
        <v>2</v>
      </c>
      <c r="T1512" s="13">
        <v>0</v>
      </c>
      <c r="U1512" s="25">
        <v>7</v>
      </c>
      <c r="V1512" s="1">
        <f t="shared" si="87"/>
        <v>7</v>
      </c>
    </row>
    <row r="1513" spans="1:22" x14ac:dyDescent="0.35">
      <c r="A1513" s="7" t="s">
        <v>979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 t="shared" si="86"/>
        <v>SimFix</v>
      </c>
      <c r="P1513" s="13" t="str">
        <f t="shared" si="84"/>
        <v>Search Like Pattern</v>
      </c>
      <c r="Q1513" s="13" t="str">
        <f t="shared" si="85"/>
        <v>Repaired</v>
      </c>
      <c r="R1513" s="13" t="s">
        <v>1669</v>
      </c>
      <c r="S1513" s="25">
        <v>2</v>
      </c>
      <c r="T1513" s="13">
        <v>0</v>
      </c>
      <c r="U1513" s="25">
        <v>7</v>
      </c>
      <c r="V1513" s="1">
        <f t="shared" si="87"/>
        <v>7</v>
      </c>
    </row>
    <row r="1514" spans="1:22" x14ac:dyDescent="0.35">
      <c r="A1514" s="5" t="s">
        <v>1132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 t="shared" si="86"/>
        <v>TBar</v>
      </c>
      <c r="P1514" s="13" t="str">
        <f t="shared" si="84"/>
        <v>True Pattern</v>
      </c>
      <c r="Q1514" s="13" t="str">
        <f t="shared" si="85"/>
        <v>Repaired</v>
      </c>
      <c r="R1514" s="13" t="s">
        <v>1668</v>
      </c>
      <c r="S1514" s="25">
        <v>1</v>
      </c>
      <c r="T1514" s="25">
        <v>1</v>
      </c>
      <c r="U1514" s="25">
        <v>1</v>
      </c>
      <c r="V1514" s="1">
        <f t="shared" si="87"/>
        <v>2</v>
      </c>
    </row>
    <row r="1515" spans="1:22" x14ac:dyDescent="0.35">
      <c r="A1515" s="5" t="s">
        <v>664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 t="shared" si="86"/>
        <v>TBar</v>
      </c>
      <c r="P1515" s="13" t="str">
        <f t="shared" si="84"/>
        <v>True Pattern</v>
      </c>
      <c r="Q1515" s="13" t="str">
        <f t="shared" si="85"/>
        <v>Repaired</v>
      </c>
      <c r="R1515" s="13" t="s">
        <v>1668</v>
      </c>
      <c r="S1515" s="25">
        <v>1</v>
      </c>
      <c r="T1515" s="25">
        <v>1</v>
      </c>
      <c r="U1515" s="25">
        <v>1</v>
      </c>
      <c r="V1515" s="1">
        <f t="shared" si="87"/>
        <v>2</v>
      </c>
    </row>
    <row r="1516" spans="1:22" x14ac:dyDescent="0.35">
      <c r="A1516" s="5" t="s">
        <v>145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 t="shared" si="86"/>
        <v>TBar</v>
      </c>
      <c r="P1516" s="13" t="str">
        <f t="shared" si="84"/>
        <v>True Pattern</v>
      </c>
      <c r="Q1516" s="13" t="str">
        <f t="shared" si="85"/>
        <v>Repaired</v>
      </c>
      <c r="R1516" s="13" t="s">
        <v>1668</v>
      </c>
      <c r="S1516" s="25">
        <v>1</v>
      </c>
      <c r="T1516" s="25">
        <v>1</v>
      </c>
      <c r="U1516" s="25">
        <v>1</v>
      </c>
      <c r="V1516" s="1">
        <f t="shared" si="87"/>
        <v>2</v>
      </c>
    </row>
    <row r="1517" spans="1:22" x14ac:dyDescent="0.35">
      <c r="A1517" s="5" t="s">
        <v>349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 t="shared" si="86"/>
        <v>TBar</v>
      </c>
      <c r="P1517" s="13" t="str">
        <f t="shared" si="84"/>
        <v>True Pattern</v>
      </c>
      <c r="Q1517" s="13" t="str">
        <f t="shared" si="85"/>
        <v>Repaired</v>
      </c>
      <c r="R1517" s="13" t="s">
        <v>1669</v>
      </c>
      <c r="S1517" s="25">
        <v>1</v>
      </c>
      <c r="T1517" s="25">
        <v>1</v>
      </c>
      <c r="U1517" s="25">
        <v>1</v>
      </c>
      <c r="V1517" s="1">
        <f t="shared" si="87"/>
        <v>2</v>
      </c>
    </row>
    <row r="1518" spans="1:22" x14ac:dyDescent="0.35">
      <c r="A1518" s="7" t="s">
        <v>527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 t="shared" si="86"/>
        <v>TBar</v>
      </c>
      <c r="P1518" s="13" t="str">
        <f t="shared" si="84"/>
        <v>True Pattern</v>
      </c>
      <c r="Q1518" s="13" t="str">
        <f t="shared" si="85"/>
        <v>Repaired</v>
      </c>
      <c r="R1518" s="13" t="s">
        <v>1668</v>
      </c>
      <c r="S1518" s="25">
        <v>1</v>
      </c>
      <c r="T1518" s="25">
        <v>1</v>
      </c>
      <c r="U1518" s="25">
        <v>4</v>
      </c>
      <c r="V1518" s="1">
        <f t="shared" si="87"/>
        <v>5</v>
      </c>
    </row>
    <row r="1519" spans="1:22" x14ac:dyDescent="0.35">
      <c r="A1519" s="5" t="s">
        <v>140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 t="shared" si="86"/>
        <v>TBar</v>
      </c>
      <c r="P1519" s="13" t="str">
        <f t="shared" si="84"/>
        <v>True Pattern</v>
      </c>
      <c r="Q1519" s="13" t="str">
        <f t="shared" si="85"/>
        <v>Repaired</v>
      </c>
      <c r="R1519" s="13" t="s">
        <v>1668</v>
      </c>
      <c r="S1519" s="25">
        <v>1</v>
      </c>
      <c r="T1519" s="25">
        <v>1</v>
      </c>
      <c r="U1519" s="25">
        <v>1</v>
      </c>
      <c r="V1519" s="1">
        <f t="shared" si="87"/>
        <v>2</v>
      </c>
    </row>
    <row r="1520" spans="1:22" x14ac:dyDescent="0.35">
      <c r="A1520" s="7" t="s">
        <v>273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 t="shared" si="86"/>
        <v>TBar</v>
      </c>
      <c r="P1520" s="13" t="str">
        <f t="shared" si="84"/>
        <v>True Pattern</v>
      </c>
      <c r="Q1520" s="13" t="str">
        <f t="shared" si="85"/>
        <v>Repaired</v>
      </c>
      <c r="R1520" s="13" t="s">
        <v>1668</v>
      </c>
      <c r="S1520" s="25">
        <v>1</v>
      </c>
      <c r="T1520" s="25">
        <v>1</v>
      </c>
      <c r="U1520" s="25">
        <v>1</v>
      </c>
      <c r="V1520" s="1">
        <f t="shared" si="87"/>
        <v>2</v>
      </c>
    </row>
    <row r="1521" spans="1:22" x14ac:dyDescent="0.35">
      <c r="A1521" s="7" t="s">
        <v>215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 t="shared" si="86"/>
        <v>TBar</v>
      </c>
      <c r="P1521" s="13" t="str">
        <f t="shared" si="84"/>
        <v>True Pattern</v>
      </c>
      <c r="Q1521" s="13" t="str">
        <f t="shared" si="85"/>
        <v>Repaired</v>
      </c>
      <c r="R1521" s="13" t="s">
        <v>1669</v>
      </c>
      <c r="S1521" s="25">
        <v>1</v>
      </c>
      <c r="T1521" s="25">
        <v>43</v>
      </c>
      <c r="U1521" s="25">
        <v>1</v>
      </c>
      <c r="V1521" s="1">
        <f t="shared" si="87"/>
        <v>44</v>
      </c>
    </row>
    <row r="1522" spans="1:22" x14ac:dyDescent="0.35">
      <c r="A1522" s="7" t="s">
        <v>1194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 t="shared" si="86"/>
        <v>TBar</v>
      </c>
      <c r="P1522" s="13" t="str">
        <f t="shared" si="84"/>
        <v>True Pattern</v>
      </c>
      <c r="Q1522" s="13" t="str">
        <f t="shared" si="85"/>
        <v>Repaired</v>
      </c>
      <c r="R1522" s="13" t="s">
        <v>1668</v>
      </c>
      <c r="S1522" s="25">
        <v>2</v>
      </c>
      <c r="T1522" s="25">
        <v>1</v>
      </c>
      <c r="U1522" s="25">
        <v>4</v>
      </c>
      <c r="V1522" s="1">
        <f t="shared" si="87"/>
        <v>5</v>
      </c>
    </row>
    <row r="1523" spans="1:22" x14ac:dyDescent="0.35">
      <c r="A1523" s="7" t="s">
        <v>826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 t="shared" si="86"/>
        <v>TBar</v>
      </c>
      <c r="P1523" s="13" t="str">
        <f t="shared" si="84"/>
        <v>True Pattern</v>
      </c>
      <c r="Q1523" s="13" t="str">
        <f t="shared" si="85"/>
        <v>Repaired</v>
      </c>
      <c r="R1523" s="13" t="s">
        <v>1669</v>
      </c>
      <c r="S1523" s="25">
        <v>1</v>
      </c>
      <c r="T1523" s="25">
        <v>1</v>
      </c>
      <c r="U1523" s="25">
        <v>2</v>
      </c>
      <c r="V1523" s="1">
        <f t="shared" si="87"/>
        <v>3</v>
      </c>
    </row>
    <row r="1524" spans="1:22" x14ac:dyDescent="0.35">
      <c r="A1524" s="7" t="s">
        <v>756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 t="shared" si="86"/>
        <v>TBar</v>
      </c>
      <c r="P1524" s="13" t="str">
        <f t="shared" si="84"/>
        <v>True Pattern</v>
      </c>
      <c r="Q1524" s="13" t="str">
        <f t="shared" si="85"/>
        <v>Repaired</v>
      </c>
      <c r="R1524" s="13" t="s">
        <v>1668</v>
      </c>
      <c r="S1524" s="25">
        <v>2</v>
      </c>
      <c r="T1524" s="25">
        <v>1</v>
      </c>
      <c r="U1524" s="25">
        <v>4</v>
      </c>
      <c r="V1524" s="1">
        <f t="shared" si="87"/>
        <v>5</v>
      </c>
    </row>
    <row r="1525" spans="1:22" x14ac:dyDescent="0.35">
      <c r="A1525" s="5" t="s">
        <v>894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 t="shared" si="86"/>
        <v>TBar</v>
      </c>
      <c r="P1525" s="13" t="str">
        <f t="shared" si="84"/>
        <v>True Pattern</v>
      </c>
      <c r="Q1525" s="13" t="str">
        <f t="shared" si="85"/>
        <v>Repaired</v>
      </c>
      <c r="R1525" s="13" t="s">
        <v>1669</v>
      </c>
      <c r="S1525" s="25">
        <v>1</v>
      </c>
      <c r="T1525" s="25">
        <v>1</v>
      </c>
      <c r="U1525" s="25">
        <v>1</v>
      </c>
      <c r="V1525" s="1">
        <f t="shared" si="87"/>
        <v>2</v>
      </c>
    </row>
    <row r="1526" spans="1:22" x14ac:dyDescent="0.35">
      <c r="A1526" s="7" t="s">
        <v>570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 t="shared" si="86"/>
        <v>TBar</v>
      </c>
      <c r="P1526" s="13" t="str">
        <f t="shared" si="84"/>
        <v>True Pattern</v>
      </c>
      <c r="Q1526" s="13" t="str">
        <f t="shared" si="85"/>
        <v>Repaired</v>
      </c>
      <c r="R1526" s="13" t="s">
        <v>1669</v>
      </c>
      <c r="S1526" s="25">
        <v>1</v>
      </c>
      <c r="T1526" s="25">
        <v>1</v>
      </c>
      <c r="U1526" s="25">
        <v>1</v>
      </c>
      <c r="V1526" s="1">
        <f t="shared" si="87"/>
        <v>2</v>
      </c>
    </row>
    <row r="1527" spans="1:22" x14ac:dyDescent="0.35">
      <c r="A1527" s="7" t="s">
        <v>462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 t="shared" si="86"/>
        <v>TBar</v>
      </c>
      <c r="P1527" s="13" t="str">
        <f t="shared" si="84"/>
        <v>True Pattern</v>
      </c>
      <c r="Q1527" s="13" t="str">
        <f t="shared" si="85"/>
        <v>Repaired</v>
      </c>
      <c r="R1527" s="13" t="s">
        <v>1668</v>
      </c>
      <c r="S1527" s="25">
        <v>1</v>
      </c>
      <c r="T1527" s="25">
        <v>1</v>
      </c>
      <c r="U1527" s="25">
        <v>1</v>
      </c>
      <c r="V1527" s="1">
        <f t="shared" si="87"/>
        <v>2</v>
      </c>
    </row>
    <row r="1528" spans="1:22" x14ac:dyDescent="0.35">
      <c r="A1528" s="5" t="s">
        <v>919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 t="shared" si="86"/>
        <v>TBar</v>
      </c>
      <c r="P1528" s="13" t="str">
        <f t="shared" si="84"/>
        <v>True Pattern</v>
      </c>
      <c r="Q1528" s="13" t="str">
        <f t="shared" si="85"/>
        <v>Repaired</v>
      </c>
      <c r="R1528" s="13" t="s">
        <v>1668</v>
      </c>
      <c r="S1528" s="25">
        <v>1</v>
      </c>
      <c r="T1528" s="25">
        <v>1</v>
      </c>
      <c r="U1528" s="25">
        <v>1</v>
      </c>
      <c r="V1528" s="1">
        <f t="shared" si="87"/>
        <v>2</v>
      </c>
    </row>
    <row r="1529" spans="1:22" x14ac:dyDescent="0.35">
      <c r="A1529" s="7" t="s">
        <v>1215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 t="shared" si="86"/>
        <v>TBar</v>
      </c>
      <c r="P1529" s="13" t="str">
        <f t="shared" si="84"/>
        <v>True Pattern</v>
      </c>
      <c r="Q1529" s="13" t="str">
        <f t="shared" si="85"/>
        <v>Repaired</v>
      </c>
      <c r="R1529" s="13" t="s">
        <v>1668</v>
      </c>
      <c r="S1529" s="25">
        <v>1</v>
      </c>
      <c r="T1529" s="25">
        <v>1</v>
      </c>
      <c r="U1529" s="25">
        <v>1</v>
      </c>
      <c r="V1529" s="1">
        <f t="shared" si="87"/>
        <v>2</v>
      </c>
    </row>
    <row r="1530" spans="1:22" x14ac:dyDescent="0.35">
      <c r="A1530" s="7" t="s">
        <v>65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 t="shared" si="86"/>
        <v>TBar</v>
      </c>
      <c r="P1530" s="13" t="str">
        <f t="shared" si="84"/>
        <v>True Pattern</v>
      </c>
      <c r="Q1530" s="13" t="str">
        <f t="shared" si="85"/>
        <v>Repaired</v>
      </c>
      <c r="R1530" s="13" t="s">
        <v>1668</v>
      </c>
      <c r="S1530" s="25">
        <v>2</v>
      </c>
      <c r="T1530" s="25">
        <v>2</v>
      </c>
      <c r="U1530" s="25">
        <v>4</v>
      </c>
      <c r="V1530" s="1">
        <f t="shared" si="87"/>
        <v>6</v>
      </c>
    </row>
    <row r="1531" spans="1:22" x14ac:dyDescent="0.35">
      <c r="A1531" s="5" t="s">
        <v>1221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 t="shared" si="86"/>
        <v>TBar</v>
      </c>
      <c r="P1531" s="13" t="str">
        <f t="shared" si="84"/>
        <v>True Pattern</v>
      </c>
      <c r="Q1531" s="13" t="str">
        <f t="shared" si="85"/>
        <v>Repaired</v>
      </c>
      <c r="R1531" s="13" t="s">
        <v>1668</v>
      </c>
      <c r="S1531" s="25">
        <v>1</v>
      </c>
      <c r="T1531" s="25">
        <v>1</v>
      </c>
      <c r="U1531" s="25">
        <v>1</v>
      </c>
      <c r="V1531" s="1">
        <f t="shared" si="87"/>
        <v>2</v>
      </c>
    </row>
    <row r="1532" spans="1:22" x14ac:dyDescent="0.35">
      <c r="A1532" s="7" t="s">
        <v>871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 t="shared" si="86"/>
        <v>TBar</v>
      </c>
      <c r="P1532" s="13" t="str">
        <f t="shared" si="84"/>
        <v>True Pattern</v>
      </c>
      <c r="Q1532" s="13" t="str">
        <f t="shared" si="85"/>
        <v>Repaired</v>
      </c>
      <c r="R1532" s="13" t="s">
        <v>1668</v>
      </c>
      <c r="S1532" s="25">
        <v>1</v>
      </c>
      <c r="T1532" s="25">
        <v>1</v>
      </c>
      <c r="U1532" s="25">
        <v>1</v>
      </c>
      <c r="V1532" s="1">
        <f t="shared" si="87"/>
        <v>2</v>
      </c>
    </row>
    <row r="1533" spans="1:22" x14ac:dyDescent="0.35">
      <c r="A1533" s="7" t="s">
        <v>576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 t="shared" si="86"/>
        <v>TBar</v>
      </c>
      <c r="P1533" s="13" t="str">
        <f t="shared" si="84"/>
        <v>True Pattern</v>
      </c>
      <c r="Q1533" s="13" t="str">
        <f t="shared" si="85"/>
        <v>Repaired</v>
      </c>
      <c r="R1533" s="13" t="s">
        <v>1668</v>
      </c>
      <c r="S1533" s="25">
        <v>2</v>
      </c>
      <c r="T1533" s="25">
        <v>13</v>
      </c>
      <c r="U1533" s="25">
        <v>15</v>
      </c>
      <c r="V1533" s="1">
        <f t="shared" si="87"/>
        <v>28</v>
      </c>
    </row>
    <row r="1534" spans="1:22" x14ac:dyDescent="0.35">
      <c r="A1534" s="5" t="s">
        <v>1122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 t="shared" si="86"/>
        <v>TBar</v>
      </c>
      <c r="P1534" s="13" t="str">
        <f t="shared" si="84"/>
        <v>True Pattern</v>
      </c>
      <c r="Q1534" s="13" t="str">
        <f t="shared" si="85"/>
        <v>Repaired</v>
      </c>
      <c r="R1534" s="13" t="s">
        <v>1668</v>
      </c>
      <c r="S1534" s="25">
        <v>2</v>
      </c>
      <c r="T1534" s="25">
        <v>1</v>
      </c>
      <c r="U1534" s="25">
        <v>3</v>
      </c>
      <c r="V1534" s="1">
        <f t="shared" si="87"/>
        <v>4</v>
      </c>
    </row>
    <row r="1535" spans="1:22" x14ac:dyDescent="0.35">
      <c r="A1535" s="5" t="s">
        <v>451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 t="shared" si="86"/>
        <v>TBar</v>
      </c>
      <c r="P1535" s="13" t="str">
        <f t="shared" si="84"/>
        <v>True Pattern</v>
      </c>
      <c r="Q1535" s="13" t="str">
        <f t="shared" si="85"/>
        <v>Repaired</v>
      </c>
      <c r="R1535" s="13" t="s">
        <v>1669</v>
      </c>
      <c r="S1535" s="25">
        <v>1</v>
      </c>
      <c r="T1535" s="25">
        <v>2</v>
      </c>
      <c r="U1535" s="25">
        <v>1</v>
      </c>
      <c r="V1535" s="1">
        <f t="shared" si="87"/>
        <v>3</v>
      </c>
    </row>
    <row r="1536" spans="1:22" x14ac:dyDescent="0.35">
      <c r="A1536" s="7" t="s">
        <v>450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 t="shared" si="86"/>
        <v>TBar</v>
      </c>
      <c r="P1536" s="13" t="str">
        <f t="shared" si="84"/>
        <v>True Pattern</v>
      </c>
      <c r="Q1536" s="13" t="str">
        <f t="shared" si="85"/>
        <v>Repaired</v>
      </c>
      <c r="R1536" s="13" t="s">
        <v>1668</v>
      </c>
      <c r="S1536" s="25">
        <v>2</v>
      </c>
      <c r="T1536" s="25">
        <v>1</v>
      </c>
      <c r="U1536" s="25">
        <v>4</v>
      </c>
      <c r="V1536" s="1">
        <f t="shared" si="87"/>
        <v>5</v>
      </c>
    </row>
    <row r="1537" spans="1:22" x14ac:dyDescent="0.35">
      <c r="A1537" s="5" t="s">
        <v>1116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 t="shared" si="86"/>
        <v>TBar</v>
      </c>
      <c r="P1537" s="13" t="str">
        <f t="shared" si="84"/>
        <v>True Pattern</v>
      </c>
      <c r="Q1537" s="13" t="str">
        <f t="shared" si="85"/>
        <v>Repaired</v>
      </c>
      <c r="R1537" s="13" t="s">
        <v>1669</v>
      </c>
      <c r="S1537" s="25">
        <v>1</v>
      </c>
      <c r="T1537" s="25">
        <v>1</v>
      </c>
      <c r="U1537" s="25">
        <v>1</v>
      </c>
      <c r="V1537" s="1">
        <f t="shared" si="87"/>
        <v>2</v>
      </c>
    </row>
    <row r="1538" spans="1:22" x14ac:dyDescent="0.35">
      <c r="A1538" s="7" t="s">
        <v>379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 t="shared" si="86"/>
        <v>TBar</v>
      </c>
      <c r="P1538" s="13" t="str">
        <f t="shared" si="84"/>
        <v>True Pattern</v>
      </c>
      <c r="Q1538" s="13" t="str">
        <f t="shared" si="85"/>
        <v>Repaired</v>
      </c>
      <c r="R1538" s="13" t="s">
        <v>1669</v>
      </c>
      <c r="S1538" s="25">
        <v>1</v>
      </c>
      <c r="T1538" s="25">
        <v>1</v>
      </c>
      <c r="U1538" s="25">
        <v>1</v>
      </c>
      <c r="V1538" s="1">
        <f t="shared" si="87"/>
        <v>2</v>
      </c>
    </row>
    <row r="1539" spans="1:22" x14ac:dyDescent="0.35">
      <c r="A1539" s="5" t="s">
        <v>427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 t="shared" si="86"/>
        <v>TBar</v>
      </c>
      <c r="P1539" s="13" t="str">
        <f t="shared" si="84"/>
        <v>True Pattern</v>
      </c>
      <c r="Q1539" s="13" t="str">
        <f t="shared" si="85"/>
        <v>Repaired</v>
      </c>
      <c r="R1539" s="13" t="s">
        <v>1669</v>
      </c>
      <c r="S1539" s="25">
        <v>1</v>
      </c>
      <c r="T1539" s="25">
        <v>1</v>
      </c>
      <c r="U1539" s="25">
        <v>1</v>
      </c>
      <c r="V1539" s="1">
        <f t="shared" si="87"/>
        <v>2</v>
      </c>
    </row>
    <row r="1540" spans="1:22" x14ac:dyDescent="0.35">
      <c r="A1540" s="5" t="s">
        <v>1197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 t="shared" si="86"/>
        <v>TBar</v>
      </c>
      <c r="P1540" s="13" t="str">
        <f t="shared" si="84"/>
        <v>True Pattern</v>
      </c>
      <c r="Q1540" s="13" t="str">
        <f t="shared" si="85"/>
        <v>Repaired</v>
      </c>
      <c r="R1540" s="13" t="s">
        <v>1668</v>
      </c>
      <c r="S1540" s="25">
        <v>1</v>
      </c>
      <c r="T1540" s="25">
        <v>1</v>
      </c>
      <c r="U1540" s="25">
        <v>1</v>
      </c>
      <c r="V1540" s="1">
        <f t="shared" si="87"/>
        <v>2</v>
      </c>
    </row>
    <row r="1541" spans="1:22" x14ac:dyDescent="0.35">
      <c r="A1541" s="5" t="s">
        <v>234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 t="shared" si="86"/>
        <v>TBar</v>
      </c>
      <c r="P1541" s="13" t="str">
        <f t="shared" si="84"/>
        <v>True Pattern</v>
      </c>
      <c r="Q1541" s="13" t="str">
        <f t="shared" si="85"/>
        <v>Repaired</v>
      </c>
      <c r="R1541" s="13" t="s">
        <v>1668</v>
      </c>
      <c r="S1541" s="25">
        <v>1</v>
      </c>
      <c r="T1541" s="25">
        <v>1</v>
      </c>
      <c r="U1541" s="25">
        <v>1</v>
      </c>
      <c r="V1541" s="1">
        <f t="shared" si="87"/>
        <v>2</v>
      </c>
    </row>
    <row r="1542" spans="1:22" x14ac:dyDescent="0.35">
      <c r="A1542" s="5" t="s">
        <v>194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 t="shared" si="86"/>
        <v>TBar</v>
      </c>
      <c r="P1542" s="13" t="str">
        <f t="shared" si="84"/>
        <v>True Pattern</v>
      </c>
      <c r="Q1542" s="13" t="str">
        <f t="shared" si="85"/>
        <v>Repaired</v>
      </c>
      <c r="R1542" s="13" t="s">
        <v>1668</v>
      </c>
      <c r="S1542" s="25">
        <v>1</v>
      </c>
      <c r="T1542" s="25">
        <v>1</v>
      </c>
      <c r="U1542" s="25">
        <v>1</v>
      </c>
      <c r="V1542" s="1">
        <f t="shared" si="87"/>
        <v>2</v>
      </c>
    </row>
    <row r="1543" spans="1:22" x14ac:dyDescent="0.35">
      <c r="A1543" s="7" t="s">
        <v>116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 t="shared" si="86"/>
        <v>TBar</v>
      </c>
      <c r="P1543" s="13" t="str">
        <f t="shared" si="84"/>
        <v>True Pattern</v>
      </c>
      <c r="Q1543" s="13" t="str">
        <f t="shared" si="85"/>
        <v>Repaired</v>
      </c>
      <c r="R1543" s="13" t="s">
        <v>1668</v>
      </c>
      <c r="S1543" s="25">
        <v>1</v>
      </c>
      <c r="T1543" s="25">
        <v>16</v>
      </c>
      <c r="U1543" s="25">
        <v>1</v>
      </c>
      <c r="V1543" s="1">
        <f t="shared" si="87"/>
        <v>17</v>
      </c>
    </row>
    <row r="1544" spans="1:22" x14ac:dyDescent="0.35">
      <c r="A1544" s="5" t="s">
        <v>1171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 t="shared" si="86"/>
        <v>TBar</v>
      </c>
      <c r="P1544" s="13" t="str">
        <f t="shared" si="84"/>
        <v>True Pattern</v>
      </c>
      <c r="Q1544" s="13" t="str">
        <f t="shared" si="85"/>
        <v>Repaired</v>
      </c>
      <c r="R1544" s="13" t="s">
        <v>1668</v>
      </c>
      <c r="S1544" s="25">
        <v>1</v>
      </c>
      <c r="T1544" s="25">
        <v>1</v>
      </c>
      <c r="U1544" s="25">
        <v>1</v>
      </c>
      <c r="V1544" s="1">
        <f t="shared" si="87"/>
        <v>2</v>
      </c>
    </row>
    <row r="1545" spans="1:22" x14ac:dyDescent="0.35">
      <c r="A1545" s="7" t="s">
        <v>788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 t="shared" si="86"/>
        <v>TBar</v>
      </c>
      <c r="P1545" s="13" t="str">
        <f t="shared" si="84"/>
        <v>True Pattern</v>
      </c>
      <c r="Q1545" s="13" t="str">
        <f t="shared" si="85"/>
        <v>Repaired</v>
      </c>
      <c r="R1545" s="13" t="s">
        <v>1669</v>
      </c>
      <c r="S1545" s="25">
        <v>1</v>
      </c>
      <c r="T1545" s="25">
        <v>1</v>
      </c>
      <c r="U1545" s="25">
        <v>1</v>
      </c>
      <c r="V1545" s="1">
        <f t="shared" si="87"/>
        <v>2</v>
      </c>
    </row>
    <row r="1546" spans="1:22" x14ac:dyDescent="0.35">
      <c r="A1546" s="5" t="s">
        <v>1219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 t="shared" si="86"/>
        <v>TBar</v>
      </c>
      <c r="P1546" s="13" t="str">
        <f t="shared" ref="P1546:P1598" si="88">IF($O1546="ACS", "True Search", IF($O1546="Arja", "Evolutionary Search", IF($O1546="AVATAR", "True Pattern", IF($O1546="CapGen", "Search Like Pattern", IF($O1546="Cardumen", "True Semantic", IF($O1546="DynaMoth", "True Semantic", IF($O1546="FixMiner", "True Pattern", IF($O1546="GenProg-A", "Evolutionary Search", IF($O1546="Hercules", "Learning Pattern", IF($O1546="Jaid", "True Semantic",
IF($O1546="Kali-A", "True Search", IF($O1546="kPAR", "True Pattern", IF($O1546="Nopol", "True Semantic", IF($O1546="RSRepair-A", "Evolutionary Search", IF($O1546="SequenceR", "Deep Learning", IF($O1546="SimFix", "Search Like Pattern", IF($O1546="SketchFix", "True Pattern", IF($O1546="SOFix", "True Pattern", IF($O1546="ssFix", "Search Like Pattern", IF($O1546="TBar", "True Pattern", ""))))))))))))))))))))</f>
        <v>True Pattern</v>
      </c>
      <c r="Q1546" s="13" t="str">
        <f t="shared" si="85"/>
        <v>Repaired</v>
      </c>
      <c r="R1546" s="13" t="s">
        <v>1668</v>
      </c>
      <c r="S1546" s="25">
        <v>1</v>
      </c>
      <c r="T1546" s="25">
        <v>1</v>
      </c>
      <c r="U1546" s="25">
        <v>1</v>
      </c>
      <c r="V1546" s="1">
        <f t="shared" si="87"/>
        <v>2</v>
      </c>
    </row>
    <row r="1547" spans="1:22" x14ac:dyDescent="0.35">
      <c r="A1547" s="7" t="s">
        <v>1265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 t="shared" si="86"/>
        <v>TBar</v>
      </c>
      <c r="P1547" s="13" t="str">
        <f t="shared" si="88"/>
        <v>True Pattern</v>
      </c>
      <c r="Q1547" s="13" t="str">
        <f t="shared" si="85"/>
        <v>Repaired</v>
      </c>
      <c r="R1547" s="13" t="s">
        <v>1668</v>
      </c>
      <c r="S1547" s="25">
        <v>1</v>
      </c>
      <c r="T1547" s="25">
        <v>1</v>
      </c>
      <c r="U1547" s="25">
        <v>1</v>
      </c>
      <c r="V1547" s="1">
        <f t="shared" si="87"/>
        <v>2</v>
      </c>
    </row>
    <row r="1548" spans="1:22" x14ac:dyDescent="0.35">
      <c r="A1548" s="5" t="s">
        <v>852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 t="shared" si="86"/>
        <v>TBar</v>
      </c>
      <c r="P1548" s="13" t="str">
        <f t="shared" si="88"/>
        <v>True Pattern</v>
      </c>
      <c r="Q1548" s="13" t="str">
        <f t="shared" si="85"/>
        <v>Repaired</v>
      </c>
      <c r="R1548" s="13" t="s">
        <v>1668</v>
      </c>
      <c r="S1548" s="25">
        <v>1</v>
      </c>
      <c r="T1548" s="25">
        <v>7</v>
      </c>
      <c r="U1548" s="25">
        <v>1</v>
      </c>
      <c r="V1548" s="1">
        <f t="shared" si="87"/>
        <v>8</v>
      </c>
    </row>
    <row r="1549" spans="1:22" x14ac:dyDescent="0.35">
      <c r="A1549" s="7" t="s">
        <v>468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 t="shared" si="86"/>
        <v>TBar</v>
      </c>
      <c r="P1549" s="13" t="str">
        <f t="shared" si="88"/>
        <v>True Pattern</v>
      </c>
      <c r="Q1549" s="13" t="str">
        <f t="shared" si="85"/>
        <v>Repaired</v>
      </c>
      <c r="R1549" s="13" t="s">
        <v>1669</v>
      </c>
      <c r="S1549" s="25">
        <v>1</v>
      </c>
      <c r="T1549" s="25">
        <v>17</v>
      </c>
      <c r="U1549" s="25">
        <v>1</v>
      </c>
      <c r="V1549" s="1">
        <f t="shared" si="87"/>
        <v>18</v>
      </c>
    </row>
    <row r="1550" spans="1:22" x14ac:dyDescent="0.35">
      <c r="A1550" s="5" t="s">
        <v>657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 t="shared" si="86"/>
        <v>TBar</v>
      </c>
      <c r="P1550" s="13" t="str">
        <f t="shared" si="88"/>
        <v>True Pattern</v>
      </c>
      <c r="Q1550" s="13" t="str">
        <f t="shared" si="85"/>
        <v>Repaired</v>
      </c>
      <c r="R1550" s="13" t="s">
        <v>1669</v>
      </c>
      <c r="S1550" s="25">
        <v>1</v>
      </c>
      <c r="T1550" s="25">
        <v>1</v>
      </c>
      <c r="U1550" s="25">
        <v>1</v>
      </c>
      <c r="V1550" s="1">
        <f t="shared" si="87"/>
        <v>2</v>
      </c>
    </row>
    <row r="1551" spans="1:22" x14ac:dyDescent="0.35">
      <c r="A1551" s="7" t="s">
        <v>370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 t="shared" si="86"/>
        <v>TBar</v>
      </c>
      <c r="P1551" s="13" t="str">
        <f t="shared" si="88"/>
        <v>True Pattern</v>
      </c>
      <c r="Q1551" s="13" t="str">
        <f t="shared" si="85"/>
        <v>Repaired</v>
      </c>
      <c r="R1551" s="13" t="s">
        <v>1669</v>
      </c>
      <c r="S1551" s="25">
        <v>1</v>
      </c>
      <c r="T1551" s="25">
        <v>1</v>
      </c>
      <c r="U1551" s="25">
        <v>1</v>
      </c>
      <c r="V1551" s="1">
        <f t="shared" si="87"/>
        <v>2</v>
      </c>
    </row>
    <row r="1552" spans="1:22" x14ac:dyDescent="0.35">
      <c r="A1552" s="7" t="s">
        <v>744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 t="shared" si="86"/>
        <v>TBar</v>
      </c>
      <c r="P1552" s="13" t="str">
        <f t="shared" si="88"/>
        <v>True Pattern</v>
      </c>
      <c r="Q1552" s="13" t="str">
        <f t="shared" si="85"/>
        <v>Repaired</v>
      </c>
      <c r="R1552" s="13" t="s">
        <v>1669</v>
      </c>
      <c r="S1552" s="25">
        <v>1</v>
      </c>
      <c r="T1552" s="25">
        <v>1</v>
      </c>
      <c r="U1552" s="25">
        <v>1</v>
      </c>
      <c r="V1552" s="1">
        <f t="shared" si="87"/>
        <v>2</v>
      </c>
    </row>
    <row r="1553" spans="1:22" x14ac:dyDescent="0.35">
      <c r="A1553" s="7" t="s">
        <v>745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 t="shared" si="86"/>
        <v>TBar</v>
      </c>
      <c r="P1553" s="13" t="str">
        <f t="shared" si="88"/>
        <v>True Pattern</v>
      </c>
      <c r="Q1553" s="13" t="str">
        <f t="shared" si="85"/>
        <v>Repaired</v>
      </c>
      <c r="R1553" s="13" t="s">
        <v>1668</v>
      </c>
      <c r="S1553" s="25">
        <v>1</v>
      </c>
      <c r="T1553" s="25">
        <v>1</v>
      </c>
      <c r="U1553" s="25">
        <v>1</v>
      </c>
      <c r="V1553" s="1">
        <f t="shared" si="87"/>
        <v>2</v>
      </c>
    </row>
    <row r="1554" spans="1:22" x14ac:dyDescent="0.35">
      <c r="A1554" s="7" t="s">
        <v>1021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 t="shared" si="86"/>
        <v>TBar</v>
      </c>
      <c r="P1554" s="13" t="str">
        <f t="shared" si="88"/>
        <v>True Pattern</v>
      </c>
      <c r="Q1554" s="13" t="str">
        <f t="shared" si="85"/>
        <v>Repaired</v>
      </c>
      <c r="R1554" s="13" t="s">
        <v>1668</v>
      </c>
      <c r="S1554" s="25">
        <v>1</v>
      </c>
      <c r="T1554" s="25">
        <v>1</v>
      </c>
      <c r="U1554" s="25">
        <v>1</v>
      </c>
      <c r="V1554" s="1">
        <f t="shared" si="87"/>
        <v>2</v>
      </c>
    </row>
    <row r="1555" spans="1:22" x14ac:dyDescent="0.35">
      <c r="A1555" s="7" t="s">
        <v>1260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 t="shared" si="86"/>
        <v>TBar</v>
      </c>
      <c r="P1555" s="13" t="str">
        <f t="shared" si="88"/>
        <v>True Pattern</v>
      </c>
      <c r="Q1555" s="13" t="str">
        <f t="shared" si="85"/>
        <v>Repaired</v>
      </c>
      <c r="R1555" s="13" t="s">
        <v>1669</v>
      </c>
      <c r="S1555" s="25">
        <v>1</v>
      </c>
      <c r="T1555" s="25">
        <v>1</v>
      </c>
      <c r="U1555" s="25">
        <v>1</v>
      </c>
      <c r="V1555" s="1">
        <f t="shared" si="87"/>
        <v>2</v>
      </c>
    </row>
    <row r="1556" spans="1:22" x14ac:dyDescent="0.35">
      <c r="A1556" s="5" t="s">
        <v>1149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 t="shared" si="86"/>
        <v>TBar</v>
      </c>
      <c r="P1556" s="13" t="str">
        <f t="shared" si="88"/>
        <v>True Pattern</v>
      </c>
      <c r="Q1556" s="13" t="str">
        <f t="shared" si="85"/>
        <v>Repaired</v>
      </c>
      <c r="R1556" s="13" t="s">
        <v>1668</v>
      </c>
      <c r="S1556" s="25">
        <v>1</v>
      </c>
      <c r="T1556" s="25">
        <v>1</v>
      </c>
      <c r="U1556" s="25">
        <v>3</v>
      </c>
      <c r="V1556" s="1">
        <f t="shared" si="87"/>
        <v>4</v>
      </c>
    </row>
    <row r="1557" spans="1:22" x14ac:dyDescent="0.35">
      <c r="A1557" s="5" t="s">
        <v>1201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 t="shared" si="86"/>
        <v>TBar</v>
      </c>
      <c r="P1557" s="13" t="str">
        <f t="shared" si="88"/>
        <v>True Pattern</v>
      </c>
      <c r="Q1557" s="13" t="str">
        <f t="shared" si="85"/>
        <v>Repaired</v>
      </c>
      <c r="R1557" s="13" t="s">
        <v>1668</v>
      </c>
      <c r="S1557" s="25">
        <v>1</v>
      </c>
      <c r="T1557" s="25">
        <v>1</v>
      </c>
      <c r="U1557" s="25">
        <v>3</v>
      </c>
      <c r="V1557" s="1">
        <f t="shared" si="87"/>
        <v>4</v>
      </c>
    </row>
    <row r="1558" spans="1:22" x14ac:dyDescent="0.35">
      <c r="A1558" s="7" t="s">
        <v>1182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 t="shared" si="86"/>
        <v>TBar</v>
      </c>
      <c r="P1558" s="13" t="str">
        <f t="shared" si="88"/>
        <v>True Pattern</v>
      </c>
      <c r="Q1558" s="13" t="str">
        <f t="shared" ref="Q1558:Q1598" si="89">IF(NOT(ISERR(SEARCH("*_Buggy",$A1558))), "Buggy", IF(NOT(ISERR(SEARCH("*_Fixed",$A1558))), "Fixed", IF(NOT(ISERR(SEARCH("*_Repaired",$A1558))), "Repaired", "")))</f>
        <v>Repaired</v>
      </c>
      <c r="R1558" s="13" t="s">
        <v>1669</v>
      </c>
      <c r="S1558" s="25">
        <v>1</v>
      </c>
      <c r="T1558" s="25">
        <v>1</v>
      </c>
      <c r="U1558" s="25">
        <v>1</v>
      </c>
      <c r="V1558" s="1">
        <f t="shared" si="87"/>
        <v>2</v>
      </c>
    </row>
    <row r="1559" spans="1:22" x14ac:dyDescent="0.35">
      <c r="A1559" s="5" t="s">
        <v>1130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 t="shared" ref="O1559:O1598" si="90">LEFT($A1559,FIND("_",$A1559)-1)</f>
        <v>TBar</v>
      </c>
      <c r="P1559" s="13" t="str">
        <f t="shared" si="88"/>
        <v>True Pattern</v>
      </c>
      <c r="Q1559" s="13" t="str">
        <f t="shared" si="89"/>
        <v>Repaired</v>
      </c>
      <c r="R1559" s="13" t="s">
        <v>1669</v>
      </c>
      <c r="S1559" s="25">
        <v>1</v>
      </c>
      <c r="T1559" s="25">
        <v>1</v>
      </c>
      <c r="U1559" s="25">
        <v>1</v>
      </c>
      <c r="V1559" s="1">
        <f t="shared" si="87"/>
        <v>2</v>
      </c>
    </row>
    <row r="1560" spans="1:22" x14ac:dyDescent="0.35">
      <c r="A1560" s="5" t="s">
        <v>1281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 t="shared" si="90"/>
        <v>TBar</v>
      </c>
      <c r="P1560" s="13" t="str">
        <f t="shared" si="88"/>
        <v>True Pattern</v>
      </c>
      <c r="Q1560" s="13" t="str">
        <f t="shared" si="89"/>
        <v>Repaired</v>
      </c>
      <c r="R1560" s="13" t="s">
        <v>1669</v>
      </c>
      <c r="S1560" s="25">
        <v>2</v>
      </c>
      <c r="T1560" s="25">
        <v>2</v>
      </c>
      <c r="U1560" s="25">
        <v>2</v>
      </c>
      <c r="V1560" s="1">
        <f t="shared" si="87"/>
        <v>4</v>
      </c>
    </row>
    <row r="1561" spans="1:22" x14ac:dyDescent="0.35">
      <c r="A1561" s="7" t="s">
        <v>891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 t="shared" si="90"/>
        <v>TBar</v>
      </c>
      <c r="P1561" s="13" t="str">
        <f t="shared" si="88"/>
        <v>True Pattern</v>
      </c>
      <c r="Q1561" s="13" t="str">
        <f t="shared" si="89"/>
        <v>Repaired</v>
      </c>
      <c r="R1561" s="13" t="s">
        <v>1669</v>
      </c>
      <c r="S1561" s="25">
        <v>1</v>
      </c>
      <c r="T1561" s="25">
        <v>1</v>
      </c>
      <c r="U1561" s="25">
        <v>1</v>
      </c>
      <c r="V1561" s="1">
        <f t="shared" si="87"/>
        <v>2</v>
      </c>
    </row>
    <row r="1562" spans="1:22" x14ac:dyDescent="0.35">
      <c r="A1562" s="7" t="s">
        <v>653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 t="shared" si="90"/>
        <v>TBar</v>
      </c>
      <c r="P1562" s="13" t="str">
        <f t="shared" si="88"/>
        <v>True Pattern</v>
      </c>
      <c r="Q1562" s="13" t="str">
        <f t="shared" si="89"/>
        <v>Repaired</v>
      </c>
      <c r="R1562" s="13" t="s">
        <v>1668</v>
      </c>
      <c r="S1562" s="25">
        <v>1</v>
      </c>
      <c r="T1562" s="25">
        <v>1</v>
      </c>
      <c r="U1562" s="25">
        <v>2</v>
      </c>
      <c r="V1562" s="1">
        <f t="shared" si="87"/>
        <v>3</v>
      </c>
    </row>
    <row r="1563" spans="1:22" x14ac:dyDescent="0.35">
      <c r="A1563" s="5" t="s">
        <v>689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 t="shared" si="90"/>
        <v>TBar</v>
      </c>
      <c r="P1563" s="13" t="str">
        <f t="shared" si="88"/>
        <v>True Pattern</v>
      </c>
      <c r="Q1563" s="13" t="str">
        <f t="shared" si="89"/>
        <v>Repaired</v>
      </c>
      <c r="R1563" s="13" t="s">
        <v>1669</v>
      </c>
      <c r="S1563" s="25">
        <v>1</v>
      </c>
      <c r="T1563" s="25">
        <v>1</v>
      </c>
      <c r="U1563" s="25">
        <v>1</v>
      </c>
      <c r="V1563" s="1">
        <f t="shared" si="87"/>
        <v>2</v>
      </c>
    </row>
    <row r="1564" spans="1:22" x14ac:dyDescent="0.35">
      <c r="A1564" s="5" t="s">
        <v>274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 t="shared" si="90"/>
        <v>TBar</v>
      </c>
      <c r="P1564" s="13" t="str">
        <f t="shared" si="88"/>
        <v>True Pattern</v>
      </c>
      <c r="Q1564" s="13" t="str">
        <f t="shared" si="89"/>
        <v>Repaired</v>
      </c>
      <c r="R1564" s="13" t="s">
        <v>1668</v>
      </c>
      <c r="S1564" s="25">
        <v>1</v>
      </c>
      <c r="T1564" s="13">
        <v>0</v>
      </c>
      <c r="U1564" s="25">
        <v>2</v>
      </c>
      <c r="V1564" s="1">
        <f t="shared" si="87"/>
        <v>2</v>
      </c>
    </row>
    <row r="1565" spans="1:22" x14ac:dyDescent="0.35">
      <c r="A1565" s="7" t="s">
        <v>942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 t="shared" si="90"/>
        <v>TBar</v>
      </c>
      <c r="P1565" s="13" t="str">
        <f t="shared" si="88"/>
        <v>True Pattern</v>
      </c>
      <c r="Q1565" s="13" t="str">
        <f t="shared" si="89"/>
        <v>Repaired</v>
      </c>
      <c r="R1565" s="13" t="s">
        <v>1668</v>
      </c>
      <c r="S1565" s="25">
        <v>1</v>
      </c>
      <c r="T1565" s="25">
        <v>1</v>
      </c>
      <c r="U1565" s="25">
        <v>1</v>
      </c>
      <c r="V1565" s="1">
        <f t="shared" si="87"/>
        <v>2</v>
      </c>
    </row>
    <row r="1566" spans="1:22" x14ac:dyDescent="0.35">
      <c r="A1566" s="5" t="s">
        <v>412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 t="shared" si="90"/>
        <v>TBar</v>
      </c>
      <c r="P1566" s="13" t="str">
        <f t="shared" si="88"/>
        <v>True Pattern</v>
      </c>
      <c r="Q1566" s="13" t="str">
        <f t="shared" si="89"/>
        <v>Repaired</v>
      </c>
      <c r="R1566" s="13" t="s">
        <v>1669</v>
      </c>
      <c r="S1566" s="25">
        <v>2</v>
      </c>
      <c r="T1566" s="25">
        <v>2</v>
      </c>
      <c r="U1566" s="25">
        <v>2</v>
      </c>
      <c r="V1566" s="1">
        <f t="shared" si="87"/>
        <v>4</v>
      </c>
    </row>
    <row r="1567" spans="1:22" x14ac:dyDescent="0.35">
      <c r="A1567" s="7" t="s">
        <v>276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 t="shared" si="90"/>
        <v>TBar</v>
      </c>
      <c r="P1567" s="13" t="str">
        <f t="shared" si="88"/>
        <v>True Pattern</v>
      </c>
      <c r="Q1567" s="13" t="str">
        <f t="shared" si="89"/>
        <v>Repaired</v>
      </c>
      <c r="R1567" s="13" t="s">
        <v>1668</v>
      </c>
      <c r="S1567" s="25">
        <v>1</v>
      </c>
      <c r="T1567" s="25">
        <v>1</v>
      </c>
      <c r="U1567" s="25">
        <v>1</v>
      </c>
      <c r="V1567" s="1">
        <f t="shared" si="87"/>
        <v>2</v>
      </c>
    </row>
    <row r="1568" spans="1:22" x14ac:dyDescent="0.35">
      <c r="A1568" s="5" t="s">
        <v>574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 t="shared" si="90"/>
        <v>TBar</v>
      </c>
      <c r="P1568" s="13" t="str">
        <f t="shared" si="88"/>
        <v>True Pattern</v>
      </c>
      <c r="Q1568" s="13" t="str">
        <f t="shared" si="89"/>
        <v>Repaired</v>
      </c>
      <c r="R1568" s="13" t="s">
        <v>1668</v>
      </c>
      <c r="S1568" s="25">
        <v>1</v>
      </c>
      <c r="T1568" s="25">
        <v>1</v>
      </c>
      <c r="U1568" s="25">
        <v>1</v>
      </c>
      <c r="V1568" s="1">
        <f t="shared" si="87"/>
        <v>2</v>
      </c>
    </row>
    <row r="1569" spans="1:22" x14ac:dyDescent="0.35">
      <c r="A1569" s="5" t="s">
        <v>478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 t="shared" si="90"/>
        <v>TBar</v>
      </c>
      <c r="P1569" s="13" t="str">
        <f t="shared" si="88"/>
        <v>True Pattern</v>
      </c>
      <c r="Q1569" s="13" t="str">
        <f t="shared" si="89"/>
        <v>Repaired</v>
      </c>
      <c r="R1569" s="13" t="s">
        <v>1669</v>
      </c>
      <c r="S1569" s="25">
        <v>1</v>
      </c>
      <c r="T1569" s="25">
        <v>1</v>
      </c>
      <c r="U1569" s="25">
        <v>1</v>
      </c>
      <c r="V1569" s="1">
        <f t="shared" si="87"/>
        <v>2</v>
      </c>
    </row>
    <row r="1570" spans="1:22" x14ac:dyDescent="0.35">
      <c r="A1570" s="5" t="s">
        <v>202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 t="shared" si="90"/>
        <v>TBar</v>
      </c>
      <c r="P1570" s="13" t="str">
        <f t="shared" si="88"/>
        <v>True Pattern</v>
      </c>
      <c r="Q1570" s="13" t="str">
        <f t="shared" si="89"/>
        <v>Repaired</v>
      </c>
      <c r="R1570" s="13" t="s">
        <v>1669</v>
      </c>
      <c r="S1570" s="25">
        <v>2</v>
      </c>
      <c r="T1570" s="25">
        <v>2</v>
      </c>
      <c r="U1570" s="25">
        <v>3</v>
      </c>
      <c r="V1570" s="1">
        <f t="shared" si="87"/>
        <v>5</v>
      </c>
    </row>
    <row r="1571" spans="1:22" x14ac:dyDescent="0.35">
      <c r="A1571" s="7" t="s">
        <v>1015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 t="shared" si="90"/>
        <v>TBar</v>
      </c>
      <c r="P1571" s="13" t="str">
        <f t="shared" si="88"/>
        <v>True Pattern</v>
      </c>
      <c r="Q1571" s="13" t="str">
        <f t="shared" si="89"/>
        <v>Repaired</v>
      </c>
      <c r="R1571" s="13" t="s">
        <v>1668</v>
      </c>
      <c r="S1571" s="25">
        <v>1</v>
      </c>
      <c r="T1571" s="25">
        <v>1</v>
      </c>
      <c r="U1571" s="25">
        <v>1</v>
      </c>
      <c r="V1571" s="1">
        <f t="shared" si="87"/>
        <v>2</v>
      </c>
    </row>
    <row r="1572" spans="1:22" x14ac:dyDescent="0.35">
      <c r="A1572" s="5" t="s">
        <v>551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 t="shared" si="90"/>
        <v>TBar</v>
      </c>
      <c r="P1572" s="13" t="str">
        <f t="shared" si="88"/>
        <v>True Pattern</v>
      </c>
      <c r="Q1572" s="13" t="str">
        <f t="shared" si="89"/>
        <v>Repaired</v>
      </c>
      <c r="R1572" s="13" t="s">
        <v>1668</v>
      </c>
      <c r="S1572" s="25">
        <v>1</v>
      </c>
      <c r="T1572" s="25">
        <v>1</v>
      </c>
      <c r="U1572" s="25">
        <v>1</v>
      </c>
      <c r="V1572" s="1">
        <f t="shared" si="87"/>
        <v>2</v>
      </c>
    </row>
    <row r="1573" spans="1:22" x14ac:dyDescent="0.35">
      <c r="A1573" s="7" t="s">
        <v>270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>
        <v>4272</v>
      </c>
      <c r="N1573" s="8">
        <v>237.34</v>
      </c>
      <c r="O1573" s="13" t="str">
        <f t="shared" si="90"/>
        <v>TBar</v>
      </c>
      <c r="P1573" s="13" t="str">
        <f t="shared" si="88"/>
        <v>True Pattern</v>
      </c>
      <c r="Q1573" s="13" t="str">
        <f t="shared" si="89"/>
        <v>Repaired</v>
      </c>
      <c r="R1573" s="13" t="s">
        <v>1669</v>
      </c>
      <c r="S1573" s="25">
        <v>1</v>
      </c>
      <c r="T1573" s="25">
        <v>1</v>
      </c>
      <c r="U1573" s="25">
        <v>1</v>
      </c>
      <c r="V1573" s="1">
        <f t="shared" si="87"/>
        <v>2</v>
      </c>
    </row>
    <row r="1574" spans="1:22" x14ac:dyDescent="0.35">
      <c r="A1574" s="5" t="s">
        <v>489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 t="shared" si="90"/>
        <v>TBar</v>
      </c>
      <c r="P1574" s="13" t="str">
        <f t="shared" si="88"/>
        <v>True Pattern</v>
      </c>
      <c r="Q1574" s="13" t="str">
        <f t="shared" si="89"/>
        <v>Repaired</v>
      </c>
      <c r="R1574" s="13" t="s">
        <v>1669</v>
      </c>
      <c r="S1574" s="25">
        <v>1</v>
      </c>
      <c r="T1574" s="25">
        <v>2</v>
      </c>
      <c r="U1574" s="25">
        <v>2</v>
      </c>
      <c r="V1574" s="1">
        <f t="shared" ref="V1574:V1598" si="91">T1574+U1574</f>
        <v>4</v>
      </c>
    </row>
    <row r="1575" spans="1:22" x14ac:dyDescent="0.35">
      <c r="A1575" s="7" t="s">
        <v>971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 t="shared" si="90"/>
        <v>TBar</v>
      </c>
      <c r="P1575" s="13" t="str">
        <f t="shared" si="88"/>
        <v>True Pattern</v>
      </c>
      <c r="Q1575" s="13" t="str">
        <f t="shared" si="89"/>
        <v>Repaired</v>
      </c>
      <c r="R1575" s="13" t="s">
        <v>1668</v>
      </c>
      <c r="S1575" s="25">
        <v>1</v>
      </c>
      <c r="T1575" s="25">
        <v>1</v>
      </c>
      <c r="U1575" s="25">
        <v>1</v>
      </c>
      <c r="V1575" s="1">
        <f t="shared" si="91"/>
        <v>2</v>
      </c>
    </row>
    <row r="1576" spans="1:22" x14ac:dyDescent="0.35">
      <c r="A1576" s="5" t="s">
        <v>64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 t="shared" si="90"/>
        <v>TBar</v>
      </c>
      <c r="P1576" s="13" t="str">
        <f t="shared" si="88"/>
        <v>True Pattern</v>
      </c>
      <c r="Q1576" s="13" t="str">
        <f t="shared" si="89"/>
        <v>Repaired</v>
      </c>
      <c r="R1576" s="13" t="s">
        <v>1669</v>
      </c>
      <c r="S1576" s="25">
        <v>1</v>
      </c>
      <c r="T1576" s="25">
        <v>1</v>
      </c>
      <c r="U1576" s="25">
        <v>1</v>
      </c>
      <c r="V1576" s="1">
        <f t="shared" si="91"/>
        <v>2</v>
      </c>
    </row>
    <row r="1577" spans="1:22" x14ac:dyDescent="0.35">
      <c r="A1577" s="5" t="s">
        <v>780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 t="shared" si="90"/>
        <v>TBar</v>
      </c>
      <c r="P1577" s="13" t="str">
        <f t="shared" si="88"/>
        <v>True Pattern</v>
      </c>
      <c r="Q1577" s="13" t="str">
        <f t="shared" si="89"/>
        <v>Repaired</v>
      </c>
      <c r="R1577" s="13" t="s">
        <v>1669</v>
      </c>
      <c r="S1577" s="25">
        <v>1</v>
      </c>
      <c r="T1577" s="25">
        <v>1</v>
      </c>
      <c r="U1577" s="25">
        <v>1</v>
      </c>
      <c r="V1577" s="1">
        <f t="shared" si="91"/>
        <v>2</v>
      </c>
    </row>
    <row r="1578" spans="1:22" x14ac:dyDescent="0.35">
      <c r="A1578" s="7" t="s">
        <v>863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 t="shared" si="90"/>
        <v>TBar</v>
      </c>
      <c r="P1578" s="13" t="str">
        <f t="shared" si="88"/>
        <v>True Pattern</v>
      </c>
      <c r="Q1578" s="13" t="str">
        <f t="shared" si="89"/>
        <v>Repaired</v>
      </c>
      <c r="R1578" s="13" t="s">
        <v>1668</v>
      </c>
      <c r="S1578" s="25">
        <v>1</v>
      </c>
      <c r="T1578" s="25">
        <v>1</v>
      </c>
      <c r="U1578" s="25">
        <v>1</v>
      </c>
      <c r="V1578" s="1">
        <f t="shared" si="91"/>
        <v>2</v>
      </c>
    </row>
    <row r="1579" spans="1:22" x14ac:dyDescent="0.35">
      <c r="A1579" s="5" t="s">
        <v>949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 t="shared" si="90"/>
        <v>TBar</v>
      </c>
      <c r="P1579" s="13" t="str">
        <f t="shared" si="88"/>
        <v>True Pattern</v>
      </c>
      <c r="Q1579" s="13" t="str">
        <f t="shared" si="89"/>
        <v>Repaired</v>
      </c>
      <c r="R1579" s="13" t="s">
        <v>1668</v>
      </c>
      <c r="S1579" s="25">
        <v>1</v>
      </c>
      <c r="T1579" s="25">
        <v>1</v>
      </c>
      <c r="U1579" s="25">
        <v>1</v>
      </c>
      <c r="V1579" s="1">
        <f t="shared" si="91"/>
        <v>2</v>
      </c>
    </row>
    <row r="1580" spans="1:22" x14ac:dyDescent="0.35">
      <c r="A1580" s="5" t="s">
        <v>593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 t="shared" si="90"/>
        <v>TBar</v>
      </c>
      <c r="P1580" s="13" t="str">
        <f t="shared" si="88"/>
        <v>True Pattern</v>
      </c>
      <c r="Q1580" s="13" t="str">
        <f t="shared" si="89"/>
        <v>Repaired</v>
      </c>
      <c r="R1580" s="13" t="s">
        <v>1669</v>
      </c>
      <c r="S1580" s="25">
        <v>1</v>
      </c>
      <c r="T1580" s="25">
        <v>1</v>
      </c>
      <c r="U1580" s="25">
        <v>1</v>
      </c>
      <c r="V1580" s="1">
        <f t="shared" si="91"/>
        <v>2</v>
      </c>
    </row>
    <row r="1581" spans="1:22" x14ac:dyDescent="0.35">
      <c r="A1581" s="7" t="s">
        <v>1271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 t="shared" si="90"/>
        <v>TBar</v>
      </c>
      <c r="P1581" s="13" t="str">
        <f t="shared" si="88"/>
        <v>True Pattern</v>
      </c>
      <c r="Q1581" s="13" t="str">
        <f t="shared" si="89"/>
        <v>Repaired</v>
      </c>
      <c r="R1581" s="13" t="s">
        <v>1669</v>
      </c>
      <c r="S1581" s="25">
        <v>1</v>
      </c>
      <c r="T1581" s="25">
        <v>1</v>
      </c>
      <c r="U1581" s="25">
        <v>1</v>
      </c>
      <c r="V1581" s="1">
        <f t="shared" si="91"/>
        <v>2</v>
      </c>
    </row>
    <row r="1582" spans="1:22" x14ac:dyDescent="0.35">
      <c r="A1582" s="5" t="s">
        <v>1167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 t="shared" si="90"/>
        <v>TBar</v>
      </c>
      <c r="P1582" s="13" t="str">
        <f t="shared" si="88"/>
        <v>True Pattern</v>
      </c>
      <c r="Q1582" s="13" t="str">
        <f t="shared" si="89"/>
        <v>Repaired</v>
      </c>
      <c r="R1582" s="13" t="s">
        <v>1668</v>
      </c>
      <c r="S1582" s="25">
        <v>1</v>
      </c>
      <c r="T1582" s="25">
        <v>1</v>
      </c>
      <c r="U1582" s="25">
        <v>1</v>
      </c>
      <c r="V1582" s="1">
        <f t="shared" si="91"/>
        <v>2</v>
      </c>
    </row>
    <row r="1583" spans="1:22" x14ac:dyDescent="0.35">
      <c r="A1583" s="7" t="s">
        <v>380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 t="shared" si="90"/>
        <v>TBar</v>
      </c>
      <c r="P1583" s="13" t="str">
        <f t="shared" si="88"/>
        <v>True Pattern</v>
      </c>
      <c r="Q1583" s="13" t="str">
        <f t="shared" si="89"/>
        <v>Repaired</v>
      </c>
      <c r="R1583" s="13" t="s">
        <v>1668</v>
      </c>
      <c r="S1583" s="25">
        <v>1</v>
      </c>
      <c r="T1583" s="25">
        <v>1</v>
      </c>
      <c r="U1583" s="25">
        <v>1</v>
      </c>
      <c r="V1583" s="1">
        <f t="shared" si="91"/>
        <v>2</v>
      </c>
    </row>
    <row r="1584" spans="1:22" x14ac:dyDescent="0.35">
      <c r="A1584" s="5" t="s">
        <v>795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 t="shared" si="90"/>
        <v>TBar</v>
      </c>
      <c r="P1584" s="13" t="str">
        <f t="shared" si="88"/>
        <v>True Pattern</v>
      </c>
      <c r="Q1584" s="13" t="str">
        <f t="shared" si="89"/>
        <v>Repaired</v>
      </c>
      <c r="R1584" s="13" t="s">
        <v>1668</v>
      </c>
      <c r="S1584" s="25">
        <v>1</v>
      </c>
      <c r="T1584" s="25">
        <v>1</v>
      </c>
      <c r="U1584" s="25">
        <v>1</v>
      </c>
      <c r="V1584" s="1">
        <f t="shared" si="91"/>
        <v>2</v>
      </c>
    </row>
    <row r="1585" spans="1:22" x14ac:dyDescent="0.35">
      <c r="A1585" s="5" t="s">
        <v>934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 t="shared" si="90"/>
        <v>TBar</v>
      </c>
      <c r="P1585" s="13" t="str">
        <f t="shared" si="88"/>
        <v>True Pattern</v>
      </c>
      <c r="Q1585" s="13" t="str">
        <f t="shared" si="89"/>
        <v>Repaired</v>
      </c>
      <c r="R1585" s="13" t="s">
        <v>1668</v>
      </c>
      <c r="S1585" s="25">
        <v>2</v>
      </c>
      <c r="T1585" s="25">
        <v>2</v>
      </c>
      <c r="U1585" s="25">
        <v>2</v>
      </c>
      <c r="V1585" s="1">
        <f t="shared" si="91"/>
        <v>4</v>
      </c>
    </row>
    <row r="1586" spans="1:22" x14ac:dyDescent="0.35">
      <c r="A1586" s="7" t="s">
        <v>1038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 t="shared" si="90"/>
        <v>TBar</v>
      </c>
      <c r="P1586" s="13" t="str">
        <f t="shared" si="88"/>
        <v>True Pattern</v>
      </c>
      <c r="Q1586" s="13" t="str">
        <f t="shared" si="89"/>
        <v>Repaired</v>
      </c>
      <c r="R1586" s="13" t="s">
        <v>1669</v>
      </c>
      <c r="S1586" s="25">
        <v>1</v>
      </c>
      <c r="T1586" s="25">
        <v>1</v>
      </c>
      <c r="U1586" s="25">
        <v>1</v>
      </c>
      <c r="V1586" s="1">
        <f t="shared" si="91"/>
        <v>2</v>
      </c>
    </row>
    <row r="1587" spans="1:22" x14ac:dyDescent="0.35">
      <c r="A1587" s="5" t="s">
        <v>361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 t="shared" si="90"/>
        <v>TBar</v>
      </c>
      <c r="P1587" s="13" t="str">
        <f t="shared" si="88"/>
        <v>True Pattern</v>
      </c>
      <c r="Q1587" s="13" t="str">
        <f t="shared" si="89"/>
        <v>Repaired</v>
      </c>
      <c r="R1587" s="13" t="s">
        <v>1669</v>
      </c>
      <c r="S1587" s="25">
        <v>1</v>
      </c>
      <c r="T1587" s="25">
        <v>1</v>
      </c>
      <c r="U1587" s="25">
        <v>1</v>
      </c>
      <c r="V1587" s="1">
        <f t="shared" si="91"/>
        <v>2</v>
      </c>
    </row>
    <row r="1588" spans="1:22" x14ac:dyDescent="0.35">
      <c r="A1588" s="7" t="s">
        <v>258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 t="shared" si="90"/>
        <v>TBar</v>
      </c>
      <c r="P1588" s="13" t="str">
        <f t="shared" si="88"/>
        <v>True Pattern</v>
      </c>
      <c r="Q1588" s="13" t="str">
        <f t="shared" si="89"/>
        <v>Repaired</v>
      </c>
      <c r="R1588" s="13" t="s">
        <v>1669</v>
      </c>
      <c r="S1588" s="25">
        <v>1</v>
      </c>
      <c r="T1588" s="25">
        <v>1</v>
      </c>
      <c r="U1588" s="25">
        <v>1</v>
      </c>
      <c r="V1588" s="1">
        <f t="shared" si="91"/>
        <v>2</v>
      </c>
    </row>
    <row r="1589" spans="1:22" x14ac:dyDescent="0.35">
      <c r="A1589" s="7" t="s">
        <v>775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 t="shared" si="90"/>
        <v>TBar</v>
      </c>
      <c r="P1589" s="13" t="str">
        <f t="shared" si="88"/>
        <v>True Pattern</v>
      </c>
      <c r="Q1589" s="13" t="str">
        <f t="shared" si="89"/>
        <v>Repaired</v>
      </c>
      <c r="R1589" s="13" t="s">
        <v>1668</v>
      </c>
      <c r="S1589" s="25">
        <v>1</v>
      </c>
      <c r="T1589" s="25">
        <v>1</v>
      </c>
      <c r="U1589" s="25">
        <v>1</v>
      </c>
      <c r="V1589" s="1">
        <f t="shared" si="91"/>
        <v>2</v>
      </c>
    </row>
    <row r="1590" spans="1:22" x14ac:dyDescent="0.35">
      <c r="A1590" s="5" t="s">
        <v>967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 t="shared" si="90"/>
        <v>TBar</v>
      </c>
      <c r="P1590" s="13" t="str">
        <f t="shared" si="88"/>
        <v>True Pattern</v>
      </c>
      <c r="Q1590" s="13" t="str">
        <f t="shared" si="89"/>
        <v>Repaired</v>
      </c>
      <c r="R1590" s="13" t="s">
        <v>1669</v>
      </c>
      <c r="S1590" s="25">
        <v>1</v>
      </c>
      <c r="T1590" s="25">
        <v>1</v>
      </c>
      <c r="U1590" s="25">
        <v>1</v>
      </c>
      <c r="V1590" s="1">
        <f t="shared" si="91"/>
        <v>2</v>
      </c>
    </row>
    <row r="1591" spans="1:22" x14ac:dyDescent="0.35">
      <c r="A1591" s="5" t="s">
        <v>372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 t="shared" si="90"/>
        <v>TBar</v>
      </c>
      <c r="P1591" s="13" t="str">
        <f t="shared" si="88"/>
        <v>True Pattern</v>
      </c>
      <c r="Q1591" s="13" t="str">
        <f t="shared" si="89"/>
        <v>Repaired</v>
      </c>
      <c r="R1591" s="13" t="s">
        <v>1668</v>
      </c>
      <c r="S1591" s="25">
        <v>1</v>
      </c>
      <c r="T1591" s="25">
        <v>1</v>
      </c>
      <c r="U1591" s="25">
        <v>1</v>
      </c>
      <c r="V1591" s="1">
        <f t="shared" si="91"/>
        <v>2</v>
      </c>
    </row>
    <row r="1592" spans="1:22" x14ac:dyDescent="0.35">
      <c r="A1592" s="7" t="s">
        <v>126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 t="shared" si="90"/>
        <v>TBar</v>
      </c>
      <c r="P1592" s="13" t="str">
        <f t="shared" si="88"/>
        <v>True Pattern</v>
      </c>
      <c r="Q1592" s="13" t="str">
        <f t="shared" si="89"/>
        <v>Repaired</v>
      </c>
      <c r="R1592" s="13" t="s">
        <v>1669</v>
      </c>
      <c r="S1592" s="25">
        <v>1</v>
      </c>
      <c r="T1592" s="25">
        <v>1</v>
      </c>
      <c r="U1592" s="25">
        <v>1</v>
      </c>
      <c r="V1592" s="1">
        <f t="shared" si="91"/>
        <v>2</v>
      </c>
    </row>
    <row r="1593" spans="1:22" x14ac:dyDescent="0.35">
      <c r="A1593" s="5" t="s">
        <v>396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 t="shared" si="90"/>
        <v>TBar</v>
      </c>
      <c r="P1593" s="13" t="str">
        <f t="shared" si="88"/>
        <v>True Pattern</v>
      </c>
      <c r="Q1593" s="13" t="str">
        <f t="shared" si="89"/>
        <v>Repaired</v>
      </c>
      <c r="R1593" s="13" t="s">
        <v>1668</v>
      </c>
      <c r="S1593" s="25">
        <v>1</v>
      </c>
      <c r="T1593" s="25">
        <v>1</v>
      </c>
      <c r="U1593" s="25">
        <v>6</v>
      </c>
      <c r="V1593" s="1">
        <f t="shared" si="91"/>
        <v>7</v>
      </c>
    </row>
    <row r="1594" spans="1:22" x14ac:dyDescent="0.35">
      <c r="A1594" s="7" t="s">
        <v>210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 t="shared" si="90"/>
        <v>TBar</v>
      </c>
      <c r="P1594" s="13" t="str">
        <f t="shared" si="88"/>
        <v>True Pattern</v>
      </c>
      <c r="Q1594" s="13" t="str">
        <f t="shared" si="89"/>
        <v>Repaired</v>
      </c>
      <c r="R1594" s="13" t="s">
        <v>1669</v>
      </c>
      <c r="S1594" s="25">
        <v>1</v>
      </c>
      <c r="T1594" s="25">
        <v>1</v>
      </c>
      <c r="U1594" s="25">
        <v>1</v>
      </c>
      <c r="V1594" s="1">
        <f t="shared" si="91"/>
        <v>2</v>
      </c>
    </row>
    <row r="1595" spans="1:22" x14ac:dyDescent="0.35">
      <c r="A1595" s="5" t="s">
        <v>1059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 t="shared" si="90"/>
        <v>TBar</v>
      </c>
      <c r="P1595" s="13" t="str">
        <f t="shared" si="88"/>
        <v>True Pattern</v>
      </c>
      <c r="Q1595" s="13" t="str">
        <f t="shared" si="89"/>
        <v>Repaired</v>
      </c>
      <c r="R1595" s="13" t="s">
        <v>1669</v>
      </c>
      <c r="S1595" s="25">
        <v>1</v>
      </c>
      <c r="T1595" s="25">
        <v>1</v>
      </c>
      <c r="U1595" s="25">
        <v>1</v>
      </c>
      <c r="V1595" s="1">
        <f t="shared" si="91"/>
        <v>2</v>
      </c>
    </row>
    <row r="1596" spans="1:22" x14ac:dyDescent="0.35">
      <c r="A1596" s="7" t="s">
        <v>91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 t="shared" si="90"/>
        <v>TBar</v>
      </c>
      <c r="P1596" s="13" t="str">
        <f t="shared" si="88"/>
        <v>True Pattern</v>
      </c>
      <c r="Q1596" s="13" t="str">
        <f t="shared" si="89"/>
        <v>Repaired</v>
      </c>
      <c r="R1596" s="13" t="s">
        <v>1668</v>
      </c>
      <c r="S1596" s="25">
        <v>1</v>
      </c>
      <c r="T1596" s="25">
        <v>1</v>
      </c>
      <c r="U1596" s="25">
        <v>1</v>
      </c>
      <c r="V1596" s="1">
        <f t="shared" si="91"/>
        <v>2</v>
      </c>
    </row>
    <row r="1597" spans="1:22" x14ac:dyDescent="0.35">
      <c r="A1597" s="5" t="s">
        <v>405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 t="shared" si="90"/>
        <v>TBar</v>
      </c>
      <c r="P1597" s="13" t="str">
        <f t="shared" si="88"/>
        <v>True Pattern</v>
      </c>
      <c r="Q1597" s="13" t="str">
        <f t="shared" si="89"/>
        <v>Repaired</v>
      </c>
      <c r="R1597" s="13" t="s">
        <v>1668</v>
      </c>
      <c r="S1597" s="25">
        <v>1</v>
      </c>
      <c r="T1597" s="25">
        <v>1</v>
      </c>
      <c r="U1597" s="25">
        <v>4</v>
      </c>
      <c r="V1597" s="1">
        <f t="shared" si="91"/>
        <v>5</v>
      </c>
    </row>
    <row r="1598" spans="1:22" x14ac:dyDescent="0.35">
      <c r="A1598" s="7" t="s">
        <v>246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 t="shared" si="90"/>
        <v>TBar</v>
      </c>
      <c r="P1598" s="13" t="str">
        <f t="shared" si="88"/>
        <v>True Pattern</v>
      </c>
      <c r="Q1598" s="13" t="str">
        <f t="shared" si="89"/>
        <v>Repaired</v>
      </c>
      <c r="R1598" s="13" t="s">
        <v>1668</v>
      </c>
      <c r="S1598" s="25">
        <v>1</v>
      </c>
      <c r="T1598" s="25">
        <v>1</v>
      </c>
      <c r="U1598" s="25">
        <v>4</v>
      </c>
      <c r="V1598" s="1">
        <f t="shared" si="91"/>
        <v>5</v>
      </c>
    </row>
    <row r="1599" spans="1:22" s="15" customFormat="1" ht="28.8" x14ac:dyDescent="0.3">
      <c r="A1599" s="14" t="s">
        <v>1688</v>
      </c>
      <c r="B1599" s="14" t="s">
        <v>20</v>
      </c>
      <c r="C1599" s="14" t="s">
        <v>1297</v>
      </c>
      <c r="D1599" s="14" t="s">
        <v>1298</v>
      </c>
      <c r="E1599" s="14" t="s">
        <v>21</v>
      </c>
      <c r="F1599" s="14" t="s">
        <v>1299</v>
      </c>
      <c r="G1599" s="14" t="s">
        <v>22</v>
      </c>
      <c r="H1599" s="14" t="s">
        <v>1300</v>
      </c>
      <c r="I1599" s="14" t="s">
        <v>1301</v>
      </c>
      <c r="J1599" s="14" t="s">
        <v>1302</v>
      </c>
      <c r="K1599" s="14" t="s">
        <v>1303</v>
      </c>
      <c r="L1599" s="14" t="s">
        <v>1304</v>
      </c>
      <c r="M1599" s="14" t="s">
        <v>1305</v>
      </c>
      <c r="N1599" s="14" t="s">
        <v>1306</v>
      </c>
      <c r="O1599" s="14" t="s">
        <v>1339</v>
      </c>
      <c r="P1599" s="14" t="s">
        <v>1336</v>
      </c>
      <c r="Q1599" s="14" t="s">
        <v>1295</v>
      </c>
      <c r="R1599" s="12" t="s">
        <v>1693</v>
      </c>
      <c r="S1599" s="12" t="s">
        <v>1292</v>
      </c>
      <c r="T1599" s="12" t="s">
        <v>1293</v>
      </c>
      <c r="U1599" s="12" t="s">
        <v>1294</v>
      </c>
    </row>
    <row r="1600" spans="1:22" x14ac:dyDescent="0.35">
      <c r="A1600" s="9" t="s">
        <v>1286</v>
      </c>
      <c r="B1600" s="35">
        <f>SUM(B24:B1598)</f>
        <v>6110.0599999999995</v>
      </c>
      <c r="C1600" s="35">
        <f t="shared" ref="C1600:N1600" si="92">SUM(C24:C1598)</f>
        <v>122620.01000000024</v>
      </c>
      <c r="D1600" s="35">
        <f t="shared" si="92"/>
        <v>29050.499999999978</v>
      </c>
      <c r="E1600" s="35">
        <f t="shared" si="92"/>
        <v>10386.690000000042</v>
      </c>
      <c r="F1600" s="35">
        <f t="shared" si="92"/>
        <v>22011.879999999965</v>
      </c>
      <c r="G1600" s="35">
        <f t="shared" si="92"/>
        <v>6394.6399999999876</v>
      </c>
      <c r="H1600" s="35">
        <f t="shared" si="92"/>
        <v>16781.850000000028</v>
      </c>
      <c r="I1600" s="35">
        <f t="shared" si="92"/>
        <v>51062.079999999944</v>
      </c>
      <c r="J1600" s="35">
        <f t="shared" si="92"/>
        <v>88217.189999999915</v>
      </c>
      <c r="K1600" s="35">
        <f t="shared" si="92"/>
        <v>608.8660000000001</v>
      </c>
      <c r="L1600" s="35">
        <f t="shared" si="92"/>
        <v>85.660599999999988</v>
      </c>
      <c r="M1600" s="35">
        <f t="shared" si="92"/>
        <v>89101.632000000085</v>
      </c>
      <c r="N1600" s="35">
        <f t="shared" si="92"/>
        <v>4950.0409999999911</v>
      </c>
      <c r="O1600" s="10"/>
    </row>
    <row r="1601" spans="1:18" x14ac:dyDescent="0.35">
      <c r="A1601" s="11" t="s">
        <v>1287</v>
      </c>
      <c r="B1601" s="36">
        <f>AVERAGE(B24:B1598)</f>
        <v>3.8794031746031741</v>
      </c>
      <c r="C1601" s="36">
        <f t="shared" ref="C1601:N1601" si="93">AVERAGE(C24:C1598)</f>
        <v>77.853974603174763</v>
      </c>
      <c r="D1601" s="36">
        <f t="shared" si="93"/>
        <v>18.44476190476189</v>
      </c>
      <c r="E1601" s="36">
        <f t="shared" si="93"/>
        <v>6.5947238095238365</v>
      </c>
      <c r="F1601" s="36">
        <f t="shared" si="93"/>
        <v>13.975796825396802</v>
      </c>
      <c r="G1601" s="36">
        <f t="shared" si="93"/>
        <v>4.0600888888888811</v>
      </c>
      <c r="H1601" s="36">
        <f t="shared" si="93"/>
        <v>10.655142857142875</v>
      </c>
      <c r="I1601" s="36">
        <f t="shared" si="93"/>
        <v>32.420368253968221</v>
      </c>
      <c r="J1601" s="36">
        <f t="shared" si="93"/>
        <v>56.010914285714229</v>
      </c>
      <c r="K1601" s="36">
        <f t="shared" si="93"/>
        <v>0.38658158730158737</v>
      </c>
      <c r="L1601" s="36">
        <f t="shared" si="93"/>
        <v>5.4387682539682534E-2</v>
      </c>
      <c r="M1601" s="36">
        <f t="shared" si="93"/>
        <v>56.572464761904818</v>
      </c>
      <c r="N1601" s="36">
        <f t="shared" si="93"/>
        <v>3.1428831746031691</v>
      </c>
      <c r="O1601" s="10"/>
    </row>
    <row r="1602" spans="1:18" x14ac:dyDescent="0.35">
      <c r="A1602" s="9" t="s">
        <v>1288</v>
      </c>
      <c r="B1602" s="35">
        <f>MIN(B24:B1598)</f>
        <v>1.25</v>
      </c>
      <c r="C1602" s="35">
        <f t="shared" ref="C1602:N1602" si="94">MIN(C24:C1598)</f>
        <v>48</v>
      </c>
      <c r="D1602" s="35">
        <f t="shared" si="94"/>
        <v>1.92</v>
      </c>
      <c r="E1602" s="35">
        <f t="shared" si="94"/>
        <v>2.25</v>
      </c>
      <c r="F1602" s="35">
        <f t="shared" si="94"/>
        <v>1.5</v>
      </c>
      <c r="G1602" s="35">
        <f t="shared" si="94"/>
        <v>1.25</v>
      </c>
      <c r="H1602" s="35">
        <f t="shared" si="94"/>
        <v>3.5</v>
      </c>
      <c r="I1602" s="35">
        <f t="shared" si="94"/>
        <v>5</v>
      </c>
      <c r="J1602" s="35">
        <f t="shared" si="94"/>
        <v>8.25</v>
      </c>
      <c r="K1602" s="35">
        <f t="shared" si="94"/>
        <v>0</v>
      </c>
      <c r="L1602" s="35">
        <f t="shared" si="94"/>
        <v>0</v>
      </c>
      <c r="M1602" s="35">
        <f t="shared" si="94"/>
        <v>0</v>
      </c>
      <c r="N1602" s="35">
        <f t="shared" si="94"/>
        <v>0</v>
      </c>
      <c r="O1602" s="10"/>
    </row>
    <row r="1603" spans="1:18" x14ac:dyDescent="0.35">
      <c r="A1603" s="11" t="s">
        <v>1289</v>
      </c>
      <c r="B1603" s="36">
        <f>MAX(B24:B1598)</f>
        <v>20</v>
      </c>
      <c r="C1603" s="36">
        <f t="shared" ref="C1603:N1603" si="95">MAX(C24:C1598)</f>
        <v>92.05</v>
      </c>
      <c r="D1603" s="36">
        <f t="shared" si="95"/>
        <v>96.6</v>
      </c>
      <c r="E1603" s="36">
        <f t="shared" si="95"/>
        <v>34</v>
      </c>
      <c r="F1603" s="36">
        <f t="shared" si="95"/>
        <v>75</v>
      </c>
      <c r="G1603" s="36">
        <f t="shared" si="95"/>
        <v>17</v>
      </c>
      <c r="H1603" s="36">
        <f t="shared" si="95"/>
        <v>51</v>
      </c>
      <c r="I1603" s="36">
        <f t="shared" si="95"/>
        <v>160</v>
      </c>
      <c r="J1603" s="36">
        <f t="shared" si="95"/>
        <v>373.42</v>
      </c>
      <c r="K1603" s="36">
        <f t="shared" si="95"/>
        <v>6.92</v>
      </c>
      <c r="L1603" s="36">
        <f t="shared" si="95"/>
        <v>0.5</v>
      </c>
      <c r="M1603" s="36">
        <f t="shared" si="95"/>
        <v>4301</v>
      </c>
      <c r="N1603" s="36">
        <f t="shared" si="95"/>
        <v>238.96</v>
      </c>
      <c r="O1603" s="10"/>
    </row>
    <row r="1604" spans="1:18" x14ac:dyDescent="0.35">
      <c r="A1604" s="9" t="s">
        <v>1290</v>
      </c>
      <c r="B1604" s="35">
        <f>_xlfn.STDEV.S(B24:B1598)</f>
        <v>1.9257322307406568</v>
      </c>
      <c r="C1604" s="35">
        <f t="shared" ref="C1604:N1604" si="96">_xlfn.STDEV.S(C24:C1598)</f>
        <v>6.6830758825718544</v>
      </c>
      <c r="D1604" s="35">
        <f t="shared" si="96"/>
        <v>14.092272997999244</v>
      </c>
      <c r="E1604" s="35">
        <f t="shared" si="96"/>
        <v>2.8664947508819871</v>
      </c>
      <c r="F1604" s="35">
        <f t="shared" si="96"/>
        <v>10.382056109294227</v>
      </c>
      <c r="G1604" s="35">
        <f t="shared" si="96"/>
        <v>1.6761721206716083</v>
      </c>
      <c r="H1604" s="35">
        <f t="shared" si="96"/>
        <v>4.337648586768827</v>
      </c>
      <c r="I1604" s="35">
        <f t="shared" si="96"/>
        <v>24.070666938264704</v>
      </c>
      <c r="J1604" s="35">
        <f t="shared" si="96"/>
        <v>33.651333135272665</v>
      </c>
      <c r="K1604" s="35">
        <f t="shared" si="96"/>
        <v>0.69212855269812046</v>
      </c>
      <c r="L1604" s="35">
        <f t="shared" si="96"/>
        <v>8.2222352023029951E-2</v>
      </c>
      <c r="M1604" s="35">
        <f t="shared" si="96"/>
        <v>289.43446882895324</v>
      </c>
      <c r="N1604" s="35">
        <f t="shared" si="96"/>
        <v>16.080127988902351</v>
      </c>
      <c r="O1604" s="10"/>
    </row>
    <row r="1605" spans="1:18" x14ac:dyDescent="0.35">
      <c r="A1605" s="11" t="s">
        <v>1291</v>
      </c>
      <c r="B1605" s="36">
        <f>_xlfn.VAR.S(B24:B1598)</f>
        <v>3.7084446245133864</v>
      </c>
      <c r="C1605" s="36">
        <f t="shared" ref="C1605:N1605" si="97">_xlfn.VAR.S(C24:C1598)</f>
        <v>44.663503252213573</v>
      </c>
      <c r="D1605" s="36">
        <f t="shared" si="97"/>
        <v>198.5921582501386</v>
      </c>
      <c r="E1605" s="36">
        <f t="shared" si="97"/>
        <v>8.2167921568339857</v>
      </c>
      <c r="F1605" s="36">
        <f t="shared" si="97"/>
        <v>107.7870890565336</v>
      </c>
      <c r="G1605" s="36">
        <f t="shared" si="97"/>
        <v>2.8095529781167565</v>
      </c>
      <c r="H1605" s="36">
        <f t="shared" si="97"/>
        <v>18.8151952622976</v>
      </c>
      <c r="I1605" s="36">
        <f t="shared" si="97"/>
        <v>579.39700685286959</v>
      </c>
      <c r="J1605" s="36">
        <f t="shared" si="97"/>
        <v>1132.4122217811</v>
      </c>
      <c r="K1605" s="36">
        <f t="shared" si="97"/>
        <v>0.47904193345999491</v>
      </c>
      <c r="L1605" s="36">
        <f t="shared" si="97"/>
        <v>6.760515172199057E-3</v>
      </c>
      <c r="M1605" s="36">
        <f t="shared" si="97"/>
        <v>83772.311746298292</v>
      </c>
      <c r="N1605" s="36">
        <f t="shared" si="97"/>
        <v>258.57051613948079</v>
      </c>
      <c r="O1605" s="10"/>
    </row>
    <row r="1607" spans="1:18" ht="1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x14ac:dyDescent="0.35">
      <c r="A1608" s="33" t="s">
        <v>1338</v>
      </c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</row>
    <row r="1609" spans="1:18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28.8" x14ac:dyDescent="0.35">
      <c r="A1610" s="14" t="s">
        <v>1335</v>
      </c>
      <c r="B1610" s="14" t="s">
        <v>1296</v>
      </c>
      <c r="C1610" s="14" t="s">
        <v>1297</v>
      </c>
      <c r="D1610" s="14" t="s">
        <v>1298</v>
      </c>
      <c r="E1610" s="14" t="s">
        <v>21</v>
      </c>
      <c r="F1610" s="14" t="s">
        <v>1299</v>
      </c>
      <c r="G1610" s="14" t="s">
        <v>22</v>
      </c>
      <c r="H1610" s="14" t="s">
        <v>1300</v>
      </c>
      <c r="I1610" s="14" t="s">
        <v>1301</v>
      </c>
      <c r="J1610" s="14" t="s">
        <v>1302</v>
      </c>
      <c r="K1610" s="14" t="s">
        <v>1303</v>
      </c>
      <c r="L1610" s="14" t="s">
        <v>1304</v>
      </c>
      <c r="M1610" s="14" t="s">
        <v>1305</v>
      </c>
      <c r="N1610" s="14" t="s">
        <v>1306</v>
      </c>
      <c r="O1610"/>
      <c r="P1610"/>
      <c r="Q1610"/>
      <c r="R1610"/>
    </row>
    <row r="1611" spans="1:18" ht="15" x14ac:dyDescent="0.35">
      <c r="A1611" s="1" t="s">
        <v>1307</v>
      </c>
      <c r="B1611" s="27">
        <f t="shared" ref="B1611:N1611" si="98">AVERAGEIF($A$24:$A$1598, "*Buggy", B$24:B$1598)</f>
        <v>3.8787428571428553</v>
      </c>
      <c r="C1611" s="27">
        <f t="shared" si="98"/>
        <v>77.878285714285767</v>
      </c>
      <c r="D1611" s="27">
        <f t="shared" si="98"/>
        <v>18.437790476190468</v>
      </c>
      <c r="E1611" s="27">
        <f t="shared" si="98"/>
        <v>6.5805142857142886</v>
      </c>
      <c r="F1611" s="27">
        <f t="shared" si="98"/>
        <v>13.997790476190461</v>
      </c>
      <c r="G1611" s="27">
        <f t="shared" si="98"/>
        <v>4.0440380952380925</v>
      </c>
      <c r="H1611" s="27">
        <f t="shared" si="98"/>
        <v>10.624971428571437</v>
      </c>
      <c r="I1611" s="27">
        <f t="shared" si="98"/>
        <v>32.435047619047609</v>
      </c>
      <c r="J1611" s="27">
        <f t="shared" si="98"/>
        <v>55.840723809523787</v>
      </c>
      <c r="K1611" s="27">
        <f t="shared" si="98"/>
        <v>0.38132571428571366</v>
      </c>
      <c r="L1611" s="27">
        <f t="shared" si="98"/>
        <v>5.3943238095238107E-2</v>
      </c>
      <c r="M1611" s="27">
        <f t="shared" si="98"/>
        <v>56.324617142857178</v>
      </c>
      <c r="N1611" s="27">
        <f t="shared" si="98"/>
        <v>3.1290799999999992</v>
      </c>
      <c r="O1611"/>
      <c r="P1611"/>
      <c r="Q1611"/>
      <c r="R1611"/>
    </row>
    <row r="1612" spans="1:18" x14ac:dyDescent="0.35">
      <c r="A1612" s="1" t="s">
        <v>1308</v>
      </c>
      <c r="B1612" s="27">
        <f t="shared" ref="B1612:N1612" si="99">AVERAGEIF($A$24:$A$1598, "*Fixed", B$24:B$1598)</f>
        <v>3.880876190476187</v>
      </c>
      <c r="C1612" s="27">
        <f t="shared" si="99"/>
        <v>77.839695238095359</v>
      </c>
      <c r="D1612" s="27">
        <f t="shared" si="99"/>
        <v>18.525257142857154</v>
      </c>
      <c r="E1612" s="27">
        <f t="shared" si="99"/>
        <v>6.6144571428571393</v>
      </c>
      <c r="F1612" s="27">
        <f t="shared" si="99"/>
        <v>13.975923809523787</v>
      </c>
      <c r="G1612" s="27">
        <f t="shared" si="99"/>
        <v>4.0725333333333307</v>
      </c>
      <c r="H1612" s="27">
        <f t="shared" si="99"/>
        <v>10.68740952380953</v>
      </c>
      <c r="I1612" s="27">
        <f t="shared" si="99"/>
        <v>32.501238095238058</v>
      </c>
      <c r="J1612" s="27">
        <f t="shared" si="99"/>
        <v>56.267561904761862</v>
      </c>
      <c r="K1612" s="27">
        <f t="shared" si="99"/>
        <v>0.3880228571428565</v>
      </c>
      <c r="L1612" s="27">
        <f t="shared" si="99"/>
        <v>5.4305142857142864E-2</v>
      </c>
      <c r="M1612" s="27">
        <f t="shared" si="99"/>
        <v>56.688045714285728</v>
      </c>
      <c r="N1612" s="27">
        <f t="shared" si="99"/>
        <v>3.1493733333333331</v>
      </c>
    </row>
    <row r="1613" spans="1:18" x14ac:dyDescent="0.35">
      <c r="A1613" s="1" t="s">
        <v>1309</v>
      </c>
      <c r="B1613" s="27">
        <f t="shared" ref="B1613:N1613" si="100">AVERAGEIF($A$24:$A$1598, "*Repaired", B$24:B$1598)</f>
        <v>3.8785904761904719</v>
      </c>
      <c r="C1613" s="27">
        <f t="shared" si="100"/>
        <v>77.843942857142892</v>
      </c>
      <c r="D1613" s="27">
        <f t="shared" si="100"/>
        <v>18.371238095238098</v>
      </c>
      <c r="E1613" s="27">
        <f t="shared" si="100"/>
        <v>6.5891999999999982</v>
      </c>
      <c r="F1613" s="27">
        <f t="shared" si="100"/>
        <v>13.953676190476186</v>
      </c>
      <c r="G1613" s="27">
        <f t="shared" si="100"/>
        <v>4.0636952380952369</v>
      </c>
      <c r="H1613" s="27">
        <f t="shared" si="100"/>
        <v>10.653047619047621</v>
      </c>
      <c r="I1613" s="27">
        <f t="shared" si="100"/>
        <v>32.324819047619044</v>
      </c>
      <c r="J1613" s="27">
        <f t="shared" si="100"/>
        <v>55.924457142857101</v>
      </c>
      <c r="K1613" s="27">
        <f t="shared" si="100"/>
        <v>0.3903961904761899</v>
      </c>
      <c r="L1613" s="27">
        <f t="shared" si="100"/>
        <v>5.4914666666666667E-2</v>
      </c>
      <c r="M1613" s="27">
        <f t="shared" si="100"/>
        <v>56.704731428571435</v>
      </c>
      <c r="N1613" s="27">
        <f t="shared" si="100"/>
        <v>3.1501961904761897</v>
      </c>
    </row>
    <row r="1614" spans="1:18" x14ac:dyDescent="0.35">
      <c r="A1614" s="37" t="s">
        <v>1704</v>
      </c>
      <c r="D1614" s="37" t="s">
        <v>1695</v>
      </c>
      <c r="I1614" s="37" t="s">
        <v>1695</v>
      </c>
    </row>
    <row r="1616" spans="1:18" x14ac:dyDescent="0.35">
      <c r="A1616" s="33" t="s">
        <v>1667</v>
      </c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</row>
    <row r="1617" spans="1:16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16" customFormat="1" ht="28.8" x14ac:dyDescent="0.35">
      <c r="A1618" s="1"/>
      <c r="B1618" s="14" t="s">
        <v>1335</v>
      </c>
      <c r="C1618" s="14" t="s">
        <v>1296</v>
      </c>
      <c r="D1618" s="14" t="s">
        <v>1297</v>
      </c>
      <c r="E1618" s="14" t="s">
        <v>1298</v>
      </c>
      <c r="F1618" s="14" t="s">
        <v>21</v>
      </c>
      <c r="G1618" s="14" t="s">
        <v>1299</v>
      </c>
      <c r="H1618" s="14" t="s">
        <v>22</v>
      </c>
      <c r="I1618" s="14" t="s">
        <v>1300</v>
      </c>
      <c r="J1618" s="14" t="s">
        <v>1301</v>
      </c>
      <c r="K1618" s="14" t="s">
        <v>1302</v>
      </c>
      <c r="L1618" s="14" t="s">
        <v>1303</v>
      </c>
      <c r="M1618" s="14" t="s">
        <v>1304</v>
      </c>
      <c r="N1618" s="14" t="s">
        <v>1305</v>
      </c>
      <c r="O1618" s="14" t="s">
        <v>1306</v>
      </c>
    </row>
    <row r="1619" spans="1:16" x14ac:dyDescent="0.35">
      <c r="A1619" s="1">
        <f>COUNTIFS($Q$24:$Q$1598, "*Fixed", $R$24:$R$1598, "correct")</f>
        <v>198</v>
      </c>
      <c r="B1619" s="1" t="s">
        <v>1689</v>
      </c>
      <c r="C1619" s="27">
        <f>AVERAGEIFS(B$24:B$1598, $Q$24:$Q$1598, "*Fixed", $R$24:$R$1598, "correct")</f>
        <v>3.5520202020202043</v>
      </c>
      <c r="D1619" s="27">
        <f t="shared" ref="D1619:O1619" si="101">AVERAGEIFS(C$24:C$1598, $Q$24:$Q$1598, "*Fixed", $R$24:$R$1598, "correct")</f>
        <v>79.375303030303044</v>
      </c>
      <c r="E1619" s="27">
        <f t="shared" si="101"/>
        <v>14.623131313131307</v>
      </c>
      <c r="F1619" s="27">
        <f t="shared" si="101"/>
        <v>5.9473232323232317</v>
      </c>
      <c r="G1619" s="27">
        <f t="shared" si="101"/>
        <v>11.140101010101011</v>
      </c>
      <c r="H1619" s="27">
        <f t="shared" si="101"/>
        <v>3.6630303030303057</v>
      </c>
      <c r="I1619" s="27">
        <f t="shared" si="101"/>
        <v>9.6111111111111072</v>
      </c>
      <c r="J1619" s="27">
        <f t="shared" si="101"/>
        <v>25.76373737373736</v>
      </c>
      <c r="K1619" s="27">
        <f t="shared" si="101"/>
        <v>47.571060606060577</v>
      </c>
      <c r="L1619" s="27">
        <f t="shared" si="101"/>
        <v>0.42216161616161618</v>
      </c>
      <c r="M1619" s="27">
        <f t="shared" si="101"/>
        <v>5.0134343434343434E-2</v>
      </c>
      <c r="N1619" s="27">
        <f t="shared" si="101"/>
        <v>53.700808080808088</v>
      </c>
      <c r="O1619" s="27">
        <f t="shared" si="101"/>
        <v>2.9835404040404039</v>
      </c>
    </row>
    <row r="1620" spans="1:16" ht="15" x14ac:dyDescent="0.35">
      <c r="A1620" s="1">
        <f>COUNTIFS($Q$24:$Q$1598, "*Repaired", $R$24:$R$1598, "correct")</f>
        <v>198</v>
      </c>
      <c r="B1620" s="1" t="s">
        <v>1690</v>
      </c>
      <c r="C1620" s="27">
        <f>AVERAGEIFS(B$24:B$1598, $Q$24:$Q$1598, "*Repaired", $R$24:$R$1598, "correct")</f>
        <v>3.5950000000000011</v>
      </c>
      <c r="D1620" s="27">
        <f t="shared" ref="D1620:O1620" si="102">AVERAGEIFS(C$24:C$1598, $Q$24:$Q$1598, "*Repaired", $R$24:$R$1598, "correct")</f>
        <v>79.217121212121228</v>
      </c>
      <c r="E1620" s="27">
        <f t="shared" si="102"/>
        <v>14.705353535353527</v>
      </c>
      <c r="F1620" s="27">
        <f t="shared" si="102"/>
        <v>5.9746464646464625</v>
      </c>
      <c r="G1620" s="27">
        <f t="shared" si="102"/>
        <v>11.297373737373736</v>
      </c>
      <c r="H1620" s="27">
        <f t="shared" si="102"/>
        <v>3.7004040404040435</v>
      </c>
      <c r="I1620" s="27">
        <f t="shared" si="102"/>
        <v>9.6751515151515175</v>
      </c>
      <c r="J1620" s="27">
        <f t="shared" si="102"/>
        <v>26.002323232323224</v>
      </c>
      <c r="K1620" s="27">
        <f t="shared" si="102"/>
        <v>47.960303030302988</v>
      </c>
      <c r="L1620" s="27">
        <f t="shared" si="102"/>
        <v>0.4374898989898991</v>
      </c>
      <c r="M1620" s="27">
        <f t="shared" si="102"/>
        <v>5.1578787878787877E-2</v>
      </c>
      <c r="N1620" s="27">
        <f t="shared" si="102"/>
        <v>54.37969696969698</v>
      </c>
      <c r="O1620" s="27">
        <f t="shared" si="102"/>
        <v>3.0211313131313124</v>
      </c>
      <c r="P1620"/>
    </row>
    <row r="1621" spans="1:16" x14ac:dyDescent="0.35">
      <c r="A1621" s="37" t="s">
        <v>1704</v>
      </c>
      <c r="C1621" s="37" t="s">
        <v>1695</v>
      </c>
      <c r="D1621" s="37" t="s">
        <v>1695</v>
      </c>
      <c r="E1621" s="37" t="s">
        <v>1695</v>
      </c>
      <c r="F1621" s="37" t="s">
        <v>1695</v>
      </c>
      <c r="G1621" s="37" t="s">
        <v>1695</v>
      </c>
      <c r="H1621" s="37" t="s">
        <v>1695</v>
      </c>
      <c r="I1621" s="37" t="s">
        <v>1695</v>
      </c>
      <c r="J1621" s="37" t="s">
        <v>1695</v>
      </c>
      <c r="K1621" s="37" t="s">
        <v>1695</v>
      </c>
      <c r="L1621" s="37"/>
      <c r="M1621" s="37"/>
      <c r="N1621" s="37"/>
      <c r="O1621" s="37"/>
    </row>
    <row r="1622" spans="1:16" ht="28.8" x14ac:dyDescent="0.35">
      <c r="B1622" s="14" t="s">
        <v>1335</v>
      </c>
      <c r="C1622" s="14" t="s">
        <v>1296</v>
      </c>
      <c r="D1622" s="14" t="s">
        <v>1297</v>
      </c>
      <c r="E1622" s="14" t="s">
        <v>1298</v>
      </c>
      <c r="F1622" s="14" t="s">
        <v>21</v>
      </c>
      <c r="G1622" s="14" t="s">
        <v>1299</v>
      </c>
      <c r="H1622" s="14" t="s">
        <v>22</v>
      </c>
      <c r="I1622" s="14" t="s">
        <v>1300</v>
      </c>
      <c r="J1622" s="14" t="s">
        <v>1301</v>
      </c>
      <c r="K1622" s="14" t="s">
        <v>1302</v>
      </c>
      <c r="L1622" s="14" t="s">
        <v>1303</v>
      </c>
      <c r="M1622" s="14" t="s">
        <v>1304</v>
      </c>
      <c r="N1622" s="14" t="s">
        <v>1305</v>
      </c>
      <c r="O1622" s="14" t="s">
        <v>1306</v>
      </c>
    </row>
    <row r="1623" spans="1:16" x14ac:dyDescent="0.35">
      <c r="A1623" s="1">
        <f>COUNTIFS($Q$24:$Q$1598, "*Fixed", $R$24:$R$1598, "plausible")</f>
        <v>327</v>
      </c>
      <c r="B1623" s="1" t="s">
        <v>1689</v>
      </c>
      <c r="C1623" s="27">
        <f>AVERAGEIFS(B$24:B$1598, $Q$24:$Q$1598, "*Fixed", $R$24:$R$1598, "plausible")</f>
        <v>4.0799999999999992</v>
      </c>
      <c r="D1623" s="27">
        <f t="shared" ref="D1623:N1623" si="103">AVERAGEIFS(C$24:C$1598, $Q$24:$Q$1598, "*Fixed", $R$24:$R$1598, "plausible")</f>
        <v>76.909877675841074</v>
      </c>
      <c r="E1623" s="27">
        <f t="shared" si="103"/>
        <v>20.888012232415903</v>
      </c>
      <c r="F1623" s="27">
        <f t="shared" si="103"/>
        <v>7.0184097859327235</v>
      </c>
      <c r="G1623" s="27">
        <f t="shared" si="103"/>
        <v>15.693027522935763</v>
      </c>
      <c r="H1623" s="27">
        <f t="shared" si="103"/>
        <v>4.3204892966360831</v>
      </c>
      <c r="I1623" s="27">
        <f t="shared" si="103"/>
        <v>11.339113149847099</v>
      </c>
      <c r="J1623" s="27">
        <f t="shared" si="103"/>
        <v>36.580825688073354</v>
      </c>
      <c r="K1623" s="27">
        <f t="shared" si="103"/>
        <v>61.533333333333381</v>
      </c>
      <c r="L1623" s="27">
        <f t="shared" si="103"/>
        <v>0.36735168195718676</v>
      </c>
      <c r="M1623" s="27">
        <f t="shared" si="103"/>
        <v>5.6830581039755364E-2</v>
      </c>
      <c r="N1623" s="27">
        <f t="shared" si="103"/>
        <v>58.4968318042813</v>
      </c>
      <c r="O1623" s="27">
        <f t="shared" ref="E1623:O1624" si="104">AVERAGEIFS(N$24:N$1598, $Q$24:$Q$1598, "*Repaired", $R$24:$R$1598, "plausible")</f>
        <v>3.2283455657492364</v>
      </c>
    </row>
    <row r="1624" spans="1:16" x14ac:dyDescent="0.35">
      <c r="A1624" s="1">
        <f>COUNTIFS($Q$24:$Q$1598, "*Repaired", $R$24:$R$1598, "plausible")</f>
        <v>327</v>
      </c>
      <c r="B1624" s="1" t="s">
        <v>1691</v>
      </c>
      <c r="C1624" s="27">
        <f>AVERAGEIFS(B$24:B$1598, $Q$24:$Q$1598, "*Repaired", $R$24:$R$1598, "plausible")</f>
        <v>4.0503058103975542</v>
      </c>
      <c r="D1624" s="27">
        <f>AVERAGEIFS(C$24:C$1598, $Q$24:$Q$1598, "*Repaired", $R$24:$R$1598, "plausible")</f>
        <v>77.012477064220192</v>
      </c>
      <c r="E1624" s="27">
        <f t="shared" si="104"/>
        <v>20.590948012232403</v>
      </c>
      <c r="F1624" s="27">
        <f t="shared" si="104"/>
        <v>6.9613149847094808</v>
      </c>
      <c r="G1624" s="27">
        <f t="shared" si="104"/>
        <v>15.562079510703374</v>
      </c>
      <c r="H1624" s="27">
        <f t="shared" si="104"/>
        <v>4.2836697247706406</v>
      </c>
      <c r="I1624" s="27">
        <f t="shared" si="104"/>
        <v>11.24516819571865</v>
      </c>
      <c r="J1624" s="27">
        <f t="shared" si="104"/>
        <v>36.153119266055043</v>
      </c>
      <c r="K1624" s="27">
        <f t="shared" si="104"/>
        <v>60.746788990825642</v>
      </c>
      <c r="L1624" s="27">
        <f t="shared" si="104"/>
        <v>0.36188073394495435</v>
      </c>
      <c r="M1624" s="27">
        <f t="shared" si="104"/>
        <v>5.6934556574923557E-2</v>
      </c>
      <c r="N1624" s="27">
        <f t="shared" si="104"/>
        <v>58.112550458715553</v>
      </c>
      <c r="O1624" s="27">
        <f t="shared" si="104"/>
        <v>3.2283455657492364</v>
      </c>
    </row>
    <row r="1625" spans="1:16" customFormat="1" ht="15" x14ac:dyDescent="0.35">
      <c r="A1625" s="37" t="s">
        <v>1704</v>
      </c>
      <c r="C1625" s="37" t="s">
        <v>1695</v>
      </c>
      <c r="D1625" s="37" t="s">
        <v>1695</v>
      </c>
      <c r="E1625" s="37" t="s">
        <v>1695</v>
      </c>
      <c r="F1625" s="37" t="s">
        <v>1695</v>
      </c>
      <c r="G1625" s="37" t="s">
        <v>1695</v>
      </c>
      <c r="H1625" s="37" t="s">
        <v>1695</v>
      </c>
      <c r="I1625" s="37" t="s">
        <v>1695</v>
      </c>
      <c r="J1625" s="37" t="s">
        <v>1695</v>
      </c>
      <c r="K1625" s="37" t="s">
        <v>1695</v>
      </c>
      <c r="L1625" s="37" t="s">
        <v>1695</v>
      </c>
      <c r="N1625" s="37" t="s">
        <v>1695</v>
      </c>
      <c r="O1625" s="37" t="s">
        <v>1695</v>
      </c>
    </row>
    <row r="1626" spans="1:16" x14ac:dyDescent="0.35">
      <c r="A1626" s="33" t="s">
        <v>1692</v>
      </c>
      <c r="B1626" s="28"/>
      <c r="C1626" s="28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</row>
    <row r="1627" spans="1:16" ht="1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</row>
    <row r="1628" spans="1:16" ht="28.8" x14ac:dyDescent="0.35">
      <c r="B1628" s="14" t="s">
        <v>1335</v>
      </c>
      <c r="C1628" s="14" t="s">
        <v>1296</v>
      </c>
      <c r="D1628" s="14" t="s">
        <v>1297</v>
      </c>
      <c r="E1628" s="14" t="s">
        <v>1298</v>
      </c>
      <c r="F1628" s="14" t="s">
        <v>21</v>
      </c>
      <c r="G1628" s="14" t="s">
        <v>1299</v>
      </c>
      <c r="H1628" s="14" t="s">
        <v>22</v>
      </c>
      <c r="I1628" s="14" t="s">
        <v>1300</v>
      </c>
      <c r="J1628" s="14" t="s">
        <v>1301</v>
      </c>
      <c r="K1628" s="14" t="s">
        <v>1302</v>
      </c>
      <c r="L1628" s="14" t="s">
        <v>1303</v>
      </c>
      <c r="M1628" s="14" t="s">
        <v>1304</v>
      </c>
      <c r="N1628" s="14" t="s">
        <v>1305</v>
      </c>
      <c r="O1628" s="14" t="s">
        <v>1306</v>
      </c>
    </row>
    <row r="1629" spans="1:16" x14ac:dyDescent="0.35">
      <c r="A1629" s="1">
        <f>COUNTIFS($Q$24:$Q$1598, "*Fixed", $S$24:$S$1598, "&lt;2")</f>
        <v>271</v>
      </c>
      <c r="B1629" s="1" t="s">
        <v>1696</v>
      </c>
      <c r="C1629" s="27">
        <f t="shared" ref="C1629:O1629" si="105">AVERAGEIFS(B$24:B$1598, $Q$24:$Q$1598, "*Fixed", $S$24:$S$1598, "&lt;2")</f>
        <v>3.8940221402214039</v>
      </c>
      <c r="D1629" s="27">
        <f t="shared" si="105"/>
        <v>77.983911439114479</v>
      </c>
      <c r="E1629" s="27">
        <f t="shared" si="105"/>
        <v>18.020885608856091</v>
      </c>
      <c r="F1629" s="27">
        <f t="shared" si="105"/>
        <v>6.4891881918819188</v>
      </c>
      <c r="G1629" s="27">
        <f t="shared" si="105"/>
        <v>13.478118081180812</v>
      </c>
      <c r="H1629" s="27">
        <f t="shared" si="105"/>
        <v>4.019520295202951</v>
      </c>
      <c r="I1629" s="27">
        <f t="shared" si="105"/>
        <v>10.508671586715854</v>
      </c>
      <c r="J1629" s="27">
        <f t="shared" si="105"/>
        <v>31.498966789667868</v>
      </c>
      <c r="K1629" s="27">
        <f t="shared" si="105"/>
        <v>54.547269372693755</v>
      </c>
      <c r="L1629" s="27">
        <f t="shared" si="105"/>
        <v>0.40367158671586728</v>
      </c>
      <c r="M1629" s="27">
        <f t="shared" si="105"/>
        <v>5.0355719557195602E-2</v>
      </c>
      <c r="N1629" s="27">
        <f t="shared" si="105"/>
        <v>45.778929889298894</v>
      </c>
      <c r="O1629" s="27">
        <f t="shared" si="105"/>
        <v>2.5431549815498156</v>
      </c>
    </row>
    <row r="1630" spans="1:16" x14ac:dyDescent="0.35">
      <c r="A1630" s="1">
        <f>COUNTIFS($Q$24:$Q$1598, "*Repaired", $S$24:$S$1598, "&lt;2")</f>
        <v>417</v>
      </c>
      <c r="B1630" s="1" t="s">
        <v>1697</v>
      </c>
      <c r="C1630" s="27">
        <f t="shared" ref="C1630:O1630" si="106">AVERAGEIFS(B$24:B$1598, $Q$24:$Q$1598, "*Repaired", $S$24:$S$1598, "&lt;2")</f>
        <v>3.7877937649880069</v>
      </c>
      <c r="D1630" s="27">
        <f t="shared" si="106"/>
        <v>78.035995203836919</v>
      </c>
      <c r="E1630" s="27">
        <f t="shared" si="106"/>
        <v>17.518896882493991</v>
      </c>
      <c r="F1630" s="27">
        <f t="shared" si="106"/>
        <v>6.4578417266186996</v>
      </c>
      <c r="G1630" s="27">
        <f t="shared" si="106"/>
        <v>13.374004796163058</v>
      </c>
      <c r="H1630" s="27">
        <f t="shared" si="106"/>
        <v>3.9784892086330923</v>
      </c>
      <c r="I1630" s="27">
        <f t="shared" si="106"/>
        <v>10.436354916067138</v>
      </c>
      <c r="J1630" s="27">
        <f t="shared" si="106"/>
        <v>30.892829736211056</v>
      </c>
      <c r="K1630" s="27">
        <f t="shared" si="106"/>
        <v>54.116666666666646</v>
      </c>
      <c r="L1630" s="27">
        <f t="shared" si="106"/>
        <v>0.39704316546762553</v>
      </c>
      <c r="M1630" s="27">
        <f t="shared" si="106"/>
        <v>5.5131414868105529E-2</v>
      </c>
      <c r="N1630" s="27">
        <f t="shared" si="106"/>
        <v>57.091239808153468</v>
      </c>
      <c r="O1630" s="27">
        <f t="shared" si="106"/>
        <v>3.1716767386091118</v>
      </c>
    </row>
    <row r="1631" spans="1:16" x14ac:dyDescent="0.35">
      <c r="A1631" s="37" t="s">
        <v>1704</v>
      </c>
    </row>
    <row r="1632" spans="1:16" ht="28.8" x14ac:dyDescent="0.35">
      <c r="B1632" s="14" t="s">
        <v>1335</v>
      </c>
      <c r="C1632" s="14" t="s">
        <v>1296</v>
      </c>
      <c r="D1632" s="14" t="s">
        <v>1297</v>
      </c>
      <c r="E1632" s="14" t="s">
        <v>1298</v>
      </c>
      <c r="F1632" s="14" t="s">
        <v>21</v>
      </c>
      <c r="G1632" s="14" t="s">
        <v>1299</v>
      </c>
      <c r="H1632" s="14" t="s">
        <v>22</v>
      </c>
      <c r="I1632" s="14" t="s">
        <v>1300</v>
      </c>
      <c r="J1632" s="14" t="s">
        <v>1301</v>
      </c>
      <c r="K1632" s="14" t="s">
        <v>1302</v>
      </c>
      <c r="L1632" s="14" t="s">
        <v>1303</v>
      </c>
      <c r="M1632" s="14" t="s">
        <v>1304</v>
      </c>
      <c r="N1632" s="14" t="s">
        <v>1305</v>
      </c>
      <c r="O1632" s="14" t="s">
        <v>1306</v>
      </c>
    </row>
    <row r="1633" spans="1:15" customFormat="1" ht="15" x14ac:dyDescent="0.35">
      <c r="A1633" s="1">
        <f>COUNTIFS($Q$24:$Q$1598, "*Fixed", $S$24:$S$1598, "&gt;1")</f>
        <v>254</v>
      </c>
      <c r="B1633" s="1" t="s">
        <v>1698</v>
      </c>
      <c r="C1633" s="27">
        <f t="shared" ref="C1633:O1633" si="107">AVERAGEIFS(B$24:B$1598, $Q$24:$Q$1598, "*Fixed", $S$24:$S$1598, "&gt;1")</f>
        <v>3.8668503937007923</v>
      </c>
      <c r="D1633" s="27">
        <f t="shared" si="107"/>
        <v>77.685826771653538</v>
      </c>
      <c r="E1633" s="27">
        <f t="shared" si="107"/>
        <v>19.063385826771665</v>
      </c>
      <c r="F1633" s="27">
        <f t="shared" si="107"/>
        <v>6.748110236220473</v>
      </c>
      <c r="G1633" s="27">
        <f t="shared" si="107"/>
        <v>14.507047244094496</v>
      </c>
      <c r="H1633" s="27">
        <f t="shared" si="107"/>
        <v>4.1290944881889784</v>
      </c>
      <c r="I1633" s="27">
        <f t="shared" si="107"/>
        <v>10.878110236220472</v>
      </c>
      <c r="J1633" s="27">
        <f t="shared" si="107"/>
        <v>33.57059055118112</v>
      </c>
      <c r="K1633" s="27">
        <f t="shared" si="107"/>
        <v>58.102992125984272</v>
      </c>
      <c r="L1633" s="27">
        <f t="shared" si="107"/>
        <v>0.37132677165354344</v>
      </c>
      <c r="M1633" s="27">
        <f t="shared" si="107"/>
        <v>5.8518897637795289E-2</v>
      </c>
      <c r="N1633" s="27">
        <f t="shared" si="107"/>
        <v>68.327299212598376</v>
      </c>
      <c r="O1633" s="27">
        <f t="shared" si="107"/>
        <v>3.7961653543307117</v>
      </c>
    </row>
    <row r="1634" spans="1:15" x14ac:dyDescent="0.35">
      <c r="A1634" s="1">
        <f>COUNTIFS($Q$24:$Q$1598, "*Repaired", $S$24:$S$1598, "&gt;1")</f>
        <v>108</v>
      </c>
      <c r="B1634" s="1" t="s">
        <v>1699</v>
      </c>
      <c r="C1634" s="27">
        <f t="shared" ref="C1634:O1634" si="108">AVERAGEIFS(B$24:B$1598, $Q$24:$Q$1598, "*Repaired", $S$24:$S$1598, "&gt;1")</f>
        <v>4.2291666666666652</v>
      </c>
      <c r="D1634" s="27">
        <f t="shared" si="108"/>
        <v>77.102407407407426</v>
      </c>
      <c r="E1634" s="27">
        <f t="shared" si="108"/>
        <v>21.662222222222209</v>
      </c>
      <c r="F1634" s="27">
        <f t="shared" si="108"/>
        <v>7.0963888888888853</v>
      </c>
      <c r="G1634" s="27">
        <f t="shared" si="108"/>
        <v>16.191851851851851</v>
      </c>
      <c r="H1634" s="27">
        <f t="shared" si="108"/>
        <v>4.3926851851851856</v>
      </c>
      <c r="I1634" s="27">
        <f t="shared" si="108"/>
        <v>11.489722222222222</v>
      </c>
      <c r="J1634" s="27">
        <f t="shared" si="108"/>
        <v>37.853888888888882</v>
      </c>
      <c r="K1634" s="27">
        <f t="shared" si="108"/>
        <v>62.904537037037045</v>
      </c>
      <c r="L1634" s="27">
        <f t="shared" si="108"/>
        <v>0.36473148148148149</v>
      </c>
      <c r="M1634" s="27">
        <f t="shared" si="108"/>
        <v>5.4077777777777759E-2</v>
      </c>
      <c r="N1634" s="27">
        <f t="shared" si="108"/>
        <v>55.212379629629652</v>
      </c>
      <c r="O1634" s="27">
        <f t="shared" si="108"/>
        <v>3.0672574074074079</v>
      </c>
    </row>
    <row r="1635" spans="1:15" x14ac:dyDescent="0.35">
      <c r="A1635" s="37" t="s">
        <v>1704</v>
      </c>
      <c r="C1635" s="37" t="s">
        <v>1695</v>
      </c>
      <c r="D1635" s="27"/>
      <c r="E1635" s="37" t="s">
        <v>1695</v>
      </c>
      <c r="F1635" s="37" t="s">
        <v>1695</v>
      </c>
      <c r="G1635" s="37" t="s">
        <v>1695</v>
      </c>
      <c r="H1635" s="37" t="s">
        <v>1695</v>
      </c>
      <c r="I1635" s="37" t="s">
        <v>1695</v>
      </c>
      <c r="J1635" s="37" t="s">
        <v>1695</v>
      </c>
      <c r="K1635" s="37" t="s">
        <v>1695</v>
      </c>
      <c r="L1635" s="27"/>
      <c r="M1635" s="27"/>
      <c r="N1635" s="27"/>
      <c r="O1635" s="27"/>
    </row>
    <row r="1636" spans="1:15" x14ac:dyDescent="0.35"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27"/>
      <c r="N1636" s="27"/>
      <c r="O1636" s="27"/>
    </row>
    <row r="1637" spans="1:15" ht="28.8" x14ac:dyDescent="0.35">
      <c r="B1637" s="14" t="s">
        <v>1335</v>
      </c>
      <c r="C1637" s="14" t="s">
        <v>1296</v>
      </c>
      <c r="D1637" s="14" t="s">
        <v>1297</v>
      </c>
      <c r="E1637" s="14" t="s">
        <v>1298</v>
      </c>
      <c r="F1637" s="14" t="s">
        <v>21</v>
      </c>
      <c r="G1637" s="14" t="s">
        <v>1299</v>
      </c>
      <c r="H1637" s="14" t="s">
        <v>22</v>
      </c>
      <c r="I1637" s="14" t="s">
        <v>1300</v>
      </c>
      <c r="J1637" s="14" t="s">
        <v>1301</v>
      </c>
      <c r="K1637" s="14" t="s">
        <v>1302</v>
      </c>
      <c r="L1637" s="14" t="s">
        <v>1303</v>
      </c>
      <c r="M1637" s="14" t="s">
        <v>1304</v>
      </c>
      <c r="N1637" s="14" t="s">
        <v>1305</v>
      </c>
      <c r="O1637" s="14" t="s">
        <v>1306</v>
      </c>
    </row>
    <row r="1638" spans="1:15" x14ac:dyDescent="0.35">
      <c r="A1638" s="1">
        <f>COUNTIFS($Q$24:$Q$1598, "*Fixed", $V$24:$V$1598, "&lt;2")</f>
        <v>11</v>
      </c>
      <c r="B1638" s="1" t="s">
        <v>1700</v>
      </c>
      <c r="C1638" s="27">
        <f t="shared" ref="C1638:O1638" si="109">AVERAGEIFS(B$24:B$1598, $Q$24:$Q$1598, "*Fixed", $V$24:$V$1598, "&lt;2")</f>
        <v>3.4299999999999997</v>
      </c>
      <c r="D1638" s="27">
        <f t="shared" si="109"/>
        <v>80.956363636363648</v>
      </c>
      <c r="E1638" s="27">
        <f t="shared" si="109"/>
        <v>13.758181818181816</v>
      </c>
      <c r="F1638" s="27">
        <f t="shared" si="109"/>
        <v>6.5281818181818183</v>
      </c>
      <c r="G1638" s="27">
        <f t="shared" si="109"/>
        <v>9.9381818181818193</v>
      </c>
      <c r="H1638" s="27">
        <f t="shared" si="109"/>
        <v>3.5081818181818192</v>
      </c>
      <c r="I1638" s="27">
        <f t="shared" si="109"/>
        <v>10.036363636363637</v>
      </c>
      <c r="J1638" s="27">
        <f t="shared" si="109"/>
        <v>23.696363636363639</v>
      </c>
      <c r="K1638" s="27">
        <f t="shared" si="109"/>
        <v>48.200909090909086</v>
      </c>
      <c r="L1638" s="27">
        <f t="shared" si="109"/>
        <v>0.15163636363636362</v>
      </c>
      <c r="M1638" s="27">
        <f t="shared" si="109"/>
        <v>7.8909090909090915E-2</v>
      </c>
      <c r="N1638" s="27">
        <f t="shared" si="109"/>
        <v>6.928181818181816</v>
      </c>
      <c r="O1638" s="27">
        <f t="shared" si="109"/>
        <v>0.38363636363636372</v>
      </c>
    </row>
    <row r="1639" spans="1:15" x14ac:dyDescent="0.35">
      <c r="A1639" s="1">
        <f>COUNTIFS($Q$24:$Q$1598, "*Repaired", $V$24:$V$1598, "&lt;2")</f>
        <v>12</v>
      </c>
      <c r="B1639" s="1" t="s">
        <v>1701</v>
      </c>
      <c r="C1639" s="27">
        <f t="shared" ref="C1639:O1639" si="110">AVERAGEIFS(B$24:B$1598, $Q$24:$Q$1598, "*Repaired", $V$24:$V$1598, "&lt;2")</f>
        <v>4.9141666666666666</v>
      </c>
      <c r="D1639" s="27">
        <f t="shared" si="110"/>
        <v>74.953333333333333</v>
      </c>
      <c r="E1639" s="27">
        <f t="shared" si="110"/>
        <v>18.47583333333333</v>
      </c>
      <c r="F1639" s="27">
        <f t="shared" si="110"/>
        <v>7.1033333333333344</v>
      </c>
      <c r="G1639" s="27">
        <f t="shared" si="110"/>
        <v>15.095833333333331</v>
      </c>
      <c r="H1639" s="27">
        <f t="shared" si="110"/>
        <v>4.5666666666666664</v>
      </c>
      <c r="I1639" s="27">
        <f t="shared" si="110"/>
        <v>11.670833333333334</v>
      </c>
      <c r="J1639" s="27">
        <f t="shared" si="110"/>
        <v>33.57</v>
      </c>
      <c r="K1639" s="27">
        <f t="shared" si="110"/>
        <v>61.528333333333336</v>
      </c>
      <c r="L1639" s="27">
        <f t="shared" si="110"/>
        <v>0.27208333333333329</v>
      </c>
      <c r="M1639" s="27">
        <f t="shared" si="110"/>
        <v>5.1333333333333335E-2</v>
      </c>
      <c r="N1639" s="27">
        <f t="shared" si="110"/>
        <v>59.103333333333332</v>
      </c>
      <c r="O1639" s="27">
        <f t="shared" si="110"/>
        <v>3.2847500000000003</v>
      </c>
    </row>
    <row r="1640" spans="1:15" x14ac:dyDescent="0.35">
      <c r="A1640" s="37"/>
      <c r="C1640" s="37"/>
      <c r="D1640" s="37"/>
      <c r="E1640" s="37"/>
      <c r="F1640" s="27"/>
      <c r="G1640" s="37"/>
      <c r="H1640" s="27"/>
      <c r="I1640" s="27"/>
      <c r="J1640" s="37"/>
      <c r="K1640" s="27"/>
      <c r="L1640" s="27"/>
      <c r="M1640" s="27"/>
      <c r="N1640" s="27"/>
      <c r="O1640" s="27"/>
    </row>
    <row r="1641" spans="1:15" ht="28.8" x14ac:dyDescent="0.35">
      <c r="B1641" s="14" t="s">
        <v>1335</v>
      </c>
      <c r="C1641" s="14" t="s">
        <v>1296</v>
      </c>
      <c r="D1641" s="14" t="s">
        <v>1297</v>
      </c>
      <c r="E1641" s="14" t="s">
        <v>1298</v>
      </c>
      <c r="F1641" s="14" t="s">
        <v>21</v>
      </c>
      <c r="G1641" s="14" t="s">
        <v>1299</v>
      </c>
      <c r="H1641" s="14" t="s">
        <v>22</v>
      </c>
      <c r="I1641" s="14" t="s">
        <v>1300</v>
      </c>
      <c r="J1641" s="14" t="s">
        <v>1301</v>
      </c>
      <c r="K1641" s="14" t="s">
        <v>1302</v>
      </c>
      <c r="L1641" s="14" t="s">
        <v>1303</v>
      </c>
      <c r="M1641" s="14" t="s">
        <v>1304</v>
      </c>
      <c r="N1641" s="14" t="s">
        <v>1305</v>
      </c>
      <c r="O1641" s="14" t="s">
        <v>1306</v>
      </c>
    </row>
    <row r="1642" spans="1:15" x14ac:dyDescent="0.35">
      <c r="A1642" s="1">
        <f>COUNTIFS($Q$24:$Q$1598, "*Fixed", $V$24:$V$1598, "&gt;1")</f>
        <v>514</v>
      </c>
      <c r="B1642" s="1" t="s">
        <v>1702</v>
      </c>
      <c r="C1642" s="27">
        <f t="shared" ref="C1642:O1642" si="111">AVERAGEIFS(B$24:B$1598, $Q$24:$Q$1598, "*Fixed", $V$24:$V$1598, "&gt;1")</f>
        <v>3.8905252918287894</v>
      </c>
      <c r="D1642" s="27">
        <f t="shared" si="111"/>
        <v>77.772996108949528</v>
      </c>
      <c r="E1642" s="27">
        <f t="shared" si="111"/>
        <v>18.627276264591444</v>
      </c>
      <c r="F1642" s="27">
        <f t="shared" si="111"/>
        <v>6.6163035019455201</v>
      </c>
      <c r="G1642" s="27">
        <f t="shared" si="111"/>
        <v>14.062334630350168</v>
      </c>
      <c r="H1642" s="27">
        <f t="shared" si="111"/>
        <v>4.0846108949416324</v>
      </c>
      <c r="I1642" s="27">
        <f t="shared" si="111"/>
        <v>10.701342412451368</v>
      </c>
      <c r="J1642" s="27">
        <f t="shared" si="111"/>
        <v>32.689669260700349</v>
      </c>
      <c r="K1642" s="27">
        <f t="shared" si="111"/>
        <v>56.440194552529142</v>
      </c>
      <c r="L1642" s="27">
        <f t="shared" si="111"/>
        <v>0.39308171206225623</v>
      </c>
      <c r="M1642" s="27">
        <f t="shared" si="111"/>
        <v>5.3778599221789895E-2</v>
      </c>
      <c r="N1642" s="27">
        <f t="shared" si="111"/>
        <v>57.75294552529185</v>
      </c>
      <c r="O1642" s="27">
        <f t="shared" si="111"/>
        <v>3.2085622568093379</v>
      </c>
    </row>
    <row r="1643" spans="1:15" x14ac:dyDescent="0.35">
      <c r="A1643" s="1">
        <f>COUNTIFS($Q$24:$Q$1598, "*Repaired", $V$24:$V$1598, "&gt;1")</f>
        <v>513</v>
      </c>
      <c r="B1643" s="1" t="s">
        <v>1703</v>
      </c>
      <c r="C1643" s="27">
        <f t="shared" ref="C1643:O1643" si="112">AVERAGEIFS(B$24:B$1598, $Q$24:$Q$1598, "*Repaired", $V$24:$V$1598, "&gt;1")</f>
        <v>3.8543664717348887</v>
      </c>
      <c r="D1643" s="27">
        <f t="shared" si="112"/>
        <v>77.911559454191064</v>
      </c>
      <c r="E1643" s="27">
        <f t="shared" si="112"/>
        <v>18.368791423001941</v>
      </c>
      <c r="F1643" s="27">
        <f t="shared" si="112"/>
        <v>6.577173489278751</v>
      </c>
      <c r="G1643" s="27">
        <f t="shared" si="112"/>
        <v>13.926959064327482</v>
      </c>
      <c r="H1643" s="27">
        <f t="shared" si="112"/>
        <v>4.0519298245614035</v>
      </c>
      <c r="I1643" s="27">
        <f t="shared" si="112"/>
        <v>10.629239766081874</v>
      </c>
      <c r="J1643" s="27">
        <f t="shared" si="112"/>
        <v>32.295692007797278</v>
      </c>
      <c r="K1643" s="27">
        <f t="shared" si="112"/>
        <v>55.793372319688068</v>
      </c>
      <c r="L1643" s="27">
        <f t="shared" si="112"/>
        <v>0.39316374269005783</v>
      </c>
      <c r="M1643" s="27">
        <f t="shared" si="112"/>
        <v>5.4998440545808984E-2</v>
      </c>
      <c r="N1643" s="27">
        <f t="shared" si="112"/>
        <v>56.648623781676434</v>
      </c>
      <c r="O1643" s="27">
        <f t="shared" si="112"/>
        <v>3.1470487329434689</v>
      </c>
    </row>
    <row r="1644" spans="1:15" x14ac:dyDescent="0.35">
      <c r="A1644" s="37" t="s">
        <v>1704</v>
      </c>
      <c r="C1644" s="27"/>
      <c r="D1644" s="27"/>
      <c r="E1644" s="27"/>
      <c r="F1644" s="27"/>
      <c r="G1644" s="27"/>
      <c r="H1644" s="27"/>
      <c r="I1644" s="27"/>
      <c r="J1644" s="27"/>
      <c r="K1644" s="27"/>
      <c r="L1644" s="27"/>
      <c r="M1644" s="27"/>
      <c r="N1644" s="27"/>
      <c r="O1644" s="27"/>
    </row>
    <row r="1645" spans="1:15" ht="15" x14ac:dyDescent="0.35">
      <c r="B1645" s="27"/>
      <c r="C1645" s="27"/>
      <c r="D1645" s="27"/>
      <c r="E1645" s="27"/>
      <c r="F1645" s="27"/>
      <c r="G1645" s="27"/>
      <c r="H1645" s="27"/>
      <c r="I1645" s="27"/>
      <c r="J1645" s="27"/>
      <c r="K1645" s="27"/>
      <c r="L1645" s="27"/>
      <c r="M1645" s="27"/>
      <c r="N1645" s="27"/>
      <c r="O1645"/>
    </row>
    <row r="1646" spans="1:15" x14ac:dyDescent="0.35">
      <c r="A1646" s="33" t="s">
        <v>1694</v>
      </c>
      <c r="B1646" s="28"/>
      <c r="C1646" s="28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</row>
    <row r="1647" spans="1:15" ht="15" x14ac:dyDescent="0.3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</row>
    <row r="1648" spans="1:15" ht="28.8" x14ac:dyDescent="0.35">
      <c r="B1648" s="14" t="s">
        <v>1335</v>
      </c>
      <c r="C1648" s="14" t="s">
        <v>1296</v>
      </c>
      <c r="D1648" s="14" t="s">
        <v>1297</v>
      </c>
      <c r="E1648" s="14" t="s">
        <v>1298</v>
      </c>
      <c r="F1648" s="14" t="s">
        <v>21</v>
      </c>
      <c r="G1648" s="14" t="s">
        <v>1299</v>
      </c>
      <c r="H1648" s="14" t="s">
        <v>22</v>
      </c>
      <c r="I1648" s="14" t="s">
        <v>1300</v>
      </c>
      <c r="J1648" s="14" t="s">
        <v>1301</v>
      </c>
      <c r="K1648" s="14" t="s">
        <v>1302</v>
      </c>
      <c r="L1648" s="14" t="s">
        <v>1303</v>
      </c>
      <c r="M1648" s="14" t="s">
        <v>1304</v>
      </c>
      <c r="N1648" s="14" t="s">
        <v>1305</v>
      </c>
      <c r="O1648" s="14" t="s">
        <v>1306</v>
      </c>
    </row>
    <row r="1649" spans="1:15" x14ac:dyDescent="0.35">
      <c r="A1649" s="1">
        <f>COUNTIFS($S$549:$S$1073, "&lt;2", $S$1074:$S$1598, "&lt;2")</f>
        <v>225</v>
      </c>
      <c r="B1649" s="1" t="s">
        <v>1696</v>
      </c>
      <c r="C1649" s="27">
        <f>AVERAGEIFS(B$549:B$1073, $S$549:$S$1073, "&lt;2", $S$1074:$S$1598, "&lt;2")</f>
        <v>3.781022222222223</v>
      </c>
      <c r="D1649" s="27">
        <f t="shared" ref="D1649:O1649" si="113">AVERAGEIFS(C$549:C$1073, $S$549:$S$1073, "&lt;2", $S$1074:$S$1598, "&lt;2")</f>
        <v>78.341244444444555</v>
      </c>
      <c r="E1649" s="27">
        <f t="shared" si="113"/>
        <v>17.151333333333341</v>
      </c>
      <c r="F1649" s="27">
        <f t="shared" si="113"/>
        <v>6.3301333333333316</v>
      </c>
      <c r="G1649" s="27">
        <f t="shared" si="113"/>
        <v>12.818711111111112</v>
      </c>
      <c r="H1649" s="27">
        <f t="shared" si="113"/>
        <v>3.9085777777777779</v>
      </c>
      <c r="I1649" s="27">
        <f t="shared" si="113"/>
        <v>10.238577777777765</v>
      </c>
      <c r="J1649" s="27">
        <f t="shared" si="113"/>
        <v>29.96999999999997</v>
      </c>
      <c r="K1649" s="27">
        <f t="shared" si="113"/>
        <v>52.366666666666667</v>
      </c>
      <c r="L1649" s="27">
        <f t="shared" si="113"/>
        <v>0.42130666666666677</v>
      </c>
      <c r="M1649" s="27">
        <f t="shared" si="113"/>
        <v>5.0608000000000014E-2</v>
      </c>
      <c r="N1649" s="27">
        <f t="shared" si="113"/>
        <v>44.244133333333345</v>
      </c>
      <c r="O1649" s="27">
        <f t="shared" si="113"/>
        <v>2.4579066666666662</v>
      </c>
    </row>
    <row r="1650" spans="1:15" x14ac:dyDescent="0.35">
      <c r="A1650" s="1">
        <f>COUNTIFS($S$549:$S$1073, "&lt;2", $S$1074:$S$1598, "&lt;2")</f>
        <v>225</v>
      </c>
      <c r="B1650" s="1" t="s">
        <v>1697</v>
      </c>
      <c r="C1650" s="27">
        <f>AVERAGEIFS(B$1074:B$1598, $S$549:$S$1073, "&lt;2", $S$1074:$S$1598, "&lt;2")</f>
        <v>3.7904444444444447</v>
      </c>
      <c r="D1650" s="27">
        <f t="shared" ref="D1650:O1650" si="114">AVERAGEIFS(C$1074:C$1598, $S$549:$S$1073, "&lt;2", $S$1074:$S$1598, "&lt;2")</f>
        <v>78.257600000000039</v>
      </c>
      <c r="E1650" s="27">
        <f t="shared" si="114"/>
        <v>17.166933333333333</v>
      </c>
      <c r="F1650" s="27">
        <f t="shared" si="114"/>
        <v>6.3368444444444414</v>
      </c>
      <c r="G1650" s="27">
        <f t="shared" si="114"/>
        <v>12.88355555555556</v>
      </c>
      <c r="H1650" s="27">
        <f t="shared" si="114"/>
        <v>3.9263111111111129</v>
      </c>
      <c r="I1650" s="27">
        <f t="shared" si="114"/>
        <v>10.263244444444437</v>
      </c>
      <c r="J1650" s="27">
        <f t="shared" si="114"/>
        <v>30.050711111111085</v>
      </c>
      <c r="K1650" s="27">
        <f t="shared" si="114"/>
        <v>52.476088888888846</v>
      </c>
      <c r="L1650" s="27">
        <f t="shared" si="114"/>
        <v>0.41940444444444458</v>
      </c>
      <c r="M1650" s="27">
        <f t="shared" si="114"/>
        <v>5.1430222222222252E-2</v>
      </c>
      <c r="N1650" s="27">
        <f t="shared" si="114"/>
        <v>44.282888888888913</v>
      </c>
      <c r="O1650" s="27">
        <f t="shared" si="114"/>
        <v>2.4600622222222217</v>
      </c>
    </row>
    <row r="1651" spans="1:15" x14ac:dyDescent="0.35">
      <c r="A1651" s="37" t="s">
        <v>1704</v>
      </c>
      <c r="D1651" s="37" t="s">
        <v>1695</v>
      </c>
      <c r="F1651" s="37" t="s">
        <v>1695</v>
      </c>
      <c r="H1651" s="37" t="s">
        <v>1695</v>
      </c>
      <c r="I1651" s="37" t="s">
        <v>1695</v>
      </c>
      <c r="K1651" s="37" t="s">
        <v>1695</v>
      </c>
    </row>
    <row r="1652" spans="1:15" ht="28.8" x14ac:dyDescent="0.35">
      <c r="B1652" s="14" t="s">
        <v>1335</v>
      </c>
      <c r="C1652" s="14" t="s">
        <v>1296</v>
      </c>
      <c r="D1652" s="14" t="s">
        <v>1297</v>
      </c>
      <c r="E1652" s="14" t="s">
        <v>1298</v>
      </c>
      <c r="F1652" s="14" t="s">
        <v>21</v>
      </c>
      <c r="G1652" s="14" t="s">
        <v>1299</v>
      </c>
      <c r="H1652" s="14" t="s">
        <v>22</v>
      </c>
      <c r="I1652" s="14" t="s">
        <v>1300</v>
      </c>
      <c r="J1652" s="14" t="s">
        <v>1301</v>
      </c>
      <c r="K1652" s="14" t="s">
        <v>1302</v>
      </c>
      <c r="L1652" s="14" t="s">
        <v>1303</v>
      </c>
      <c r="M1652" s="14" t="s">
        <v>1304</v>
      </c>
      <c r="N1652" s="14" t="s">
        <v>1305</v>
      </c>
      <c r="O1652" s="14" t="s">
        <v>1306</v>
      </c>
    </row>
    <row r="1653" spans="1:15" x14ac:dyDescent="0.35">
      <c r="A1653" s="1">
        <f>COUNTIFS($S$549:$S$1073, "&gt;1", $S$1074:$S$1598, "&gt;1")</f>
        <v>62</v>
      </c>
      <c r="B1653" s="1" t="s">
        <v>1698</v>
      </c>
      <c r="C1653" s="27">
        <f>AVERAGEIFS(B$549:B$1073, $S$549:$S$1073, "&gt;1", $S$1074:$S$1598, "&gt;1")</f>
        <v>4.0487096774193549</v>
      </c>
      <c r="D1653" s="27">
        <f t="shared" ref="D1653:O1653" si="115">AVERAGEIFS(C$549:C$1073, $S$549:$S$1073, "&gt;1", $S$1074:$S$1598, "&gt;1")</f>
        <v>77.940967741935467</v>
      </c>
      <c r="E1653" s="27">
        <f t="shared" si="115"/>
        <v>21.405483870967739</v>
      </c>
      <c r="F1653" s="27">
        <f t="shared" si="115"/>
        <v>6.9729032258064532</v>
      </c>
      <c r="G1653" s="27">
        <f t="shared" si="115"/>
        <v>15.855806451612908</v>
      </c>
      <c r="H1653" s="27">
        <f t="shared" si="115"/>
        <v>4.2169354838709685</v>
      </c>
      <c r="I1653" s="27">
        <f t="shared" si="115"/>
        <v>11.190806451612904</v>
      </c>
      <c r="J1653" s="27">
        <f t="shared" si="115"/>
        <v>37.26064516129032</v>
      </c>
      <c r="K1653" s="27">
        <f t="shared" si="115"/>
        <v>61.217903225806459</v>
      </c>
      <c r="L1653" s="27">
        <f t="shared" si="115"/>
        <v>0.37467741935483867</v>
      </c>
      <c r="M1653" s="27">
        <f t="shared" si="115"/>
        <v>5.2287096774193534E-2</v>
      </c>
      <c r="N1653" s="27">
        <f t="shared" si="115"/>
        <v>55.909629032258081</v>
      </c>
      <c r="O1653" s="27">
        <f t="shared" si="115"/>
        <v>3.1062548387096771</v>
      </c>
    </row>
    <row r="1654" spans="1:15" x14ac:dyDescent="0.35">
      <c r="A1654" s="1">
        <f>COUNTIFS($S$549:$S$1073, "&gt;1", $S$1074:$S$1598, "&gt;1")</f>
        <v>62</v>
      </c>
      <c r="B1654" s="1" t="s">
        <v>1699</v>
      </c>
      <c r="C1654" s="27">
        <f>AVERAGEIFS(B$1074:B$1598, $S$549:$S$1073, "&gt;1", $S$1074:$S$1598, "&gt;1")</f>
        <v>4.0730645161290333</v>
      </c>
      <c r="D1654" s="27">
        <f t="shared" ref="D1654:O1654" si="116">AVERAGEIFS(C$1074:C$1598, $S$549:$S$1073, "&gt;1", $S$1074:$S$1598, "&gt;1")</f>
        <v>77.757580645161269</v>
      </c>
      <c r="E1654" s="27">
        <f t="shared" si="116"/>
        <v>21.26193548387096</v>
      </c>
      <c r="F1654" s="27">
        <f t="shared" si="116"/>
        <v>6.9777419354838726</v>
      </c>
      <c r="G1654" s="27">
        <f t="shared" si="116"/>
        <v>15.834193548387097</v>
      </c>
      <c r="H1654" s="27">
        <f t="shared" si="116"/>
        <v>4.2558064516129033</v>
      </c>
      <c r="I1654" s="27">
        <f t="shared" si="116"/>
        <v>11.234193548387095</v>
      </c>
      <c r="J1654" s="27">
        <f t="shared" si="116"/>
        <v>37.095322580645167</v>
      </c>
      <c r="K1654" s="27">
        <f t="shared" si="116"/>
        <v>61.194677419354832</v>
      </c>
      <c r="L1654" s="27">
        <f t="shared" si="116"/>
        <v>0.40354838709677415</v>
      </c>
      <c r="M1654" s="27">
        <f t="shared" si="116"/>
        <v>5.7916129032258054E-2</v>
      </c>
      <c r="N1654" s="27">
        <f t="shared" si="116"/>
        <v>56.821080645161302</v>
      </c>
      <c r="O1654" s="27">
        <f t="shared" si="116"/>
        <v>3.1567387096774184</v>
      </c>
    </row>
    <row r="1655" spans="1:15" x14ac:dyDescent="0.35">
      <c r="A1655" s="37" t="s">
        <v>1704</v>
      </c>
      <c r="C1655" s="27"/>
      <c r="D1655" s="27"/>
      <c r="E1655" s="27"/>
      <c r="F1655" s="27"/>
      <c r="G1655" s="27"/>
      <c r="H1655" s="27"/>
      <c r="I1655" s="27"/>
      <c r="J1655" s="27"/>
      <c r="K1655" s="27"/>
      <c r="L1655" s="27"/>
      <c r="M1655" s="37" t="s">
        <v>1695</v>
      </c>
      <c r="N1655" s="27"/>
      <c r="O1655" s="27"/>
    </row>
    <row r="1656" spans="1:15" x14ac:dyDescent="0.35">
      <c r="C1656" s="27"/>
      <c r="D1656" s="27"/>
      <c r="E1656" s="27"/>
      <c r="F1656" s="27"/>
      <c r="G1656" s="27"/>
      <c r="H1656" s="27"/>
      <c r="I1656" s="27"/>
      <c r="J1656" s="27"/>
      <c r="K1656" s="27"/>
      <c r="L1656" s="27"/>
      <c r="M1656" s="27"/>
      <c r="N1656" s="27"/>
      <c r="O1656" s="27"/>
    </row>
    <row r="1657" spans="1:15" ht="28.8" x14ac:dyDescent="0.35">
      <c r="B1657" s="14" t="s">
        <v>1335</v>
      </c>
      <c r="C1657" s="14" t="s">
        <v>1296</v>
      </c>
      <c r="D1657" s="14" t="s">
        <v>1297</v>
      </c>
      <c r="E1657" s="14" t="s">
        <v>1298</v>
      </c>
      <c r="F1657" s="14" t="s">
        <v>21</v>
      </c>
      <c r="G1657" s="14" t="s">
        <v>1299</v>
      </c>
      <c r="H1657" s="14" t="s">
        <v>22</v>
      </c>
      <c r="I1657" s="14" t="s">
        <v>1300</v>
      </c>
      <c r="J1657" s="14" t="s">
        <v>1301</v>
      </c>
      <c r="K1657" s="14" t="s">
        <v>1302</v>
      </c>
      <c r="L1657" s="14" t="s">
        <v>1303</v>
      </c>
      <c r="M1657" s="14" t="s">
        <v>1304</v>
      </c>
      <c r="N1657" s="14" t="s">
        <v>1305</v>
      </c>
      <c r="O1657" s="14" t="s">
        <v>1306</v>
      </c>
    </row>
    <row r="1658" spans="1:15" x14ac:dyDescent="0.35">
      <c r="A1658" s="1">
        <f>COUNTIFS($V$549:$V$1073, "&lt;2", $V$1074:$V$1598, "&lt;2")</f>
        <v>0</v>
      </c>
      <c r="B1658" s="1" t="s">
        <v>1700</v>
      </c>
      <c r="C1658" s="27" t="e">
        <f>AVERAGEIFS(B$549:B$1073, $V$549:$V$1073, "&lt;2", $V$1074:$V$1598, "&lt;2")</f>
        <v>#DIV/0!</v>
      </c>
      <c r="D1658" s="27" t="e">
        <f t="shared" ref="D1658:O1658" si="117">AVERAGEIFS(C$549:C$1073, $V$549:$V$1073, "&lt;2", $V$1074:$V$1598, "&lt;2")</f>
        <v>#DIV/0!</v>
      </c>
      <c r="E1658" s="27" t="e">
        <f t="shared" si="117"/>
        <v>#DIV/0!</v>
      </c>
      <c r="F1658" s="27" t="e">
        <f t="shared" si="117"/>
        <v>#DIV/0!</v>
      </c>
      <c r="G1658" s="27" t="e">
        <f t="shared" si="117"/>
        <v>#DIV/0!</v>
      </c>
      <c r="H1658" s="27" t="e">
        <f t="shared" si="117"/>
        <v>#DIV/0!</v>
      </c>
      <c r="I1658" s="27" t="e">
        <f t="shared" si="117"/>
        <v>#DIV/0!</v>
      </c>
      <c r="J1658" s="27" t="e">
        <f t="shared" si="117"/>
        <v>#DIV/0!</v>
      </c>
      <c r="K1658" s="27" t="e">
        <f t="shared" si="117"/>
        <v>#DIV/0!</v>
      </c>
      <c r="L1658" s="27" t="e">
        <f t="shared" si="117"/>
        <v>#DIV/0!</v>
      </c>
      <c r="M1658" s="27" t="e">
        <f t="shared" si="117"/>
        <v>#DIV/0!</v>
      </c>
      <c r="N1658" s="27" t="e">
        <f t="shared" si="117"/>
        <v>#DIV/0!</v>
      </c>
      <c r="O1658" s="27" t="e">
        <f t="shared" si="117"/>
        <v>#DIV/0!</v>
      </c>
    </row>
    <row r="1659" spans="1:15" x14ac:dyDescent="0.35">
      <c r="A1659" s="1">
        <f>COUNTIFS($V$549:$V$1073, "&lt;2", $V$1074:$V$1598, "&lt;2")</f>
        <v>0</v>
      </c>
      <c r="B1659" s="1" t="s">
        <v>1701</v>
      </c>
      <c r="C1659" s="27" t="e">
        <f>AVERAGEIFS(B$1074:B$1598, $V$549:$V$1073, "&lt;2", $V$1074:$V$1598, "&lt;2")</f>
        <v>#DIV/0!</v>
      </c>
      <c r="D1659" s="27" t="e">
        <f t="shared" ref="D1659:O1659" si="118">AVERAGEIFS(C$1074:C$1598, $V$549:$V$1073, "&lt;2", $V$1074:$V$1598, "&lt;2")</f>
        <v>#DIV/0!</v>
      </c>
      <c r="E1659" s="27" t="e">
        <f t="shared" si="118"/>
        <v>#DIV/0!</v>
      </c>
      <c r="F1659" s="27" t="e">
        <f t="shared" si="118"/>
        <v>#DIV/0!</v>
      </c>
      <c r="G1659" s="27" t="e">
        <f t="shared" si="118"/>
        <v>#DIV/0!</v>
      </c>
      <c r="H1659" s="27" t="e">
        <f t="shared" si="118"/>
        <v>#DIV/0!</v>
      </c>
      <c r="I1659" s="27" t="e">
        <f t="shared" si="118"/>
        <v>#DIV/0!</v>
      </c>
      <c r="J1659" s="27" t="e">
        <f t="shared" si="118"/>
        <v>#DIV/0!</v>
      </c>
      <c r="K1659" s="27" t="e">
        <f t="shared" si="118"/>
        <v>#DIV/0!</v>
      </c>
      <c r="L1659" s="27" t="e">
        <f t="shared" si="118"/>
        <v>#DIV/0!</v>
      </c>
      <c r="M1659" s="27" t="e">
        <f t="shared" si="118"/>
        <v>#DIV/0!</v>
      </c>
      <c r="N1659" s="27" t="e">
        <f t="shared" si="118"/>
        <v>#DIV/0!</v>
      </c>
      <c r="O1659" s="27" t="e">
        <f t="shared" si="118"/>
        <v>#DIV/0!</v>
      </c>
    </row>
    <row r="1660" spans="1:15" x14ac:dyDescent="0.35">
      <c r="A1660" s="37"/>
      <c r="C1660" s="27"/>
      <c r="D1660" s="27"/>
      <c r="E1660" s="27"/>
      <c r="F1660" s="27"/>
      <c r="G1660" s="27"/>
      <c r="H1660" s="27"/>
      <c r="I1660" s="27"/>
      <c r="J1660" s="27"/>
      <c r="K1660" s="27"/>
      <c r="L1660" s="27"/>
      <c r="M1660" s="27"/>
      <c r="N1660" s="27"/>
      <c r="O1660" s="27"/>
    </row>
    <row r="1661" spans="1:15" ht="28.8" x14ac:dyDescent="0.35">
      <c r="B1661" s="14" t="s">
        <v>1335</v>
      </c>
      <c r="C1661" s="14" t="s">
        <v>1296</v>
      </c>
      <c r="D1661" s="14" t="s">
        <v>1297</v>
      </c>
      <c r="E1661" s="14" t="s">
        <v>1298</v>
      </c>
      <c r="F1661" s="14" t="s">
        <v>21</v>
      </c>
      <c r="G1661" s="14" t="s">
        <v>1299</v>
      </c>
      <c r="H1661" s="14" t="s">
        <v>22</v>
      </c>
      <c r="I1661" s="14" t="s">
        <v>1300</v>
      </c>
      <c r="J1661" s="14" t="s">
        <v>1301</v>
      </c>
      <c r="K1661" s="14" t="s">
        <v>1302</v>
      </c>
      <c r="L1661" s="14" t="s">
        <v>1303</v>
      </c>
      <c r="M1661" s="14" t="s">
        <v>1304</v>
      </c>
      <c r="N1661" s="14" t="s">
        <v>1305</v>
      </c>
      <c r="O1661" s="14" t="s">
        <v>1306</v>
      </c>
    </row>
    <row r="1662" spans="1:15" x14ac:dyDescent="0.35">
      <c r="A1662" s="1">
        <f>COUNTIFS($V$549:$V$1073, "&gt;1", $V$1074:$V$1598, "&gt;1")</f>
        <v>502</v>
      </c>
      <c r="B1662" s="1" t="s">
        <v>1702</v>
      </c>
      <c r="C1662" s="27">
        <f>AVERAGEIFS(B$549:B$1073, $V$549:$V$1073, "&gt;1", $V$1074:$V$1598, "&gt;1")</f>
        <v>3.8656374501991988</v>
      </c>
      <c r="D1662" s="27">
        <f t="shared" ref="D1662:O1662" si="119">AVERAGEIFS(C$549:C$1073, $V$549:$V$1073, "&gt;1", $V$1074:$V$1598, "&gt;1")</f>
        <v>77.844721115537951</v>
      </c>
      <c r="E1662" s="27">
        <f t="shared" si="119"/>
        <v>18.62898406374503</v>
      </c>
      <c r="F1662" s="27">
        <f t="shared" si="119"/>
        <v>6.603904382470116</v>
      </c>
      <c r="G1662" s="27">
        <f t="shared" si="119"/>
        <v>14.033446215139413</v>
      </c>
      <c r="H1662" s="27">
        <f t="shared" si="119"/>
        <v>4.0719322709163324</v>
      </c>
      <c r="I1662" s="27">
        <f t="shared" si="119"/>
        <v>10.676235059760963</v>
      </c>
      <c r="J1662" s="27">
        <f t="shared" si="119"/>
        <v>32.662470119521878</v>
      </c>
      <c r="K1662" s="27">
        <f t="shared" si="119"/>
        <v>56.305378486055751</v>
      </c>
      <c r="L1662" s="27">
        <f t="shared" si="119"/>
        <v>0.39596215139442176</v>
      </c>
      <c r="M1662" s="27">
        <f t="shared" si="119"/>
        <v>5.3837051792828702E-2</v>
      </c>
      <c r="N1662" s="27">
        <f t="shared" si="119"/>
        <v>57.720784860557778</v>
      </c>
      <c r="O1662" s="27">
        <f t="shared" si="119"/>
        <v>3.2067529880478078</v>
      </c>
    </row>
    <row r="1663" spans="1:15" x14ac:dyDescent="0.35">
      <c r="A1663" s="1">
        <f>COUNTIFS($V$549:$V$1073, "&gt;1", $V$1074:$V$1598, "&gt;1")</f>
        <v>502</v>
      </c>
      <c r="B1663" s="1" t="s">
        <v>1703</v>
      </c>
      <c r="C1663" s="27">
        <f>AVERAGEIFS(B$1074:B$1598, $V$549:$V$1073, "&gt;1", $V$1074:$V$1598, "&gt;1")</f>
        <v>3.8638645418326645</v>
      </c>
      <c r="D1663" s="27">
        <f t="shared" ref="D1663:O1663" si="120">AVERAGEIFS(C$1074:C$1598, $V$549:$V$1073, "&gt;1", $V$1074:$V$1598, "&gt;1")</f>
        <v>77.84454183266935</v>
      </c>
      <c r="E1663" s="27">
        <f t="shared" si="120"/>
        <v>18.47077689243028</v>
      </c>
      <c r="F1663" s="27">
        <f t="shared" si="120"/>
        <v>6.5781872509960122</v>
      </c>
      <c r="G1663" s="27">
        <f t="shared" si="120"/>
        <v>14.014541832669316</v>
      </c>
      <c r="H1663" s="27">
        <f t="shared" si="120"/>
        <v>4.0637051792828673</v>
      </c>
      <c r="I1663" s="27">
        <f t="shared" si="120"/>
        <v>10.642051792828687</v>
      </c>
      <c r="J1663" s="27">
        <f t="shared" si="120"/>
        <v>32.485239043824706</v>
      </c>
      <c r="K1663" s="27">
        <f t="shared" si="120"/>
        <v>55.958864541832632</v>
      </c>
      <c r="L1663" s="27">
        <f t="shared" si="120"/>
        <v>0.39845617529880417</v>
      </c>
      <c r="M1663" s="27">
        <f t="shared" si="120"/>
        <v>5.4474501992031882E-2</v>
      </c>
      <c r="N1663" s="27">
        <f t="shared" si="120"/>
        <v>57.738115537848635</v>
      </c>
      <c r="O1663" s="27">
        <f t="shared" si="120"/>
        <v>3.2076015936254962</v>
      </c>
    </row>
    <row r="1664" spans="1:15" x14ac:dyDescent="0.35">
      <c r="A1664" s="37" t="s">
        <v>1704</v>
      </c>
      <c r="C1664" s="27"/>
      <c r="D1664" s="27"/>
      <c r="E1664" s="37" t="s">
        <v>1695</v>
      </c>
      <c r="F1664" s="27"/>
      <c r="G1664" s="27"/>
      <c r="H1664" s="27"/>
      <c r="I1664" s="27"/>
      <c r="J1664" s="37" t="s">
        <v>1695</v>
      </c>
      <c r="K1664" s="27"/>
      <c r="L1664" s="27"/>
      <c r="M1664" s="27"/>
      <c r="N1664" s="27"/>
      <c r="O1664" s="27"/>
    </row>
    <row r="1665" spans="1:15" ht="15" x14ac:dyDescent="0.35">
      <c r="O1665"/>
    </row>
    <row r="1666" spans="1:15" x14ac:dyDescent="0.35">
      <c r="A1666" s="33" t="s">
        <v>1337</v>
      </c>
      <c r="B1666" s="28"/>
      <c r="C1666" s="28"/>
      <c r="D1666" s="28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28"/>
    </row>
    <row r="1667" spans="1:15" ht="15" x14ac:dyDescent="0.3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</row>
    <row r="1668" spans="1:15" customFormat="1" ht="28.8" x14ac:dyDescent="0.3">
      <c r="A1668" s="14" t="s">
        <v>1310</v>
      </c>
      <c r="B1668" s="14" t="s">
        <v>1335</v>
      </c>
      <c r="C1668" s="14" t="s">
        <v>1296</v>
      </c>
      <c r="D1668" s="14" t="s">
        <v>1297</v>
      </c>
      <c r="E1668" s="14" t="s">
        <v>1298</v>
      </c>
      <c r="F1668" s="14" t="s">
        <v>21</v>
      </c>
      <c r="G1668" s="14" t="s">
        <v>1299</v>
      </c>
      <c r="H1668" s="14" t="s">
        <v>22</v>
      </c>
      <c r="I1668" s="14" t="s">
        <v>1300</v>
      </c>
      <c r="J1668" s="14" t="s">
        <v>1301</v>
      </c>
      <c r="K1668" s="14" t="s">
        <v>1302</v>
      </c>
      <c r="L1668" s="14" t="s">
        <v>1303</v>
      </c>
      <c r="M1668" s="14" t="s">
        <v>1304</v>
      </c>
      <c r="N1668" s="14" t="s">
        <v>1305</v>
      </c>
      <c r="O1668" s="14" t="s">
        <v>1306</v>
      </c>
    </row>
    <row r="1669" spans="1:15" x14ac:dyDescent="0.35">
      <c r="A1669" s="1">
        <f>COUNTIF($A$24:$A$1598, "*Chart*Buggy")</f>
        <v>74</v>
      </c>
      <c r="B1669" s="1" t="s">
        <v>1670</v>
      </c>
      <c r="C1669" s="27">
        <f t="shared" ref="C1669:O1669" si="121">AVERAGEIF($A$24:$A$1598, "*Chart-*_Buggy", B$24:B$1598)</f>
        <v>3.120000000000001</v>
      </c>
      <c r="D1669" s="27">
        <f t="shared" si="121"/>
        <v>79.330135135135123</v>
      </c>
      <c r="E1669" s="27">
        <f t="shared" si="121"/>
        <v>19.88027027027027</v>
      </c>
      <c r="F1669" s="27">
        <f t="shared" si="121"/>
        <v>6.1609459459459481</v>
      </c>
      <c r="G1669" s="27">
        <f t="shared" si="121"/>
        <v>11.595810810810818</v>
      </c>
      <c r="H1669" s="27">
        <f t="shared" si="121"/>
        <v>2.9586486486486487</v>
      </c>
      <c r="I1669" s="27">
        <f t="shared" si="121"/>
        <v>9.1193243243243263</v>
      </c>
      <c r="J1669" s="27">
        <f t="shared" si="121"/>
        <v>31.475540540540546</v>
      </c>
      <c r="K1669" s="27">
        <f t="shared" si="121"/>
        <v>47.962027027027041</v>
      </c>
      <c r="L1669" s="27">
        <f t="shared" si="121"/>
        <v>0.1100945945945946</v>
      </c>
      <c r="M1669" s="27">
        <f t="shared" si="121"/>
        <v>3.0783783783783773E-2</v>
      </c>
      <c r="N1669" s="27">
        <f t="shared" si="121"/>
        <v>2.8813513513513516</v>
      </c>
      <c r="O1669" s="27">
        <f t="shared" si="121"/>
        <v>0.15991891891891891</v>
      </c>
    </row>
    <row r="1670" spans="1:15" x14ac:dyDescent="0.35">
      <c r="A1670" s="1">
        <f>COUNTIF($A$24:$A$1598, "*Chart*Fixed")</f>
        <v>74</v>
      </c>
      <c r="B1670" s="1" t="s">
        <v>1671</v>
      </c>
      <c r="C1670" s="27">
        <f t="shared" ref="C1670:O1670" si="122">AVERAGEIF($A$24:$A$1598, "*Chart-*_Fixed", B$24:B$1598)</f>
        <v>3.1512162162162167</v>
      </c>
      <c r="D1670" s="27">
        <f t="shared" si="122"/>
        <v>79.288783783783757</v>
      </c>
      <c r="E1670" s="27">
        <f t="shared" si="122"/>
        <v>20.012837837837846</v>
      </c>
      <c r="F1670" s="27">
        <f t="shared" si="122"/>
        <v>6.1772972972972982</v>
      </c>
      <c r="G1670" s="27">
        <f t="shared" si="122"/>
        <v>11.680540540540544</v>
      </c>
      <c r="H1670" s="27">
        <f t="shared" si="122"/>
        <v>2.9681081081081078</v>
      </c>
      <c r="I1670" s="27">
        <f t="shared" si="122"/>
        <v>9.1451351351351384</v>
      </c>
      <c r="J1670" s="27">
        <f t="shared" si="122"/>
        <v>31.693108108108103</v>
      </c>
      <c r="K1670" s="27">
        <f t="shared" si="122"/>
        <v>48.238243243243254</v>
      </c>
      <c r="L1670" s="27">
        <f t="shared" si="122"/>
        <v>0.12941891891891891</v>
      </c>
      <c r="M1670" s="27">
        <f t="shared" si="122"/>
        <v>3.2067567567567561E-2</v>
      </c>
      <c r="N1670" s="27">
        <f t="shared" si="122"/>
        <v>3.791891891891892</v>
      </c>
      <c r="O1670" s="27">
        <f t="shared" si="122"/>
        <v>0.21086486486486491</v>
      </c>
    </row>
    <row r="1671" spans="1:15" x14ac:dyDescent="0.35">
      <c r="A1671" s="1">
        <f>COUNTIF($A$24:$A$1598, "*Chart*Repaired")</f>
        <v>74</v>
      </c>
      <c r="B1671" s="1" t="s">
        <v>1672</v>
      </c>
      <c r="C1671" s="27">
        <f t="shared" ref="C1671:O1671" si="123">AVERAGEIF($A$24:$A$1598, "*Chart-*_Repaired", B$24:B$1598)</f>
        <v>3.1294594594594596</v>
      </c>
      <c r="D1671" s="27">
        <f t="shared" si="123"/>
        <v>79.330540540540539</v>
      </c>
      <c r="E1671" s="27">
        <f t="shared" si="123"/>
        <v>19.889864864864869</v>
      </c>
      <c r="F1671" s="27">
        <f t="shared" si="123"/>
        <v>6.1589189189189204</v>
      </c>
      <c r="G1671" s="27">
        <f t="shared" si="123"/>
        <v>11.659729729729733</v>
      </c>
      <c r="H1671" s="27">
        <f t="shared" si="123"/>
        <v>2.9693243243243246</v>
      </c>
      <c r="I1671" s="27">
        <f t="shared" si="123"/>
        <v>9.1281081081081119</v>
      </c>
      <c r="J1671" s="27">
        <f t="shared" si="123"/>
        <v>31.549459459459452</v>
      </c>
      <c r="K1671" s="27">
        <f t="shared" si="123"/>
        <v>48.073513513513518</v>
      </c>
      <c r="L1671" s="27">
        <f t="shared" si="123"/>
        <v>0.11979729729729728</v>
      </c>
      <c r="M1671" s="27">
        <f t="shared" si="123"/>
        <v>3.1527027027027012E-2</v>
      </c>
      <c r="N1671" s="27">
        <f t="shared" si="123"/>
        <v>3.3404054054054058</v>
      </c>
      <c r="O1671" s="27">
        <f t="shared" si="123"/>
        <v>0.18545945945945946</v>
      </c>
    </row>
    <row r="1672" spans="1:15" ht="15" x14ac:dyDescent="0.35">
      <c r="A1672" s="37" t="s">
        <v>1704</v>
      </c>
      <c r="E1672" s="37" t="s">
        <v>1695</v>
      </c>
      <c r="F1672" s="37"/>
      <c r="L1672" s="37" t="s">
        <v>1695</v>
      </c>
      <c r="O1672"/>
    </row>
    <row r="1673" spans="1:15" ht="28.8" x14ac:dyDescent="0.35">
      <c r="B1673" s="14" t="s">
        <v>1335</v>
      </c>
      <c r="C1673" s="14" t="s">
        <v>1296</v>
      </c>
      <c r="D1673" s="14" t="s">
        <v>1297</v>
      </c>
      <c r="E1673" s="14" t="s">
        <v>1298</v>
      </c>
      <c r="F1673" s="14" t="s">
        <v>21</v>
      </c>
      <c r="G1673" s="14" t="s">
        <v>1299</v>
      </c>
      <c r="H1673" s="14" t="s">
        <v>22</v>
      </c>
      <c r="I1673" s="14" t="s">
        <v>1300</v>
      </c>
      <c r="J1673" s="14" t="s">
        <v>1301</v>
      </c>
      <c r="K1673" s="14" t="s">
        <v>1302</v>
      </c>
      <c r="L1673" s="14" t="s">
        <v>1303</v>
      </c>
      <c r="M1673" s="14" t="s">
        <v>1304</v>
      </c>
      <c r="N1673" s="14" t="s">
        <v>1305</v>
      </c>
      <c r="O1673" s="14" t="s">
        <v>1306</v>
      </c>
    </row>
    <row r="1674" spans="1:15" x14ac:dyDescent="0.35">
      <c r="A1674" s="1">
        <f>COUNTIF($A$24:$A$1598, "*Closure*Buggy")</f>
        <v>132</v>
      </c>
      <c r="B1674" s="1" t="s">
        <v>1673</v>
      </c>
      <c r="C1674" s="27">
        <f t="shared" ref="C1674:O1674" si="124">AVERAGEIF($A$24:$A$1598, "*Closure-*_Buggy", B$24:B$1598)</f>
        <v>5.0234848484848476</v>
      </c>
      <c r="D1674" s="27">
        <f t="shared" si="124"/>
        <v>76.518863636363676</v>
      </c>
      <c r="E1674" s="27">
        <f t="shared" si="124"/>
        <v>17.456742424242428</v>
      </c>
      <c r="F1674" s="27">
        <f t="shared" si="124"/>
        <v>6.8529545454545469</v>
      </c>
      <c r="G1674" s="27">
        <f t="shared" si="124"/>
        <v>16.091060606060605</v>
      </c>
      <c r="H1674" s="27">
        <f t="shared" si="124"/>
        <v>3.9240909090909111</v>
      </c>
      <c r="I1674" s="27">
        <f t="shared" si="124"/>
        <v>10.777727272727274</v>
      </c>
      <c r="J1674" s="27">
        <f t="shared" si="124"/>
        <v>33.547045454545469</v>
      </c>
      <c r="K1674" s="27">
        <f t="shared" si="124"/>
        <v>57.254469696969721</v>
      </c>
      <c r="L1674" s="27">
        <f t="shared" si="124"/>
        <v>0.43204545454545429</v>
      </c>
      <c r="M1674" s="27">
        <f t="shared" si="124"/>
        <v>2.3789393939393937E-2</v>
      </c>
      <c r="N1674" s="27">
        <f t="shared" si="124"/>
        <v>115.55431818181819</v>
      </c>
      <c r="O1674" s="27">
        <f t="shared" si="124"/>
        <v>6.4195909090909122</v>
      </c>
    </row>
    <row r="1675" spans="1:15" x14ac:dyDescent="0.35">
      <c r="A1675" s="1">
        <f>COUNTIF($A$24:$A$1598, "*Closure*Fixed")</f>
        <v>132</v>
      </c>
      <c r="B1675" s="1" t="s">
        <v>1674</v>
      </c>
      <c r="C1675" s="27">
        <f t="shared" ref="C1675:O1675" si="125">AVERAGEIF($A$24:$A$1598, "*Closure-*_Fixed", B$24:B$1598)</f>
        <v>4.8346212121212151</v>
      </c>
      <c r="D1675" s="27">
        <f t="shared" si="125"/>
        <v>76.655227272727288</v>
      </c>
      <c r="E1675" s="27">
        <f t="shared" si="125"/>
        <v>17.208106060606063</v>
      </c>
      <c r="F1675" s="27">
        <f t="shared" si="125"/>
        <v>6.80833333333333</v>
      </c>
      <c r="G1675" s="27">
        <f t="shared" si="125"/>
        <v>15.438106060606071</v>
      </c>
      <c r="H1675" s="27">
        <f t="shared" si="125"/>
        <v>3.9088636363636375</v>
      </c>
      <c r="I1675" s="27">
        <f t="shared" si="125"/>
        <v>10.718106060606054</v>
      </c>
      <c r="J1675" s="27">
        <f t="shared" si="125"/>
        <v>32.647499999999987</v>
      </c>
      <c r="K1675" s="27">
        <f t="shared" si="125"/>
        <v>56.562803030303066</v>
      </c>
      <c r="L1675" s="27">
        <f t="shared" si="125"/>
        <v>0.43143939393939368</v>
      </c>
      <c r="M1675" s="27">
        <f t="shared" si="125"/>
        <v>2.3569696969696963E-2</v>
      </c>
      <c r="N1675" s="27">
        <f t="shared" si="125"/>
        <v>115.47287878787877</v>
      </c>
      <c r="O1675" s="27">
        <f t="shared" si="125"/>
        <v>6.4151742424242455</v>
      </c>
    </row>
    <row r="1676" spans="1:15" x14ac:dyDescent="0.35">
      <c r="A1676" s="1">
        <f>COUNTIF($A$24:$A$1598, "*Closure*Repaired")</f>
        <v>132</v>
      </c>
      <c r="B1676" s="1" t="s">
        <v>1675</v>
      </c>
      <c r="C1676" s="27">
        <f t="shared" ref="C1676:O1676" si="126">AVERAGEIF($A$24:$A$1598, "*Closure-*_Repaired", B$24:B$1598)</f>
        <v>4.9743939393939396</v>
      </c>
      <c r="D1676" s="27">
        <f t="shared" si="126"/>
        <v>76.662727272727295</v>
      </c>
      <c r="E1676" s="27">
        <f t="shared" si="126"/>
        <v>17.306742424242429</v>
      </c>
      <c r="F1676" s="27">
        <f t="shared" si="126"/>
        <v>6.8372727272727261</v>
      </c>
      <c r="G1676" s="27">
        <f t="shared" si="126"/>
        <v>15.866666666666667</v>
      </c>
      <c r="H1676" s="27">
        <f t="shared" si="126"/>
        <v>3.8911363636363663</v>
      </c>
      <c r="I1676" s="27">
        <f t="shared" si="126"/>
        <v>10.728560606060601</v>
      </c>
      <c r="J1676" s="27">
        <f t="shared" si="126"/>
        <v>33.173030303030302</v>
      </c>
      <c r="K1676" s="27">
        <f t="shared" si="126"/>
        <v>56.867196969696948</v>
      </c>
      <c r="L1676" s="27">
        <f t="shared" si="126"/>
        <v>0.43177272727272697</v>
      </c>
      <c r="M1676" s="27">
        <f t="shared" si="126"/>
        <v>2.3721212121212119E-2</v>
      </c>
      <c r="N1676" s="27">
        <f t="shared" si="126"/>
        <v>115.53924242424243</v>
      </c>
      <c r="O1676" s="27">
        <f t="shared" si="126"/>
        <v>6.4188030303030335</v>
      </c>
    </row>
    <row r="1677" spans="1:15" ht="15" x14ac:dyDescent="0.35">
      <c r="A1677" s="37" t="s">
        <v>1704</v>
      </c>
      <c r="E1677" s="37"/>
      <c r="F1677" s="37" t="s">
        <v>1695</v>
      </c>
      <c r="O1677"/>
    </row>
    <row r="1678" spans="1:15" ht="28.8" x14ac:dyDescent="0.35">
      <c r="B1678" s="14" t="s">
        <v>1335</v>
      </c>
      <c r="C1678" s="14" t="s">
        <v>1296</v>
      </c>
      <c r="D1678" s="14" t="s">
        <v>1297</v>
      </c>
      <c r="E1678" s="14" t="s">
        <v>1298</v>
      </c>
      <c r="F1678" s="14" t="s">
        <v>21</v>
      </c>
      <c r="G1678" s="14" t="s">
        <v>1299</v>
      </c>
      <c r="H1678" s="14" t="s">
        <v>22</v>
      </c>
      <c r="I1678" s="14" t="s">
        <v>1300</v>
      </c>
      <c r="J1678" s="14" t="s">
        <v>1301</v>
      </c>
      <c r="K1678" s="14" t="s">
        <v>1302</v>
      </c>
      <c r="L1678" s="14" t="s">
        <v>1303</v>
      </c>
      <c r="M1678" s="14" t="s">
        <v>1304</v>
      </c>
      <c r="N1678" s="14" t="s">
        <v>1305</v>
      </c>
      <c r="O1678" s="14" t="s">
        <v>1306</v>
      </c>
    </row>
    <row r="1679" spans="1:15" x14ac:dyDescent="0.35">
      <c r="A1679" s="1">
        <f>COUNTIF($A$24:$A$1598, "*Lang*Buggy")</f>
        <v>114</v>
      </c>
      <c r="B1679" s="1" t="s">
        <v>1676</v>
      </c>
      <c r="C1679" s="27">
        <f t="shared" ref="C1679:O1679" si="127">AVERAGEIF($A$24:$A$1598, "*Lang-*_Buggy", B$24:B$1598)</f>
        <v>3.9562280701754391</v>
      </c>
      <c r="D1679" s="27">
        <f t="shared" si="127"/>
        <v>77.790438596491271</v>
      </c>
      <c r="E1679" s="27">
        <f t="shared" si="127"/>
        <v>16.160789473684208</v>
      </c>
      <c r="F1679" s="27">
        <f t="shared" si="127"/>
        <v>6.4299122807017532</v>
      </c>
      <c r="G1679" s="27">
        <f t="shared" si="127"/>
        <v>11.319035087719302</v>
      </c>
      <c r="H1679" s="27">
        <f t="shared" si="127"/>
        <v>4.1098245614035083</v>
      </c>
      <c r="I1679" s="27">
        <f t="shared" si="127"/>
        <v>10.540087719298246</v>
      </c>
      <c r="J1679" s="27">
        <f t="shared" si="127"/>
        <v>27.480263157894736</v>
      </c>
      <c r="K1679" s="27">
        <f t="shared" si="127"/>
        <v>53.123596491228078</v>
      </c>
      <c r="L1679" s="27">
        <f t="shared" si="127"/>
        <v>0.29295614035087725</v>
      </c>
      <c r="M1679" s="27">
        <f t="shared" si="127"/>
        <v>2.9236842105263137E-2</v>
      </c>
      <c r="N1679" s="27">
        <f t="shared" si="127"/>
        <v>14.325315789473686</v>
      </c>
      <c r="O1679" s="27">
        <f t="shared" si="127"/>
        <v>0.79530526315789463</v>
      </c>
    </row>
    <row r="1680" spans="1:15" x14ac:dyDescent="0.35">
      <c r="A1680" s="1">
        <f>COUNTIF($A$24:$A$1598, "*Lang*Fixed")</f>
        <v>114</v>
      </c>
      <c r="B1680" s="1" t="s">
        <v>1677</v>
      </c>
      <c r="C1680" s="27">
        <f t="shared" ref="C1680:O1680" si="128">AVERAGEIF($A$24:$A$1598, "*Lang-*_Fixed", B$24:B$1598)</f>
        <v>4.075263157894736</v>
      </c>
      <c r="D1680" s="27">
        <f t="shared" si="128"/>
        <v>77.687105263157903</v>
      </c>
      <c r="E1680" s="27">
        <f t="shared" si="128"/>
        <v>16.403245614035082</v>
      </c>
      <c r="F1680" s="27">
        <f t="shared" si="128"/>
        <v>6.5173684210526295</v>
      </c>
      <c r="G1680" s="27">
        <f t="shared" si="128"/>
        <v>11.701578947368422</v>
      </c>
      <c r="H1680" s="27">
        <f t="shared" si="128"/>
        <v>4.1381578947368425</v>
      </c>
      <c r="I1680" s="27">
        <f t="shared" si="128"/>
        <v>10.655263157894739</v>
      </c>
      <c r="J1680" s="27">
        <f t="shared" si="128"/>
        <v>28.106140350877201</v>
      </c>
      <c r="K1680" s="27">
        <f t="shared" si="128"/>
        <v>54.17552631578949</v>
      </c>
      <c r="L1680" s="27">
        <f t="shared" si="128"/>
        <v>0.29593859649122811</v>
      </c>
      <c r="M1680" s="27">
        <f t="shared" si="128"/>
        <v>2.9236842105263137E-2</v>
      </c>
      <c r="N1680" s="27">
        <f t="shared" si="128"/>
        <v>14.483736842105264</v>
      </c>
      <c r="O1680" s="27">
        <f t="shared" si="128"/>
        <v>0.80407719298245606</v>
      </c>
    </row>
    <row r="1681" spans="1:15" x14ac:dyDescent="0.35">
      <c r="A1681" s="1">
        <f>COUNTIF($A$24:$A$1598, "*Lang*Repaired")</f>
        <v>114</v>
      </c>
      <c r="B1681" s="1" t="s">
        <v>1678</v>
      </c>
      <c r="C1681" s="27">
        <f t="shared" ref="C1681:O1681" si="129">AVERAGEIF($A$24:$A$1598, "*Lang-*_Repaired", B$24:B$1598)</f>
        <v>3.9649999999999985</v>
      </c>
      <c r="D1681" s="27">
        <f t="shared" si="129"/>
        <v>77.765175438596529</v>
      </c>
      <c r="E1681" s="27">
        <f t="shared" si="129"/>
        <v>16.161403508771929</v>
      </c>
      <c r="F1681" s="27">
        <f t="shared" si="129"/>
        <v>6.4428947368421063</v>
      </c>
      <c r="G1681" s="27">
        <f t="shared" si="129"/>
        <v>11.335175438596487</v>
      </c>
      <c r="H1681" s="27">
        <f t="shared" si="129"/>
        <v>4.1216666666666661</v>
      </c>
      <c r="I1681" s="27">
        <f t="shared" si="129"/>
        <v>10.564298245614035</v>
      </c>
      <c r="J1681" s="27">
        <f t="shared" si="129"/>
        <v>27.496578947368427</v>
      </c>
      <c r="K1681" s="27">
        <f t="shared" si="129"/>
        <v>53.263596491228078</v>
      </c>
      <c r="L1681" s="27">
        <f t="shared" si="129"/>
        <v>0.30427192982456147</v>
      </c>
      <c r="M1681" s="27">
        <f t="shared" si="129"/>
        <v>3.0201754385964889E-2</v>
      </c>
      <c r="N1681" s="27">
        <f t="shared" si="129"/>
        <v>14.80487719298246</v>
      </c>
      <c r="O1681" s="27">
        <f t="shared" si="129"/>
        <v>0.82188421052631577</v>
      </c>
    </row>
    <row r="1682" spans="1:15" ht="15" x14ac:dyDescent="0.35">
      <c r="A1682" s="37" t="s">
        <v>1704</v>
      </c>
      <c r="C1682" s="37" t="s">
        <v>1695</v>
      </c>
      <c r="G1682" s="37" t="s">
        <v>1695</v>
      </c>
      <c r="O1682"/>
    </row>
    <row r="1683" spans="1:15" ht="28.8" x14ac:dyDescent="0.35">
      <c r="B1683" s="14" t="s">
        <v>1335</v>
      </c>
      <c r="C1683" s="14" t="s">
        <v>1296</v>
      </c>
      <c r="D1683" s="14" t="s">
        <v>1297</v>
      </c>
      <c r="E1683" s="14" t="s">
        <v>1298</v>
      </c>
      <c r="F1683" s="14" t="s">
        <v>21</v>
      </c>
      <c r="G1683" s="14" t="s">
        <v>1299</v>
      </c>
      <c r="H1683" s="14" t="s">
        <v>22</v>
      </c>
      <c r="I1683" s="14" t="s">
        <v>1300</v>
      </c>
      <c r="J1683" s="14" t="s">
        <v>1301</v>
      </c>
      <c r="K1683" s="14" t="s">
        <v>1302</v>
      </c>
      <c r="L1683" s="14" t="s">
        <v>1303</v>
      </c>
      <c r="M1683" s="14" t="s">
        <v>1304</v>
      </c>
      <c r="N1683" s="14" t="s">
        <v>1305</v>
      </c>
      <c r="O1683" s="14" t="s">
        <v>1306</v>
      </c>
    </row>
    <row r="1684" spans="1:15" x14ac:dyDescent="0.35">
      <c r="A1684" s="1">
        <f>COUNTIF($A$24:$A$1598, "*Math*Buggy")</f>
        <v>195</v>
      </c>
      <c r="B1684" s="1" t="s">
        <v>1679</v>
      </c>
      <c r="C1684" s="27">
        <f t="shared" ref="C1684:O1684" si="130">AVERAGEIF($A$24:$A$1598, "*Math-*_Buggy", B$24:B$1598)</f>
        <v>3.4262051282051282</v>
      </c>
      <c r="D1684" s="27">
        <f t="shared" si="130"/>
        <v>78.042256410256385</v>
      </c>
      <c r="E1684" s="27">
        <f t="shared" si="130"/>
        <v>20.374461538461549</v>
      </c>
      <c r="F1684" s="27">
        <f t="shared" si="130"/>
        <v>6.7673333333333341</v>
      </c>
      <c r="G1684" s="27">
        <f t="shared" si="130"/>
        <v>15.485692307692306</v>
      </c>
      <c r="H1684" s="27">
        <f t="shared" si="130"/>
        <v>4.5667692307692347</v>
      </c>
      <c r="I1684" s="27">
        <f t="shared" si="130"/>
        <v>11.334666666666656</v>
      </c>
      <c r="J1684" s="27">
        <f t="shared" si="130"/>
        <v>35.859230769230734</v>
      </c>
      <c r="K1684" s="27">
        <f t="shared" si="130"/>
        <v>60.888256410256396</v>
      </c>
      <c r="L1684" s="27">
        <f t="shared" si="130"/>
        <v>0.51323589743589793</v>
      </c>
      <c r="M1684" s="27">
        <f t="shared" si="130"/>
        <v>9.8297435897435947E-2</v>
      </c>
      <c r="N1684" s="27">
        <f t="shared" si="130"/>
        <v>63.813169230769233</v>
      </c>
      <c r="O1684" s="27">
        <f t="shared" si="130"/>
        <v>3.5454420512820506</v>
      </c>
    </row>
    <row r="1685" spans="1:15" x14ac:dyDescent="0.35">
      <c r="A1685" s="1">
        <f>COUNTIF($A$24:$A$1598, "*Math*Fixed")</f>
        <v>195</v>
      </c>
      <c r="B1685" s="1" t="s">
        <v>1680</v>
      </c>
      <c r="C1685" s="27">
        <f t="shared" ref="C1685:O1685" si="131">AVERAGEIF($A$24:$A$1598, "*Math-*_Fixed", B$24:B$1598)</f>
        <v>3.4678461538461565</v>
      </c>
      <c r="D1685" s="27">
        <f t="shared" si="131"/>
        <v>77.937846153846166</v>
      </c>
      <c r="E1685" s="27">
        <f t="shared" si="131"/>
        <v>20.564256410256419</v>
      </c>
      <c r="F1685" s="27">
        <f t="shared" si="131"/>
        <v>6.8213333333333335</v>
      </c>
      <c r="G1685" s="27">
        <f t="shared" si="131"/>
        <v>15.597435897435906</v>
      </c>
      <c r="H1685" s="27">
        <f t="shared" si="131"/>
        <v>4.6223589743589759</v>
      </c>
      <c r="I1685" s="27">
        <f t="shared" si="131"/>
        <v>11.44446153846153</v>
      </c>
      <c r="J1685" s="27">
        <f t="shared" si="131"/>
        <v>36.160307692307647</v>
      </c>
      <c r="K1685" s="27">
        <f t="shared" si="131"/>
        <v>61.678512820512829</v>
      </c>
      <c r="L1685" s="27">
        <f t="shared" si="131"/>
        <v>0.52260000000000062</v>
      </c>
      <c r="M1685" s="27">
        <f t="shared" si="131"/>
        <v>9.8933333333333373E-2</v>
      </c>
      <c r="N1685" s="27">
        <f t="shared" si="131"/>
        <v>64.408605128205139</v>
      </c>
      <c r="O1685" s="27">
        <f t="shared" si="131"/>
        <v>3.5786061538461529</v>
      </c>
    </row>
    <row r="1686" spans="1:15" x14ac:dyDescent="0.35">
      <c r="A1686" s="1">
        <f>COUNTIF($A$24:$A$1598, "*Math*Repaired")</f>
        <v>195</v>
      </c>
      <c r="B1686" s="1" t="s">
        <v>1681</v>
      </c>
      <c r="C1686" s="27">
        <f t="shared" ref="C1686:O1686" si="132">AVERAGEIF($A$24:$A$1598, "*Math-*_Repaired", B$24:B$1598)</f>
        <v>3.4405128205128221</v>
      </c>
      <c r="D1686" s="27">
        <f t="shared" si="132"/>
        <v>77.949025641025585</v>
      </c>
      <c r="E1686" s="27">
        <f t="shared" si="132"/>
        <v>20.28861538461539</v>
      </c>
      <c r="F1686" s="27">
        <f t="shared" si="132"/>
        <v>6.7808205128205126</v>
      </c>
      <c r="G1686" s="27">
        <f t="shared" si="132"/>
        <v>15.46466666666667</v>
      </c>
      <c r="H1686" s="27">
        <f t="shared" si="132"/>
        <v>4.6106666666666696</v>
      </c>
      <c r="I1686" s="27">
        <f t="shared" si="132"/>
        <v>11.391948717948715</v>
      </c>
      <c r="J1686" s="27">
        <f t="shared" si="132"/>
        <v>35.753333333333316</v>
      </c>
      <c r="K1686" s="27">
        <f t="shared" si="132"/>
        <v>61.108769230769205</v>
      </c>
      <c r="L1686" s="27">
        <f t="shared" si="132"/>
        <v>0.5275435897435905</v>
      </c>
      <c r="M1686" s="27">
        <f t="shared" si="132"/>
        <v>0.10011282051282054</v>
      </c>
      <c r="N1686" s="27">
        <f t="shared" si="132"/>
        <v>64.392194871794871</v>
      </c>
      <c r="O1686" s="27">
        <f t="shared" si="132"/>
        <v>3.5775958974358963</v>
      </c>
    </row>
    <row r="1687" spans="1:15" ht="15" x14ac:dyDescent="0.35">
      <c r="A1687" s="37" t="s">
        <v>1704</v>
      </c>
      <c r="E1687" s="37" t="s">
        <v>1695</v>
      </c>
      <c r="G1687" s="37"/>
      <c r="H1687" s="37" t="s">
        <v>1695</v>
      </c>
      <c r="I1687" s="37" t="s">
        <v>1695</v>
      </c>
      <c r="O1687"/>
    </row>
    <row r="1688" spans="1:15" ht="28.8" x14ac:dyDescent="0.35">
      <c r="B1688" s="14" t="s">
        <v>1335</v>
      </c>
      <c r="C1688" s="14" t="s">
        <v>1296</v>
      </c>
      <c r="D1688" s="14" t="s">
        <v>1297</v>
      </c>
      <c r="E1688" s="14" t="s">
        <v>1298</v>
      </c>
      <c r="F1688" s="14" t="s">
        <v>21</v>
      </c>
      <c r="G1688" s="14" t="s">
        <v>1299</v>
      </c>
      <c r="H1688" s="14" t="s">
        <v>22</v>
      </c>
      <c r="I1688" s="14" t="s">
        <v>1300</v>
      </c>
      <c r="J1688" s="14" t="s">
        <v>1301</v>
      </c>
      <c r="K1688" s="14" t="s">
        <v>1302</v>
      </c>
      <c r="L1688" s="14" t="s">
        <v>1303</v>
      </c>
      <c r="M1688" s="14" t="s">
        <v>1304</v>
      </c>
      <c r="N1688" s="14" t="s">
        <v>1305</v>
      </c>
      <c r="O1688" s="14" t="s">
        <v>1306</v>
      </c>
    </row>
    <row r="1689" spans="1:15" x14ac:dyDescent="0.35">
      <c r="A1689" s="1">
        <f>COUNTIF($A$24:$A$1598, "*Mockito*Buggy")</f>
        <v>7</v>
      </c>
      <c r="B1689" s="1" t="s">
        <v>1682</v>
      </c>
      <c r="C1689" s="27">
        <f t="shared" ref="C1689:O1689" si="133">AVERAGEIF($A$24:$A$1598, "*Mockito-*_Buggy", B$24:B$1598)</f>
        <v>2.2485714285714287</v>
      </c>
      <c r="D1689" s="27">
        <f t="shared" si="133"/>
        <v>83.429999999999993</v>
      </c>
      <c r="E1689" s="27">
        <f t="shared" si="133"/>
        <v>7.0357142857142856</v>
      </c>
      <c r="F1689" s="27">
        <f t="shared" si="133"/>
        <v>3.8228571428571425</v>
      </c>
      <c r="G1689" s="27">
        <f t="shared" si="133"/>
        <v>4.6071428571428568</v>
      </c>
      <c r="H1689" s="27">
        <f t="shared" si="133"/>
        <v>2.2485714285714287</v>
      </c>
      <c r="I1689" s="27">
        <f t="shared" si="133"/>
        <v>6.0714285714285712</v>
      </c>
      <c r="J1689" s="27">
        <f t="shared" si="133"/>
        <v>11.642857142857142</v>
      </c>
      <c r="K1689" s="27">
        <f t="shared" si="133"/>
        <v>22.495714285714286</v>
      </c>
      <c r="L1689" s="27">
        <f t="shared" si="133"/>
        <v>0.21428571428571427</v>
      </c>
      <c r="M1689" s="27">
        <f t="shared" si="133"/>
        <v>5.1428571428571428E-2</v>
      </c>
      <c r="N1689" s="27">
        <f t="shared" si="133"/>
        <v>3.8571428571428572</v>
      </c>
      <c r="O1689" s="27">
        <f t="shared" si="133"/>
        <v>0.21428571428571427</v>
      </c>
    </row>
    <row r="1690" spans="1:15" x14ac:dyDescent="0.35">
      <c r="A1690" s="1">
        <f>COUNTIF($A$24:$A$1598, "*Mockito*Fixed")</f>
        <v>7</v>
      </c>
      <c r="B1690" s="1" t="s">
        <v>1683</v>
      </c>
      <c r="C1690" s="29">
        <f t="shared" ref="C1690:O1690" si="134">AVERAGEIF($A$24:$A$1598, "*Mockito-*_Fixed", B$24:B$1598)</f>
        <v>2.5014285714285713</v>
      </c>
      <c r="D1690" s="29">
        <f t="shared" si="134"/>
        <v>83.070000000000007</v>
      </c>
      <c r="E1690" s="29">
        <f t="shared" si="134"/>
        <v>7.4300000000000006</v>
      </c>
      <c r="F1690" s="29">
        <f t="shared" si="134"/>
        <v>4.0714285714285712</v>
      </c>
      <c r="G1690" s="29">
        <f t="shared" si="134"/>
        <v>4.8557142857142859</v>
      </c>
      <c r="H1690" s="29">
        <f t="shared" si="134"/>
        <v>2.5014285714285713</v>
      </c>
      <c r="I1690" s="29">
        <f t="shared" si="134"/>
        <v>6.5728571428571438</v>
      </c>
      <c r="J1690" s="29">
        <f t="shared" si="134"/>
        <v>12.285714285714286</v>
      </c>
      <c r="K1690" s="29">
        <f t="shared" si="134"/>
        <v>24.69</v>
      </c>
      <c r="L1690" s="29">
        <f t="shared" si="134"/>
        <v>0.21428571428571427</v>
      </c>
      <c r="M1690" s="29">
        <f t="shared" si="134"/>
        <v>5.1428571428571428E-2</v>
      </c>
      <c r="N1690" s="29">
        <f t="shared" si="134"/>
        <v>3.8571428571428572</v>
      </c>
      <c r="O1690" s="29">
        <f t="shared" si="134"/>
        <v>0.21428571428571427</v>
      </c>
    </row>
    <row r="1691" spans="1:15" x14ac:dyDescent="0.35">
      <c r="A1691" s="1">
        <f>COUNTIF($A$24:$A$1598, "*Mockito*Repaired")</f>
        <v>7</v>
      </c>
      <c r="B1691" s="1" t="s">
        <v>1684</v>
      </c>
      <c r="C1691" s="29">
        <f t="shared" ref="C1691:M1691" si="135">AVERAGEIF($A$24:$A$1598, "*Mockito-*_Repaired", B$24:B$1598)</f>
        <v>2.5014285714285713</v>
      </c>
      <c r="D1691" s="29">
        <f t="shared" si="135"/>
        <v>81.141428571428577</v>
      </c>
      <c r="E1691" s="29">
        <f t="shared" si="135"/>
        <v>7.1771428571428562</v>
      </c>
      <c r="F1691" s="29">
        <f t="shared" si="135"/>
        <v>4.2128571428571435</v>
      </c>
      <c r="G1691" s="29">
        <f t="shared" si="135"/>
        <v>5.1085714285714285</v>
      </c>
      <c r="H1691" s="29">
        <f t="shared" si="135"/>
        <v>2.75</v>
      </c>
      <c r="I1691" s="29">
        <f t="shared" si="135"/>
        <v>6.9628571428571417</v>
      </c>
      <c r="J1691" s="29">
        <f t="shared" si="135"/>
        <v>12.285714285714286</v>
      </c>
      <c r="K1691" s="29">
        <f t="shared" si="135"/>
        <v>26.099999999999998</v>
      </c>
      <c r="L1691" s="29">
        <f t="shared" si="135"/>
        <v>0.21428571428571427</v>
      </c>
      <c r="M1691" s="29">
        <f t="shared" si="135"/>
        <v>5.1428571428571428E-2</v>
      </c>
      <c r="N1691" s="29">
        <f>AVERAGEIF($A$24:$A$1598, "*Mockito-*_Repaired", M$24:M$1598)</f>
        <v>3.8571428571428572</v>
      </c>
      <c r="O1691" s="29">
        <f>AVERAGEIF($A$24:$A$1598, "*Mockito-*_Repaired", N$24:N$1598)</f>
        <v>0.21428571428571427</v>
      </c>
    </row>
    <row r="1692" spans="1:15" ht="15" x14ac:dyDescent="0.35">
      <c r="A1692" s="37"/>
      <c r="O1692"/>
    </row>
    <row r="1693" spans="1:15" ht="28.8" x14ac:dyDescent="0.35">
      <c r="B1693" s="14" t="s">
        <v>1335</v>
      </c>
      <c r="C1693" s="14" t="s">
        <v>1296</v>
      </c>
      <c r="D1693" s="14" t="s">
        <v>1297</v>
      </c>
      <c r="E1693" s="14" t="s">
        <v>1298</v>
      </c>
      <c r="F1693" s="14" t="s">
        <v>21</v>
      </c>
      <c r="G1693" s="14" t="s">
        <v>1299</v>
      </c>
      <c r="H1693" s="14" t="s">
        <v>22</v>
      </c>
      <c r="I1693" s="14" t="s">
        <v>1300</v>
      </c>
      <c r="J1693" s="14" t="s">
        <v>1301</v>
      </c>
      <c r="K1693" s="14" t="s">
        <v>1302</v>
      </c>
      <c r="L1693" s="14" t="s">
        <v>1303</v>
      </c>
      <c r="M1693" s="14" t="s">
        <v>1304</v>
      </c>
      <c r="N1693" s="14" t="s">
        <v>1305</v>
      </c>
      <c r="O1693" s="14" t="s">
        <v>1306</v>
      </c>
    </row>
    <row r="1694" spans="1:15" x14ac:dyDescent="0.35">
      <c r="A1694" s="1">
        <f>COUNTIF($A$24:$A$1598, "*Time*Buggy")</f>
        <v>3</v>
      </c>
      <c r="B1694" s="1" t="s">
        <v>1685</v>
      </c>
      <c r="C1694" s="27">
        <f t="shared" ref="C1694:O1694" si="136">AVERAGEIF($A$24:$A$1598, "*Time-*_Buggy", B$24:B$1598)</f>
        <v>2.5</v>
      </c>
      <c r="D1694" s="27">
        <f t="shared" si="136"/>
        <v>81.606666666666669</v>
      </c>
      <c r="E1694" s="27">
        <f t="shared" si="136"/>
        <v>13.269999999999998</v>
      </c>
      <c r="F1694" s="27">
        <f t="shared" si="136"/>
        <v>4.956666666666667</v>
      </c>
      <c r="G1694" s="27">
        <f t="shared" si="136"/>
        <v>8.1333333333333329</v>
      </c>
      <c r="H1694" s="27">
        <f t="shared" si="136"/>
        <v>3.8066666666666666</v>
      </c>
      <c r="I1694" s="27">
        <f t="shared" si="136"/>
        <v>8.7633333333333336</v>
      </c>
      <c r="J1694" s="27">
        <f t="shared" si="136"/>
        <v>21.400000000000002</v>
      </c>
      <c r="K1694" s="27">
        <f t="shared" si="136"/>
        <v>40.943333333333335</v>
      </c>
      <c r="L1694" s="27">
        <f t="shared" si="136"/>
        <v>1.3666666666666667E-2</v>
      </c>
      <c r="M1694" s="27">
        <f t="shared" si="136"/>
        <v>1.3666666666666667E-2</v>
      </c>
      <c r="N1694" s="27">
        <f t="shared" si="136"/>
        <v>0.12666666666666668</v>
      </c>
      <c r="O1694" s="27">
        <f t="shared" si="136"/>
        <v>7.0000000000000001E-3</v>
      </c>
    </row>
    <row r="1695" spans="1:15" x14ac:dyDescent="0.35">
      <c r="A1695" s="1">
        <f>COUNTIF($A$24:$A$1598, "*Time*Fixed")</f>
        <v>3</v>
      </c>
      <c r="B1695" s="1" t="s">
        <v>1686</v>
      </c>
      <c r="C1695" s="29">
        <f t="shared" ref="C1695:O1695" si="137">AVERAGEIF($A$24:$A$1598, "*Time-*_Fixed", B$24:B$1598)</f>
        <v>2.5933333333333337</v>
      </c>
      <c r="D1695" s="29">
        <f t="shared" si="137"/>
        <v>81.426666666666662</v>
      </c>
      <c r="E1695" s="29">
        <f t="shared" si="137"/>
        <v>13.776666666666666</v>
      </c>
      <c r="F1695" s="29">
        <f t="shared" si="137"/>
        <v>5.043333333333333</v>
      </c>
      <c r="G1695" s="29">
        <f t="shared" si="137"/>
        <v>8.5666666666666664</v>
      </c>
      <c r="H1695" s="29">
        <f t="shared" si="137"/>
        <v>3.9499999999999997</v>
      </c>
      <c r="I1695" s="29">
        <f t="shared" si="137"/>
        <v>8.9933333333333323</v>
      </c>
      <c r="J1695" s="29">
        <f t="shared" si="137"/>
        <v>22.343333333333334</v>
      </c>
      <c r="K1695" s="29">
        <f t="shared" si="137"/>
        <v>42.800000000000004</v>
      </c>
      <c r="L1695" s="29">
        <f t="shared" si="137"/>
        <v>1.3666666666666667E-2</v>
      </c>
      <c r="M1695" s="29">
        <f t="shared" si="137"/>
        <v>1.3666666666666667E-2</v>
      </c>
      <c r="N1695" s="29">
        <f t="shared" si="137"/>
        <v>0.12666666666666668</v>
      </c>
      <c r="O1695" s="29">
        <f t="shared" si="137"/>
        <v>7.0000000000000001E-3</v>
      </c>
    </row>
    <row r="1696" spans="1:15" x14ac:dyDescent="0.35">
      <c r="A1696" s="1">
        <f>COUNTIF($A$24:$A$1598, "*Time*Repaired")</f>
        <v>3</v>
      </c>
      <c r="B1696" s="1" t="s">
        <v>1687</v>
      </c>
      <c r="C1696" s="29">
        <f t="shared" ref="C1696:O1696" si="138">AVERAGEIF($A$24:$A$1598, "*Time-*_Repaired", B$24:B$1598)</f>
        <v>2.5466666666666669</v>
      </c>
      <c r="D1696" s="29">
        <f t="shared" si="138"/>
        <v>81.61666666666666</v>
      </c>
      <c r="E1696" s="29">
        <f t="shared" si="138"/>
        <v>13.213333333333333</v>
      </c>
      <c r="F1696" s="29">
        <f t="shared" si="138"/>
        <v>4.9366666666666665</v>
      </c>
      <c r="G1696" s="29">
        <f t="shared" si="138"/>
        <v>8.2933333333333348</v>
      </c>
      <c r="H1696" s="29">
        <f t="shared" si="138"/>
        <v>3.9600000000000004</v>
      </c>
      <c r="I1696" s="29">
        <f t="shared" si="138"/>
        <v>8.9</v>
      </c>
      <c r="J1696" s="29">
        <f t="shared" si="138"/>
        <v>21.506666666666664</v>
      </c>
      <c r="K1696" s="29">
        <f t="shared" si="138"/>
        <v>41.823333333333331</v>
      </c>
      <c r="L1696" s="29">
        <f t="shared" si="138"/>
        <v>1.3666666666666667E-2</v>
      </c>
      <c r="M1696" s="29">
        <f t="shared" si="138"/>
        <v>1.3666666666666667E-2</v>
      </c>
      <c r="N1696" s="29">
        <f t="shared" si="138"/>
        <v>0.12666666666666668</v>
      </c>
      <c r="O1696" s="29">
        <f t="shared" si="138"/>
        <v>7.0000000000000001E-3</v>
      </c>
    </row>
    <row r="1697" spans="1:15" ht="15" x14ac:dyDescent="0.35">
      <c r="A1697" s="37"/>
      <c r="O1697"/>
    </row>
    <row r="1698" spans="1:15" ht="15" x14ac:dyDescent="0.35">
      <c r="O1698"/>
    </row>
    <row r="1699" spans="1:15" x14ac:dyDescent="0.35">
      <c r="A1699" s="33" t="s">
        <v>1336</v>
      </c>
      <c r="B1699" s="28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28"/>
    </row>
    <row r="1700" spans="1:15" ht="15" x14ac:dyDescent="0.3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</row>
    <row r="1701" spans="1:15" ht="28.8" x14ac:dyDescent="0.35">
      <c r="A1701" s="14" t="s">
        <v>1310</v>
      </c>
      <c r="B1701" s="14" t="s">
        <v>1335</v>
      </c>
      <c r="C1701" s="14" t="s">
        <v>1296</v>
      </c>
      <c r="D1701" s="14" t="s">
        <v>1297</v>
      </c>
      <c r="E1701" s="14" t="s">
        <v>1298</v>
      </c>
      <c r="F1701" s="14" t="s">
        <v>21</v>
      </c>
      <c r="G1701" s="14" t="s">
        <v>1299</v>
      </c>
      <c r="H1701" s="14" t="s">
        <v>22</v>
      </c>
      <c r="I1701" s="14" t="s">
        <v>1300</v>
      </c>
      <c r="J1701" s="14" t="s">
        <v>1301</v>
      </c>
      <c r="K1701" s="14" t="s">
        <v>1302</v>
      </c>
      <c r="L1701" s="14" t="s">
        <v>1303</v>
      </c>
      <c r="M1701" s="14" t="s">
        <v>1304</v>
      </c>
      <c r="N1701" s="14" t="s">
        <v>1305</v>
      </c>
      <c r="O1701" s="14" t="s">
        <v>1306</v>
      </c>
    </row>
    <row r="1702" spans="1:15" x14ac:dyDescent="0.35">
      <c r="A1702" s="1">
        <f>COUNTIF($A$24:$A$1598, "ACS*Fixed")</f>
        <v>19</v>
      </c>
      <c r="B1702" s="1" t="s">
        <v>1311</v>
      </c>
      <c r="C1702" s="27">
        <f t="shared" ref="C1702:O1702" si="139">AVERAGEIF($A$24:$A$1598, "ACS*Fixed", B$24:B$1598)</f>
        <v>3.6378947368421053</v>
      </c>
      <c r="D1702" s="27">
        <f t="shared" si="139"/>
        <v>77.220000000000013</v>
      </c>
      <c r="E1702" s="27">
        <f t="shared" si="139"/>
        <v>19.461052631578948</v>
      </c>
      <c r="F1702" s="27">
        <f t="shared" si="139"/>
        <v>6.63578947368421</v>
      </c>
      <c r="G1702" s="27">
        <f t="shared" si="139"/>
        <v>14.316315789473684</v>
      </c>
      <c r="H1702" s="27">
        <f t="shared" si="139"/>
        <v>4.7099999999999991</v>
      </c>
      <c r="I1702" s="27">
        <f t="shared" si="139"/>
        <v>11.346315789473683</v>
      </c>
      <c r="J1702" s="27">
        <f t="shared" si="139"/>
        <v>33.776315789473678</v>
      </c>
      <c r="K1702" s="27">
        <f t="shared" si="139"/>
        <v>59.617894736842103</v>
      </c>
      <c r="L1702" s="27">
        <f t="shared" si="139"/>
        <v>0.38278947368421051</v>
      </c>
      <c r="M1702" s="27">
        <f t="shared" si="139"/>
        <v>5.5473684210526321E-2</v>
      </c>
      <c r="N1702" s="27">
        <f t="shared" si="139"/>
        <v>12.57842105263158</v>
      </c>
      <c r="O1702" s="27">
        <f t="shared" si="139"/>
        <v>0.6986842105263158</v>
      </c>
    </row>
    <row r="1703" spans="1:15" ht="15" thickBot="1" x14ac:dyDescent="0.4">
      <c r="A1703" s="31">
        <f>COUNTIF($A$24:$A$1598, "ACS*Repaired")</f>
        <v>19</v>
      </c>
      <c r="B1703" s="31" t="s">
        <v>1312</v>
      </c>
      <c r="C1703" s="32">
        <f t="shared" ref="C1703:O1703" si="140">AVERAGEIF($A$24:$A$1598, "ACS*Repaired", B$24:B$1598)</f>
        <v>3.6494736842105264</v>
      </c>
      <c r="D1703" s="32">
        <f t="shared" si="140"/>
        <v>76.966842105263183</v>
      </c>
      <c r="E1703" s="32">
        <f t="shared" si="140"/>
        <v>19.37157894736842</v>
      </c>
      <c r="F1703" s="32">
        <f t="shared" si="140"/>
        <v>6.7163157894736845</v>
      </c>
      <c r="G1703" s="32">
        <f t="shared" si="140"/>
        <v>14.276842105263157</v>
      </c>
      <c r="H1703" s="32">
        <f t="shared" si="140"/>
        <v>4.8273684210526318</v>
      </c>
      <c r="I1703" s="32">
        <f t="shared" si="140"/>
        <v>11.544210526315791</v>
      </c>
      <c r="J1703" s="32">
        <f t="shared" si="140"/>
        <v>33.647368421052626</v>
      </c>
      <c r="K1703" s="32">
        <f t="shared" si="140"/>
        <v>60.594736842105263</v>
      </c>
      <c r="L1703" s="32">
        <f t="shared" si="140"/>
        <v>0.39657894736842103</v>
      </c>
      <c r="M1703" s="32">
        <f t="shared" si="140"/>
        <v>6.0631578947368418E-2</v>
      </c>
      <c r="N1703" s="32">
        <f t="shared" si="140"/>
        <v>12.799473684210525</v>
      </c>
      <c r="O1703" s="32">
        <f t="shared" si="140"/>
        <v>0.71084210526315794</v>
      </c>
    </row>
    <row r="1704" spans="1:15" x14ac:dyDescent="0.35">
      <c r="A1704" s="1">
        <f>COUNTIF($A$24:$A$1598, "Arja*Fixed")</f>
        <v>42</v>
      </c>
      <c r="B1704" s="1" t="s">
        <v>1313</v>
      </c>
      <c r="C1704" s="27">
        <f t="shared" ref="C1704:O1704" si="141">AVERAGEIF($A$24:$A$1598, "Arja*Fixed", B$24:B$1598)</f>
        <v>3.8414285714285703</v>
      </c>
      <c r="D1704" s="27">
        <f t="shared" si="141"/>
        <v>77.565476190476176</v>
      </c>
      <c r="E1704" s="27">
        <f t="shared" si="141"/>
        <v>18.336428571428574</v>
      </c>
      <c r="F1704" s="27">
        <f t="shared" si="141"/>
        <v>6.4509523809523825</v>
      </c>
      <c r="G1704" s="27">
        <f t="shared" si="141"/>
        <v>13.723333333333336</v>
      </c>
      <c r="H1704" s="27">
        <f t="shared" si="141"/>
        <v>4.0107142857142843</v>
      </c>
      <c r="I1704" s="27">
        <f t="shared" si="141"/>
        <v>10.46166666666667</v>
      </c>
      <c r="J1704" s="27">
        <f t="shared" si="141"/>
        <v>32.059761904761906</v>
      </c>
      <c r="K1704" s="27">
        <f t="shared" si="141"/>
        <v>54.547380952380948</v>
      </c>
      <c r="L1704" s="27">
        <f t="shared" si="141"/>
        <v>0.30504761904761896</v>
      </c>
      <c r="M1704" s="27">
        <f t="shared" si="141"/>
        <v>5.448571428571429E-2</v>
      </c>
      <c r="N1704" s="27">
        <f t="shared" si="141"/>
        <v>29.337785714285712</v>
      </c>
      <c r="O1704" s="27">
        <f t="shared" si="141"/>
        <v>1.6297333333333335</v>
      </c>
    </row>
    <row r="1705" spans="1:15" ht="15" thickBot="1" x14ac:dyDescent="0.4">
      <c r="A1705" s="31">
        <f>COUNTIF($A$24:$A$1598, "Arja*Repaired")</f>
        <v>42</v>
      </c>
      <c r="B1705" s="31" t="s">
        <v>1314</v>
      </c>
      <c r="C1705" s="32">
        <f t="shared" ref="C1705:O1705" si="142">AVERAGEIF($A$24:$A$1598, "Arja*Repaired", B$24:B$1598)</f>
        <v>3.8221428571428557</v>
      </c>
      <c r="D1705" s="32">
        <f t="shared" si="142"/>
        <v>77.557142857142836</v>
      </c>
      <c r="E1705" s="32">
        <f t="shared" si="142"/>
        <v>18.03738095238095</v>
      </c>
      <c r="F1705" s="32">
        <f t="shared" si="142"/>
        <v>6.418333333333333</v>
      </c>
      <c r="G1705" s="32">
        <f t="shared" si="142"/>
        <v>13.544999999999996</v>
      </c>
      <c r="H1705" s="32">
        <f t="shared" si="142"/>
        <v>4.0064285714285708</v>
      </c>
      <c r="I1705" s="32">
        <f t="shared" si="142"/>
        <v>10.424523809523812</v>
      </c>
      <c r="J1705" s="32">
        <f t="shared" si="142"/>
        <v>31.584285714285709</v>
      </c>
      <c r="K1705" s="32">
        <f t="shared" si="142"/>
        <v>53.939523809523813</v>
      </c>
      <c r="L1705" s="32">
        <f t="shared" si="142"/>
        <v>0.3307619047619047</v>
      </c>
      <c r="M1705" s="32">
        <f t="shared" si="142"/>
        <v>5.8628571428571433E-2</v>
      </c>
      <c r="N1705" s="32">
        <f t="shared" si="142"/>
        <v>30.60254761904762</v>
      </c>
      <c r="O1705" s="32">
        <f t="shared" si="142"/>
        <v>1.699804761904762</v>
      </c>
    </row>
    <row r="1706" spans="1:15" x14ac:dyDescent="0.35">
      <c r="A1706" s="1">
        <f>COUNTIF($A$24:$A$1598, "AVATAR*Fixed")</f>
        <v>52</v>
      </c>
      <c r="B1706" s="1" t="s">
        <v>1315</v>
      </c>
      <c r="C1706" s="27">
        <f t="shared" ref="C1706:O1706" si="143">AVERAGEIF($A$24:$A$1598, "AVATAR*Fixed", B$24:B$1598)</f>
        <v>3.8761538461538461</v>
      </c>
      <c r="D1706" s="27">
        <f t="shared" si="143"/>
        <v>77.812884615384618</v>
      </c>
      <c r="E1706" s="27">
        <f t="shared" si="143"/>
        <v>17.430576923076927</v>
      </c>
      <c r="F1706" s="27">
        <f t="shared" si="143"/>
        <v>6.6100000000000012</v>
      </c>
      <c r="G1706" s="27">
        <f t="shared" si="143"/>
        <v>13.420961538461537</v>
      </c>
      <c r="H1706" s="27">
        <f t="shared" si="143"/>
        <v>3.9580769230769226</v>
      </c>
      <c r="I1706" s="27">
        <f t="shared" si="143"/>
        <v>10.568653846153849</v>
      </c>
      <c r="J1706" s="27">
        <f t="shared" si="143"/>
        <v>30.85153846153846</v>
      </c>
      <c r="K1706" s="27">
        <f t="shared" si="143"/>
        <v>54.975576923076929</v>
      </c>
      <c r="L1706" s="27">
        <f t="shared" si="143"/>
        <v>0.30101923076923082</v>
      </c>
      <c r="M1706" s="27">
        <f t="shared" si="143"/>
        <v>5.5125000000000007E-2</v>
      </c>
      <c r="N1706" s="27">
        <f t="shared" si="143"/>
        <v>48.711346153846165</v>
      </c>
      <c r="O1706" s="27">
        <f t="shared" si="143"/>
        <v>2.7063461538461544</v>
      </c>
    </row>
    <row r="1707" spans="1:15" ht="15" thickBot="1" x14ac:dyDescent="0.4">
      <c r="A1707" s="31">
        <f>COUNTIF($A$24:$A$1598, "AVATAR*Repaired")</f>
        <v>52</v>
      </c>
      <c r="B1707" s="31" t="s">
        <v>1316</v>
      </c>
      <c r="C1707" s="32">
        <f t="shared" ref="C1707:O1707" si="144">AVERAGEIF($A$24:$A$1598, "AVATAR*Repaired", B$24:B$1598)</f>
        <v>3.893076923076924</v>
      </c>
      <c r="D1707" s="32">
        <f t="shared" si="144"/>
        <v>77.850576923076929</v>
      </c>
      <c r="E1707" s="32">
        <f t="shared" si="144"/>
        <v>17.34615384615385</v>
      </c>
      <c r="F1707" s="32">
        <f t="shared" si="144"/>
        <v>6.5634615384615396</v>
      </c>
      <c r="G1707" s="32">
        <f t="shared" si="144"/>
        <v>13.514615384615384</v>
      </c>
      <c r="H1707" s="32">
        <f t="shared" si="144"/>
        <v>3.9400000000000004</v>
      </c>
      <c r="I1707" s="32">
        <f t="shared" si="144"/>
        <v>10.503269230769234</v>
      </c>
      <c r="J1707" s="32">
        <f t="shared" si="144"/>
        <v>30.860192307692309</v>
      </c>
      <c r="K1707" s="32">
        <f t="shared" si="144"/>
        <v>54.600769230769203</v>
      </c>
      <c r="L1707" s="32">
        <f t="shared" si="144"/>
        <v>0.29638461538461541</v>
      </c>
      <c r="M1707" s="32">
        <f t="shared" si="144"/>
        <v>5.4298076923076935E-2</v>
      </c>
      <c r="N1707" s="32">
        <f t="shared" si="144"/>
        <v>48.521346153846167</v>
      </c>
      <c r="O1707" s="32">
        <f t="shared" si="144"/>
        <v>2.6955769230769233</v>
      </c>
    </row>
    <row r="1708" spans="1:15" x14ac:dyDescent="0.35">
      <c r="A1708" s="1">
        <f>COUNTIF($A$24:$A$1598, "DynaMoth*Fixed")</f>
        <v>24</v>
      </c>
      <c r="B1708" s="1" t="s">
        <v>1317</v>
      </c>
      <c r="C1708" s="27">
        <f t="shared" ref="C1708:O1708" si="145">AVERAGEIF($A$24:$A$1598, "DynaMoth*Fixed", B$24:B$1598)</f>
        <v>3.7154166666666661</v>
      </c>
      <c r="D1708" s="27">
        <f t="shared" si="145"/>
        <v>77.138749999999987</v>
      </c>
      <c r="E1708" s="27">
        <f t="shared" si="145"/>
        <v>21.758750000000003</v>
      </c>
      <c r="F1708" s="27">
        <f t="shared" si="145"/>
        <v>7.003333333333333</v>
      </c>
      <c r="G1708" s="27">
        <f t="shared" si="145"/>
        <v>15.356666666666664</v>
      </c>
      <c r="H1708" s="27">
        <f t="shared" si="145"/>
        <v>4.2541666666666655</v>
      </c>
      <c r="I1708" s="27">
        <f t="shared" si="145"/>
        <v>11.258333333333335</v>
      </c>
      <c r="J1708" s="27">
        <f t="shared" si="145"/>
        <v>37.115000000000002</v>
      </c>
      <c r="K1708" s="27">
        <f t="shared" si="145"/>
        <v>61.103333333333332</v>
      </c>
      <c r="L1708" s="27">
        <f t="shared" si="145"/>
        <v>0.57354166666666651</v>
      </c>
      <c r="M1708" s="27">
        <f t="shared" si="145"/>
        <v>7.0624999999999993E-2</v>
      </c>
      <c r="N1708" s="27">
        <f t="shared" si="145"/>
        <v>14.689041666666666</v>
      </c>
      <c r="O1708" s="27">
        <f t="shared" si="145"/>
        <v>0.81632499999999997</v>
      </c>
    </row>
    <row r="1709" spans="1:15" ht="15" thickBot="1" x14ac:dyDescent="0.4">
      <c r="A1709" s="31">
        <f>COUNTIF($A$24:$A$1598, "DynaMoth*Repaired")</f>
        <v>24</v>
      </c>
      <c r="B1709" s="31" t="s">
        <v>1318</v>
      </c>
      <c r="C1709" s="32">
        <f t="shared" ref="C1709:O1709" si="146">AVERAGEIF($A$24:$A$1598, "DynaMoth*Repaired", B$24:B$1598)</f>
        <v>3.6891666666666665</v>
      </c>
      <c r="D1709" s="32">
        <f t="shared" si="146"/>
        <v>77.157083333333333</v>
      </c>
      <c r="E1709" s="32">
        <f t="shared" si="146"/>
        <v>21.617916666666662</v>
      </c>
      <c r="F1709" s="32">
        <f t="shared" si="146"/>
        <v>7.010416666666667</v>
      </c>
      <c r="G1709" s="32">
        <f t="shared" si="146"/>
        <v>15.21708333333333</v>
      </c>
      <c r="H1709" s="32">
        <f t="shared" si="146"/>
        <v>4.2145833333333327</v>
      </c>
      <c r="I1709" s="32">
        <f t="shared" si="146"/>
        <v>11.225833333333334</v>
      </c>
      <c r="J1709" s="32">
        <f t="shared" si="146"/>
        <v>36.837083333333332</v>
      </c>
      <c r="K1709" s="32">
        <f t="shared" si="146"/>
        <v>60.702916666666674</v>
      </c>
      <c r="L1709" s="32">
        <f t="shared" si="146"/>
        <v>0.57824999999999982</v>
      </c>
      <c r="M1709" s="32">
        <f t="shared" si="146"/>
        <v>7.1791666666666656E-2</v>
      </c>
      <c r="N1709" s="32">
        <f t="shared" si="146"/>
        <v>15.182791666666667</v>
      </c>
      <c r="O1709" s="32">
        <f t="shared" si="146"/>
        <v>0.84382499999999983</v>
      </c>
    </row>
    <row r="1710" spans="1:15" x14ac:dyDescent="0.35">
      <c r="A1710" s="1">
        <f>COUNTIF($A$24:$A$1598, "FixMiner*Fixed")</f>
        <v>53</v>
      </c>
      <c r="B1710" s="1" t="s">
        <v>1319</v>
      </c>
      <c r="C1710" s="27">
        <f t="shared" ref="C1710:O1710" si="147">AVERAGEIF($A$24:$A$1598, "FixMiner*Fixed", B$24:B$1598)</f>
        <v>4.1247169811320745</v>
      </c>
      <c r="D1710" s="27">
        <f t="shared" si="147"/>
        <v>77.770377358490563</v>
      </c>
      <c r="E1710" s="27">
        <f t="shared" si="147"/>
        <v>21.188301886792459</v>
      </c>
      <c r="F1710" s="27">
        <f t="shared" si="147"/>
        <v>7.1550943396226421</v>
      </c>
      <c r="G1710" s="27">
        <f t="shared" si="147"/>
        <v>15.372830188679249</v>
      </c>
      <c r="H1710" s="27">
        <f t="shared" si="147"/>
        <v>4.2958490566037737</v>
      </c>
      <c r="I1710" s="27">
        <f t="shared" si="147"/>
        <v>11.451132075471699</v>
      </c>
      <c r="J1710" s="27">
        <f t="shared" si="147"/>
        <v>36.561509433962264</v>
      </c>
      <c r="K1710" s="27">
        <f t="shared" si="147"/>
        <v>63.226226415094345</v>
      </c>
      <c r="L1710" s="27">
        <f t="shared" si="147"/>
        <v>0.45133962264150951</v>
      </c>
      <c r="M1710" s="27">
        <f t="shared" si="147"/>
        <v>5.9837735849056599E-2</v>
      </c>
      <c r="N1710" s="27">
        <f t="shared" si="147"/>
        <v>33.480377358490578</v>
      </c>
      <c r="O1710" s="27">
        <f t="shared" si="147"/>
        <v>1.8602452830188674</v>
      </c>
    </row>
    <row r="1711" spans="1:15" ht="15" thickBot="1" x14ac:dyDescent="0.4">
      <c r="A1711" s="31">
        <f>COUNTIF($A$24:$A$1598, "FixMiner*Repaired")</f>
        <v>53</v>
      </c>
      <c r="B1711" s="31" t="s">
        <v>1320</v>
      </c>
      <c r="C1711" s="32">
        <f t="shared" ref="C1711:O1711" si="148">AVERAGEIF($A$24:$A$1598, "FixMiner*Repaired", B$24:B$1598)</f>
        <v>3.9037735849056596</v>
      </c>
      <c r="D1711" s="32">
        <f t="shared" si="148"/>
        <v>77.800566037735848</v>
      </c>
      <c r="E1711" s="32">
        <f t="shared" si="148"/>
        <v>20.514339622641508</v>
      </c>
      <c r="F1711" s="32">
        <f t="shared" si="148"/>
        <v>7.0328301886792461</v>
      </c>
      <c r="G1711" s="32">
        <f t="shared" si="148"/>
        <v>14.666415094339623</v>
      </c>
      <c r="H1711" s="32">
        <f t="shared" si="148"/>
        <v>4.2411320754716986</v>
      </c>
      <c r="I1711" s="32">
        <f t="shared" si="148"/>
        <v>11.274150943396227</v>
      </c>
      <c r="J1711" s="32">
        <f t="shared" si="148"/>
        <v>35.180188679245276</v>
      </c>
      <c r="K1711" s="32">
        <f t="shared" si="148"/>
        <v>61.24</v>
      </c>
      <c r="L1711" s="32">
        <f t="shared" si="148"/>
        <v>0.44667924528301878</v>
      </c>
      <c r="M1711" s="32">
        <f t="shared" si="148"/>
        <v>6.0177358490566039E-2</v>
      </c>
      <c r="N1711" s="32">
        <f t="shared" si="148"/>
        <v>33.251886792452829</v>
      </c>
      <c r="O1711" s="32">
        <f t="shared" si="148"/>
        <v>1.8474150943396221</v>
      </c>
    </row>
    <row r="1712" spans="1:15" x14ac:dyDescent="0.35">
      <c r="A1712" s="1">
        <f>COUNTIF($A$24:$A$1598, "GenProg*Fixed")</f>
        <v>28</v>
      </c>
      <c r="B1712" s="1" t="s">
        <v>1321</v>
      </c>
      <c r="C1712" s="27">
        <f t="shared" ref="C1712:O1712" si="149">AVERAGEIF($A$24:$A$1598, "GenProg*Fixed", B$24:B$1598)</f>
        <v>4.2857142857142856</v>
      </c>
      <c r="D1712" s="27">
        <f t="shared" si="149"/>
        <v>76.343571428571408</v>
      </c>
      <c r="E1712" s="27">
        <f t="shared" si="149"/>
        <v>20.396071428571428</v>
      </c>
      <c r="F1712" s="27">
        <f t="shared" si="149"/>
        <v>7.0178571428571432</v>
      </c>
      <c r="G1712" s="27">
        <f t="shared" si="149"/>
        <v>15.615714285714281</v>
      </c>
      <c r="H1712" s="27">
        <f t="shared" si="149"/>
        <v>4.2074999999999987</v>
      </c>
      <c r="I1712" s="27">
        <f t="shared" si="149"/>
        <v>11.225357142857145</v>
      </c>
      <c r="J1712" s="27">
        <f t="shared" si="149"/>
        <v>36.012142857142855</v>
      </c>
      <c r="K1712" s="27">
        <f t="shared" si="149"/>
        <v>60.018214285714272</v>
      </c>
      <c r="L1712" s="27">
        <f t="shared" si="149"/>
        <v>0.30746428571428569</v>
      </c>
      <c r="M1712" s="27">
        <f t="shared" si="149"/>
        <v>4.1049999999999996E-2</v>
      </c>
      <c r="N1712" s="27">
        <f t="shared" si="149"/>
        <v>41.513571428571431</v>
      </c>
      <c r="O1712" s="27">
        <f t="shared" si="149"/>
        <v>2.3057857142857143</v>
      </c>
    </row>
    <row r="1713" spans="1:15" ht="15" thickBot="1" x14ac:dyDescent="0.4">
      <c r="A1713" s="31">
        <f>COUNTIF($A$24:$A$1598, "GenProg*Repaired")</f>
        <v>28</v>
      </c>
      <c r="B1713" s="31" t="s">
        <v>1322</v>
      </c>
      <c r="C1713" s="32">
        <f t="shared" ref="C1713:O1713" si="150">AVERAGEIF($A$24:$A$1598, "GenProg*Repaired", B$24:B$1598)</f>
        <v>4.2999999999999989</v>
      </c>
      <c r="D1713" s="32">
        <f t="shared" si="150"/>
        <v>76.361785714285702</v>
      </c>
      <c r="E1713" s="32">
        <f t="shared" si="150"/>
        <v>20.203214285714292</v>
      </c>
      <c r="F1713" s="32">
        <f t="shared" si="150"/>
        <v>7.0371428571428583</v>
      </c>
      <c r="G1713" s="32">
        <f t="shared" si="150"/>
        <v>15.597499999999997</v>
      </c>
      <c r="H1713" s="32">
        <f t="shared" si="150"/>
        <v>4.1796428571428574</v>
      </c>
      <c r="I1713" s="32">
        <f t="shared" si="150"/>
        <v>11.216428571428574</v>
      </c>
      <c r="J1713" s="32">
        <f t="shared" si="150"/>
        <v>35.799999999999997</v>
      </c>
      <c r="K1713" s="32">
        <f t="shared" si="150"/>
        <v>59.910357142857144</v>
      </c>
      <c r="L1713" s="32">
        <f t="shared" si="150"/>
        <v>0.29924999999999996</v>
      </c>
      <c r="M1713" s="32">
        <f t="shared" si="150"/>
        <v>4.0692857142857142E-2</v>
      </c>
      <c r="N1713" s="32">
        <f t="shared" si="150"/>
        <v>41.116071428571431</v>
      </c>
      <c r="O1713" s="32">
        <f t="shared" si="150"/>
        <v>2.2836428571428571</v>
      </c>
    </row>
    <row r="1714" spans="1:15" x14ac:dyDescent="0.35">
      <c r="A1714" s="1">
        <f>COUNTIF($A$24:$A$1598, "Kali*Fixed")</f>
        <v>35</v>
      </c>
      <c r="B1714" s="1" t="s">
        <v>1323</v>
      </c>
      <c r="C1714" s="27">
        <f t="shared" ref="C1714:O1714" si="151">AVERAGEIF($A$24:$A$1598, "Kali*Fixed", B$24:B$1598)</f>
        <v>4.1511428571428572</v>
      </c>
      <c r="D1714" s="27">
        <f t="shared" si="151"/>
        <v>77.75800000000001</v>
      </c>
      <c r="E1714" s="27">
        <f t="shared" si="151"/>
        <v>17.137999999999998</v>
      </c>
      <c r="F1714" s="27">
        <f t="shared" si="151"/>
        <v>6.4871428571428567</v>
      </c>
      <c r="G1714" s="27">
        <f t="shared" si="151"/>
        <v>14.225428571428571</v>
      </c>
      <c r="H1714" s="27">
        <f t="shared" si="151"/>
        <v>3.9245714285714288</v>
      </c>
      <c r="I1714" s="27">
        <f t="shared" si="151"/>
        <v>10.41314285714286</v>
      </c>
      <c r="J1714" s="27">
        <f t="shared" si="151"/>
        <v>31.363999999999994</v>
      </c>
      <c r="K1714" s="27">
        <f t="shared" si="151"/>
        <v>54.313714285714283</v>
      </c>
      <c r="L1714" s="27">
        <f t="shared" si="151"/>
        <v>0.49397142857142851</v>
      </c>
      <c r="M1714" s="27">
        <f t="shared" si="151"/>
        <v>5.5628571428571423E-2</v>
      </c>
      <c r="N1714" s="27">
        <f t="shared" si="151"/>
        <v>78.728485714285711</v>
      </c>
      <c r="O1714" s="27">
        <f t="shared" si="151"/>
        <v>4.3740800000000002</v>
      </c>
    </row>
    <row r="1715" spans="1:15" ht="15" thickBot="1" x14ac:dyDescent="0.4">
      <c r="A1715" s="31">
        <f>COUNTIF($A$24:$A$1598, "Kali*Repaired")</f>
        <v>35</v>
      </c>
      <c r="B1715" s="31" t="s">
        <v>1324</v>
      </c>
      <c r="C1715" s="32">
        <f t="shared" ref="C1715:O1715" si="152">AVERAGEIF($A$24:$A$1598, "Kali*Repaired", B$24:B$1598)</f>
        <v>4.2311428571428573</v>
      </c>
      <c r="D1715" s="32">
        <f t="shared" si="152"/>
        <v>77.712000000000032</v>
      </c>
      <c r="E1715" s="32">
        <f t="shared" si="152"/>
        <v>17.28857142857143</v>
      </c>
      <c r="F1715" s="32">
        <f t="shared" si="152"/>
        <v>6.5288571428571434</v>
      </c>
      <c r="G1715" s="32">
        <f t="shared" si="152"/>
        <v>14.539714285714288</v>
      </c>
      <c r="H1715" s="32">
        <f t="shared" si="152"/>
        <v>3.9302857142857142</v>
      </c>
      <c r="I1715" s="32">
        <f t="shared" si="152"/>
        <v>10.459714285714286</v>
      </c>
      <c r="J1715" s="32">
        <f t="shared" si="152"/>
        <v>31.828285714285716</v>
      </c>
      <c r="K1715" s="32">
        <f t="shared" si="152"/>
        <v>54.81485714285715</v>
      </c>
      <c r="L1715" s="32">
        <f t="shared" si="152"/>
        <v>0.49397142857142851</v>
      </c>
      <c r="M1715" s="32">
        <f t="shared" si="152"/>
        <v>5.5628571428571423E-2</v>
      </c>
      <c r="N1715" s="32">
        <f t="shared" si="152"/>
        <v>78.728485714285711</v>
      </c>
      <c r="O1715" s="32">
        <f t="shared" si="152"/>
        <v>4.3740800000000002</v>
      </c>
    </row>
    <row r="1716" spans="1:15" x14ac:dyDescent="0.35">
      <c r="A1716" s="1">
        <f>COUNTIF($A$24:$A$1598, "kPAR*Fixed")</f>
        <v>65</v>
      </c>
      <c r="B1716" s="1" t="s">
        <v>1325</v>
      </c>
      <c r="C1716" s="27">
        <f t="shared" ref="C1716:O1716" si="153">AVERAGEIF($A$24:$A$1598, "kPAR*Fixed", B$24:B$1598)</f>
        <v>3.9389230769230781</v>
      </c>
      <c r="D1716" s="27">
        <f t="shared" si="153"/>
        <v>78.203846153846129</v>
      </c>
      <c r="E1716" s="27">
        <f t="shared" si="153"/>
        <v>18.152615384615387</v>
      </c>
      <c r="F1716" s="27">
        <f t="shared" si="153"/>
        <v>6.6123076923076924</v>
      </c>
      <c r="G1716" s="27">
        <f t="shared" si="153"/>
        <v>13.688000000000004</v>
      </c>
      <c r="H1716" s="27">
        <f t="shared" si="153"/>
        <v>3.9859999999999998</v>
      </c>
      <c r="I1716" s="27">
        <f t="shared" si="153"/>
        <v>10.598923076923079</v>
      </c>
      <c r="J1716" s="27">
        <f t="shared" si="153"/>
        <v>31.840615384615397</v>
      </c>
      <c r="K1716" s="27">
        <f t="shared" si="153"/>
        <v>55.533076923076941</v>
      </c>
      <c r="L1716" s="27">
        <f t="shared" si="153"/>
        <v>0.3489692307692307</v>
      </c>
      <c r="M1716" s="27">
        <f t="shared" si="153"/>
        <v>4.3123076923076924E-2</v>
      </c>
      <c r="N1716" s="27">
        <f t="shared" si="153"/>
        <v>110.70112307692308</v>
      </c>
      <c r="O1716" s="27">
        <f t="shared" si="153"/>
        <v>6.1503907692307695</v>
      </c>
    </row>
    <row r="1717" spans="1:15" ht="15" thickBot="1" x14ac:dyDescent="0.4">
      <c r="A1717" s="31">
        <f>COUNTIF($A$24:$A$1598, "kPAR*Repaired")</f>
        <v>65</v>
      </c>
      <c r="B1717" s="31" t="s">
        <v>1326</v>
      </c>
      <c r="C1717" s="32">
        <f t="shared" ref="C1717:O1717" si="154">AVERAGEIF($A$24:$A$1598, "kPAR*Repaired", B$24:B$1598)</f>
        <v>3.9863076923076934</v>
      </c>
      <c r="D1717" s="32">
        <f t="shared" si="154"/>
        <v>78.157999999999973</v>
      </c>
      <c r="E1717" s="32">
        <f t="shared" si="154"/>
        <v>18.137384615384615</v>
      </c>
      <c r="F1717" s="32">
        <f t="shared" si="154"/>
        <v>6.6104615384615384</v>
      </c>
      <c r="G1717" s="32">
        <f t="shared" si="154"/>
        <v>13.844000000000001</v>
      </c>
      <c r="H1717" s="32">
        <f t="shared" si="154"/>
        <v>3.9818461538461536</v>
      </c>
      <c r="I1717" s="32">
        <f t="shared" si="154"/>
        <v>10.592615384615387</v>
      </c>
      <c r="J1717" s="32">
        <f t="shared" si="154"/>
        <v>31.98092307692308</v>
      </c>
      <c r="K1717" s="32">
        <f t="shared" si="154"/>
        <v>55.503230769230768</v>
      </c>
      <c r="L1717" s="32">
        <f t="shared" si="154"/>
        <v>0.34763076923076919</v>
      </c>
      <c r="M1717" s="32">
        <f t="shared" si="154"/>
        <v>4.4092307692307695E-2</v>
      </c>
      <c r="N1717" s="32">
        <f t="shared" si="154"/>
        <v>110.19850769230771</v>
      </c>
      <c r="O1717" s="32">
        <f t="shared" si="154"/>
        <v>6.1222676923076937</v>
      </c>
    </row>
    <row r="1718" spans="1:15" x14ac:dyDescent="0.35">
      <c r="A1718" s="1">
        <f>COUNTIF($A$24:$A$1598, "Nopol*Fixed")</f>
        <v>27</v>
      </c>
      <c r="B1718" s="1" t="s">
        <v>1327</v>
      </c>
      <c r="C1718" s="27">
        <f t="shared" ref="C1718:O1718" si="155">AVERAGEIF($A$24:$A$1598, "Nopol*Fixed", B$24:B$1598)</f>
        <v>3.4374074074074068</v>
      </c>
      <c r="D1718" s="27">
        <f t="shared" si="155"/>
        <v>78.719999999999985</v>
      </c>
      <c r="E1718" s="27">
        <f t="shared" si="155"/>
        <v>18.486666666666668</v>
      </c>
      <c r="F1718" s="27">
        <f t="shared" si="155"/>
        <v>6.412592592592592</v>
      </c>
      <c r="G1718" s="27">
        <f t="shared" si="155"/>
        <v>13.472962962962965</v>
      </c>
      <c r="H1718" s="27">
        <f t="shared" si="155"/>
        <v>3.9962962962962951</v>
      </c>
      <c r="I1718" s="27">
        <f t="shared" si="155"/>
        <v>10.409629629629629</v>
      </c>
      <c r="J1718" s="27">
        <f t="shared" si="155"/>
        <v>31.958518518518524</v>
      </c>
      <c r="K1718" s="27">
        <f t="shared" si="155"/>
        <v>54.469259259259253</v>
      </c>
      <c r="L1718" s="27">
        <f t="shared" si="155"/>
        <v>0.52892592592592591</v>
      </c>
      <c r="M1718" s="27">
        <f t="shared" si="155"/>
        <v>7.7148148148148132E-2</v>
      </c>
      <c r="N1718" s="27">
        <f t="shared" si="155"/>
        <v>15.025444444444442</v>
      </c>
      <c r="O1718" s="27">
        <f t="shared" si="155"/>
        <v>0.83510370370370379</v>
      </c>
    </row>
    <row r="1719" spans="1:15" ht="15" thickBot="1" x14ac:dyDescent="0.4">
      <c r="A1719" s="31">
        <f>COUNTIF($A$24:$A$1598, "Nopol*Repaired")</f>
        <v>27</v>
      </c>
      <c r="B1719" s="31" t="s">
        <v>1328</v>
      </c>
      <c r="C1719" s="32">
        <f t="shared" ref="C1719:O1719" si="156">AVERAGEIF($A$24:$A$1598, "Nopol*Repaired", B$24:B$1598)</f>
        <v>3.4555555555555553</v>
      </c>
      <c r="D1719" s="32">
        <f t="shared" si="156"/>
        <v>78.704074074074072</v>
      </c>
      <c r="E1719" s="32">
        <f t="shared" si="156"/>
        <v>18.46</v>
      </c>
      <c r="F1719" s="32">
        <f t="shared" si="156"/>
        <v>6.4196296296296289</v>
      </c>
      <c r="G1719" s="32">
        <f t="shared" si="156"/>
        <v>13.541481481481481</v>
      </c>
      <c r="H1719" s="32">
        <f t="shared" si="156"/>
        <v>4.0192592592592593</v>
      </c>
      <c r="I1719" s="32">
        <f t="shared" si="156"/>
        <v>10.440370370370371</v>
      </c>
      <c r="J1719" s="32">
        <f t="shared" si="156"/>
        <v>32.002592592592585</v>
      </c>
      <c r="K1719" s="32">
        <f t="shared" si="156"/>
        <v>54.651111111111113</v>
      </c>
      <c r="L1719" s="32">
        <f t="shared" si="156"/>
        <v>0.53311111111111109</v>
      </c>
      <c r="M1719" s="32">
        <f t="shared" si="156"/>
        <v>7.8185185185185177E-2</v>
      </c>
      <c r="N1719" s="32">
        <f t="shared" si="156"/>
        <v>15.464333333333332</v>
      </c>
      <c r="O1719" s="32">
        <f t="shared" si="156"/>
        <v>0.85954814814814828</v>
      </c>
    </row>
    <row r="1720" spans="1:15" x14ac:dyDescent="0.35">
      <c r="A1720" s="1">
        <f>COUNTIF($A$24:$A$1598, "RSRepair*Fixed")</f>
        <v>41</v>
      </c>
      <c r="B1720" s="1" t="s">
        <v>1329</v>
      </c>
      <c r="C1720" s="27">
        <f t="shared" ref="C1720:O1720" si="157">AVERAGEIF($A$24:$A$1598, "RSRepair*Fixed", B$24:B$1598)</f>
        <v>3.9663414634146337</v>
      </c>
      <c r="D1720" s="27">
        <f t="shared" si="157"/>
        <v>77.469024390243902</v>
      </c>
      <c r="E1720" s="27">
        <f t="shared" si="157"/>
        <v>17.033170731707319</v>
      </c>
      <c r="F1720" s="27">
        <f t="shared" si="157"/>
        <v>6.3695121951219509</v>
      </c>
      <c r="G1720" s="27">
        <f t="shared" si="157"/>
        <v>13.589756097560977</v>
      </c>
      <c r="H1720" s="27">
        <f t="shared" si="157"/>
        <v>4.0695121951219502</v>
      </c>
      <c r="I1720" s="27">
        <f t="shared" si="157"/>
        <v>10.439024390243905</v>
      </c>
      <c r="J1720" s="27">
        <f t="shared" si="157"/>
        <v>30.623658536585364</v>
      </c>
      <c r="K1720" s="27">
        <f t="shared" si="157"/>
        <v>53.672439024390236</v>
      </c>
      <c r="L1720" s="27">
        <f t="shared" si="157"/>
        <v>0.46290243902439032</v>
      </c>
      <c r="M1720" s="27">
        <f t="shared" si="157"/>
        <v>6.0936585365853661E-2</v>
      </c>
      <c r="N1720" s="27">
        <f t="shared" si="157"/>
        <v>50.412195121951221</v>
      </c>
      <c r="O1720" s="27">
        <f t="shared" si="157"/>
        <v>2.8000731707317068</v>
      </c>
    </row>
    <row r="1721" spans="1:15" ht="15" thickBot="1" x14ac:dyDescent="0.4">
      <c r="A1721" s="31">
        <f>COUNTIF($A$24:$A$1598, "RSRepair*Repaired")</f>
        <v>41</v>
      </c>
      <c r="B1721" s="31" t="s">
        <v>1330</v>
      </c>
      <c r="C1721" s="32">
        <f t="shared" ref="C1721:O1721" si="158">AVERAGEIF($A$24:$A$1598, "RSRepair*Repaired", B$24:B$1598)</f>
        <v>3.9436585365853656</v>
      </c>
      <c r="D1721" s="32">
        <f t="shared" si="158"/>
        <v>77.717560975609729</v>
      </c>
      <c r="E1721" s="32">
        <f t="shared" si="158"/>
        <v>16.619024390243901</v>
      </c>
      <c r="F1721" s="32">
        <f t="shared" si="158"/>
        <v>6.2756097560975617</v>
      </c>
      <c r="G1721" s="32">
        <f t="shared" si="158"/>
        <v>13.389024390243899</v>
      </c>
      <c r="H1721" s="32">
        <f t="shared" si="158"/>
        <v>4.0000000000000009</v>
      </c>
      <c r="I1721" s="32">
        <f t="shared" si="158"/>
        <v>10.275365853658538</v>
      </c>
      <c r="J1721" s="32">
        <f t="shared" si="158"/>
        <v>30.008048780487798</v>
      </c>
      <c r="K1721" s="32">
        <f t="shared" si="158"/>
        <v>52.502439024390256</v>
      </c>
      <c r="L1721" s="32">
        <f t="shared" si="158"/>
        <v>0.45714634146341471</v>
      </c>
      <c r="M1721" s="32">
        <f t="shared" si="158"/>
        <v>6.0692682926829278E-2</v>
      </c>
      <c r="N1721" s="32">
        <f t="shared" si="158"/>
        <v>50.142195121951232</v>
      </c>
      <c r="O1721" s="32">
        <f t="shared" si="158"/>
        <v>2.7850975609756095</v>
      </c>
    </row>
    <row r="1722" spans="1:15" x14ac:dyDescent="0.35">
      <c r="A1722" s="1">
        <f>COUNTIF($A$24:$A$1598, "SimFix*Fixed")</f>
        <v>54</v>
      </c>
      <c r="B1722" s="1" t="s">
        <v>1331</v>
      </c>
      <c r="C1722" s="27">
        <f t="shared" ref="C1722:O1722" si="159">AVERAGEIF($A$24:$A$1598, "SimFix*Fixed", B$24:B$1598)</f>
        <v>3.9398148148148144</v>
      </c>
      <c r="D1722" s="27">
        <f t="shared" si="159"/>
        <v>77.628888888888852</v>
      </c>
      <c r="E1722" s="27">
        <f t="shared" si="159"/>
        <v>19.485185185185188</v>
      </c>
      <c r="F1722" s="27">
        <f t="shared" si="159"/>
        <v>6.8544444444444457</v>
      </c>
      <c r="G1722" s="27">
        <f t="shared" si="159"/>
        <v>14.755740740740739</v>
      </c>
      <c r="H1722" s="27">
        <f t="shared" si="159"/>
        <v>4.2961111111111103</v>
      </c>
      <c r="I1722" s="27">
        <f t="shared" si="159"/>
        <v>11.150555555555556</v>
      </c>
      <c r="J1722" s="27">
        <f t="shared" si="159"/>
        <v>34.241296296296298</v>
      </c>
      <c r="K1722" s="27">
        <f t="shared" si="159"/>
        <v>59.68666666666666</v>
      </c>
      <c r="L1722" s="27">
        <f t="shared" si="159"/>
        <v>0.36953703703703716</v>
      </c>
      <c r="M1722" s="27">
        <f t="shared" si="159"/>
        <v>5.4648148148148147E-2</v>
      </c>
      <c r="N1722" s="27">
        <f t="shared" si="159"/>
        <v>50.662037037037038</v>
      </c>
      <c r="O1722" s="27">
        <f t="shared" si="159"/>
        <v>2.8143333333333334</v>
      </c>
    </row>
    <row r="1723" spans="1:15" ht="15" thickBot="1" x14ac:dyDescent="0.4">
      <c r="A1723" s="31">
        <f>COUNTIF($A$24:$A$1598, "SimFix*Repaired")</f>
        <v>54</v>
      </c>
      <c r="B1723" s="31" t="s">
        <v>1332</v>
      </c>
      <c r="C1723" s="32">
        <f t="shared" ref="C1723:O1723" si="160">AVERAGEIF($A$24:$A$1598, "SimFix*Repaired", B$24:B$1598)</f>
        <v>3.9848148148148144</v>
      </c>
      <c r="D1723" s="32">
        <f t="shared" si="160"/>
        <v>77.523888888888877</v>
      </c>
      <c r="E1723" s="32">
        <f t="shared" si="160"/>
        <v>19.458333333333339</v>
      </c>
      <c r="F1723" s="32">
        <f t="shared" si="160"/>
        <v>6.8507407407407417</v>
      </c>
      <c r="G1723" s="32">
        <f t="shared" si="160"/>
        <v>14.928518518518516</v>
      </c>
      <c r="H1723" s="32">
        <f t="shared" si="160"/>
        <v>4.3237037037037043</v>
      </c>
      <c r="I1723" s="32">
        <f t="shared" si="160"/>
        <v>11.174444444444443</v>
      </c>
      <c r="J1723" s="32">
        <f t="shared" si="160"/>
        <v>34.38611111111112</v>
      </c>
      <c r="K1723" s="32">
        <f t="shared" si="160"/>
        <v>59.765925925925927</v>
      </c>
      <c r="L1723" s="32">
        <f t="shared" si="160"/>
        <v>0.37638888888888894</v>
      </c>
      <c r="M1723" s="32">
        <f t="shared" si="160"/>
        <v>5.5629629629629633E-2</v>
      </c>
      <c r="N1723" s="32">
        <f t="shared" si="160"/>
        <v>50.843333333333341</v>
      </c>
      <c r="O1723" s="32">
        <f t="shared" si="160"/>
        <v>2.8243333333333336</v>
      </c>
    </row>
    <row r="1724" spans="1:15" x14ac:dyDescent="0.35">
      <c r="A1724" s="1">
        <f>COUNTIF($A$24:$A$1598, "TBar*Fixed")</f>
        <v>85</v>
      </c>
      <c r="B1724" s="1" t="s">
        <v>1333</v>
      </c>
      <c r="C1724" s="27">
        <f t="shared" ref="C1724:O1724" si="161">AVERAGEIF($A$24:$A$1598, "TBar*Fixed", B$24:B$1598)</f>
        <v>3.6254117647058819</v>
      </c>
      <c r="D1724" s="27">
        <f t="shared" si="161"/>
        <v>78.65235294117646</v>
      </c>
      <c r="E1724" s="27">
        <f t="shared" si="161"/>
        <v>16.867647058823529</v>
      </c>
      <c r="F1724" s="27">
        <f t="shared" si="161"/>
        <v>6.1972941176470595</v>
      </c>
      <c r="G1724" s="27">
        <f t="shared" si="161"/>
        <v>12.531176470588237</v>
      </c>
      <c r="H1724" s="27">
        <f t="shared" si="161"/>
        <v>3.8063529411764709</v>
      </c>
      <c r="I1724" s="27">
        <f t="shared" si="161"/>
        <v>10.004117647058827</v>
      </c>
      <c r="J1724" s="27">
        <f t="shared" si="161"/>
        <v>29.398705882352949</v>
      </c>
      <c r="K1724" s="27">
        <f t="shared" si="161"/>
        <v>51.236235294117655</v>
      </c>
      <c r="L1724" s="27">
        <f t="shared" si="161"/>
        <v>0.33519999999999994</v>
      </c>
      <c r="M1724" s="27">
        <f t="shared" si="161"/>
        <v>4.7095294117647069E-2</v>
      </c>
      <c r="N1724" s="27">
        <f t="shared" si="161"/>
        <v>85.979682352941182</v>
      </c>
      <c r="O1724" s="27">
        <f t="shared" si="161"/>
        <v>4.7767929411764705</v>
      </c>
    </row>
    <row r="1725" spans="1:15" ht="15" thickBot="1" x14ac:dyDescent="0.4">
      <c r="A1725" s="31">
        <f>COUNTIF($A$24:$A$1598, "TBar*Repaired")</f>
        <v>85</v>
      </c>
      <c r="B1725" s="31" t="s">
        <v>1334</v>
      </c>
      <c r="C1725" s="32">
        <f t="shared" ref="C1725:O1725" si="162">AVERAGEIF($A$24:$A$1598, "TBar*Repaired", B$24:B$1598)</f>
        <v>3.6557647058823526</v>
      </c>
      <c r="D1725" s="32">
        <f t="shared" si="162"/>
        <v>78.692117647058808</v>
      </c>
      <c r="E1725" s="32">
        <f t="shared" si="162"/>
        <v>16.83423529411764</v>
      </c>
      <c r="F1725" s="32">
        <f t="shared" si="162"/>
        <v>6.1654117647058841</v>
      </c>
      <c r="G1725" s="32">
        <f t="shared" si="162"/>
        <v>12.635882352941175</v>
      </c>
      <c r="H1725" s="32">
        <f t="shared" si="162"/>
        <v>3.8027058823529423</v>
      </c>
      <c r="I1725" s="32">
        <f t="shared" si="162"/>
        <v>9.9681176470588273</v>
      </c>
      <c r="J1725" s="32">
        <f t="shared" si="162"/>
        <v>29.469647058823536</v>
      </c>
      <c r="K1725" s="32">
        <f t="shared" si="162"/>
        <v>51.088117647058823</v>
      </c>
      <c r="L1725" s="32">
        <f t="shared" si="162"/>
        <v>0.33930588235294112</v>
      </c>
      <c r="M1725" s="32">
        <f t="shared" si="162"/>
        <v>4.6165882352941182E-2</v>
      </c>
      <c r="N1725" s="32">
        <f t="shared" si="162"/>
        <v>85.918623529411775</v>
      </c>
      <c r="O1725" s="32">
        <f t="shared" si="162"/>
        <v>4.7732635294117651</v>
      </c>
    </row>
    <row r="1726" spans="1:15" ht="15" x14ac:dyDescent="0.3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</row>
    <row r="1727" spans="1:15" ht="15" x14ac:dyDescent="0.3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</row>
    <row r="1728" spans="1:15" ht="28.8" x14ac:dyDescent="0.35">
      <c r="A1728" s="14" t="s">
        <v>1310</v>
      </c>
      <c r="B1728" s="14" t="s">
        <v>1652</v>
      </c>
      <c r="C1728" s="14" t="s">
        <v>1296</v>
      </c>
      <c r="D1728" s="14" t="s">
        <v>1297</v>
      </c>
      <c r="E1728" s="14" t="s">
        <v>1298</v>
      </c>
      <c r="F1728" s="14" t="s">
        <v>21</v>
      </c>
      <c r="G1728" s="14" t="s">
        <v>1299</v>
      </c>
      <c r="H1728" s="14" t="s">
        <v>22</v>
      </c>
      <c r="I1728" s="14" t="s">
        <v>1300</v>
      </c>
      <c r="J1728" s="14" t="s">
        <v>1301</v>
      </c>
      <c r="K1728" s="14" t="s">
        <v>1302</v>
      </c>
      <c r="L1728" s="14" t="s">
        <v>1303</v>
      </c>
      <c r="M1728" s="14" t="s">
        <v>1304</v>
      </c>
      <c r="N1728" s="14" t="s">
        <v>1305</v>
      </c>
      <c r="O1728" s="14" t="s">
        <v>1306</v>
      </c>
    </row>
    <row r="1729" spans="1:15" x14ac:dyDescent="0.35">
      <c r="A1729" s="1">
        <f>COUNTIFS($P$24:$P$1598, "True Search", $Q$24:$Q$1598, "Fixed")</f>
        <v>54</v>
      </c>
      <c r="B1729" s="1" t="s">
        <v>1653</v>
      </c>
      <c r="C1729" s="27">
        <f t="shared" ref="C1729:O1729" si="163">AVERAGEIFS(B$24:B$1598, $P$24:$P$1598, "True Search", $Q$24:$Q$1598, "Fixed")</f>
        <v>3.9705555555555545</v>
      </c>
      <c r="D1729" s="27">
        <f t="shared" si="163"/>
        <v>77.56870370370369</v>
      </c>
      <c r="E1729" s="27">
        <f t="shared" si="163"/>
        <v>17.955370370370375</v>
      </c>
      <c r="F1729" s="27">
        <f t="shared" si="163"/>
        <v>6.5394444444444479</v>
      </c>
      <c r="G1729" s="27">
        <f t="shared" si="163"/>
        <v>14.257407407407406</v>
      </c>
      <c r="H1729" s="27">
        <f t="shared" si="163"/>
        <v>4.2009259259259251</v>
      </c>
      <c r="I1729" s="27">
        <f t="shared" si="163"/>
        <v>10.741481481481483</v>
      </c>
      <c r="J1729" s="27">
        <f t="shared" si="163"/>
        <v>32.212777777777767</v>
      </c>
      <c r="K1729" s="27">
        <f t="shared" si="163"/>
        <v>56.180000000000007</v>
      </c>
      <c r="L1729" s="27">
        <f t="shared" si="163"/>
        <v>0.45485185185185179</v>
      </c>
      <c r="M1729" s="27">
        <f t="shared" si="163"/>
        <v>5.557407407407406E-2</v>
      </c>
      <c r="N1729" s="27">
        <f t="shared" si="163"/>
        <v>55.453462962962966</v>
      </c>
      <c r="O1729" s="27">
        <f t="shared" si="163"/>
        <v>3.0808851851851862</v>
      </c>
    </row>
    <row r="1730" spans="1:15" x14ac:dyDescent="0.35">
      <c r="A1730" s="38">
        <f>COUNTIFS($P$24:$P$1598, "True Search", $Q$24:$Q$1598, "Repaired")</f>
        <v>54</v>
      </c>
      <c r="B1730" s="38" t="s">
        <v>1654</v>
      </c>
      <c r="C1730" s="39">
        <f t="shared" ref="C1730:O1730" si="164">AVERAGEIFS(B$24:B$1598, $P$24:$P$1598, "True Search", $Q$24:$Q$1598, "Repaired")</f>
        <v>4.02648148148148</v>
      </c>
      <c r="D1730" s="39">
        <f t="shared" si="164"/>
        <v>77.4498148148148</v>
      </c>
      <c r="E1730" s="39">
        <f t="shared" si="164"/>
        <v>18.02148148148148</v>
      </c>
      <c r="F1730" s="39">
        <f t="shared" si="164"/>
        <v>6.5948148148148142</v>
      </c>
      <c r="G1730" s="39">
        <f t="shared" si="164"/>
        <v>14.447222222222225</v>
      </c>
      <c r="H1730" s="39">
        <f t="shared" si="164"/>
        <v>4.245925925925925</v>
      </c>
      <c r="I1730" s="39">
        <f t="shared" si="164"/>
        <v>10.841296296296299</v>
      </c>
      <c r="J1730" s="39">
        <f t="shared" si="164"/>
        <v>32.468333333333327</v>
      </c>
      <c r="K1730" s="39">
        <f t="shared" si="164"/>
        <v>56.84851851851851</v>
      </c>
      <c r="L1730" s="39">
        <f t="shared" si="164"/>
        <v>0.45970370370370367</v>
      </c>
      <c r="M1730" s="39">
        <f t="shared" si="164"/>
        <v>5.7388888888888878E-2</v>
      </c>
      <c r="N1730" s="39">
        <f t="shared" si="164"/>
        <v>55.531240740740749</v>
      </c>
      <c r="O1730" s="39">
        <f t="shared" si="164"/>
        <v>3.0851629629629636</v>
      </c>
    </row>
    <row r="1731" spans="1:15" ht="15.6" thickBot="1" x14ac:dyDescent="0.4">
      <c r="A1731" s="40" t="s">
        <v>1704</v>
      </c>
      <c r="B1731" s="31"/>
      <c r="C1731" s="41"/>
      <c r="D1731" s="41"/>
      <c r="E1731" s="41"/>
      <c r="F1731" s="42" t="s">
        <v>1695</v>
      </c>
      <c r="G1731" s="41"/>
      <c r="H1731" s="41"/>
      <c r="I1731" s="41"/>
      <c r="J1731" s="41"/>
      <c r="K1731" s="41"/>
      <c r="L1731" s="41"/>
      <c r="M1731" s="41"/>
      <c r="N1731" s="41"/>
      <c r="O1731" s="41"/>
    </row>
    <row r="1732" spans="1:15" x14ac:dyDescent="0.35">
      <c r="A1732" s="1">
        <f>COUNTIFS($P$24:$P$1598, "Evolutionary Search", $Q$24:$Q$1598, "Fixed")</f>
        <v>111</v>
      </c>
      <c r="B1732" s="1" t="s">
        <v>1655</v>
      </c>
      <c r="C1732" s="27">
        <f t="shared" ref="C1732:O1732" si="165">AVERAGEIFS(B$24:B$1598, $P$24:$P$1598, "Evolutionary Search", $Q$24:$Q$1598, "Fixed")</f>
        <v>3.9996396396396401</v>
      </c>
      <c r="D1732" s="27">
        <f t="shared" si="165"/>
        <v>77.221621621621594</v>
      </c>
      <c r="E1732" s="27">
        <f t="shared" si="165"/>
        <v>18.374594594594587</v>
      </c>
      <c r="F1732" s="27">
        <f t="shared" si="165"/>
        <v>6.5638738738738729</v>
      </c>
      <c r="G1732" s="27">
        <f t="shared" si="165"/>
        <v>14.15135135135136</v>
      </c>
      <c r="H1732" s="27">
        <f t="shared" si="165"/>
        <v>4.082072072072072</v>
      </c>
      <c r="I1732" s="27">
        <f t="shared" si="165"/>
        <v>10.64594594594594</v>
      </c>
      <c r="J1732" s="27">
        <f t="shared" si="165"/>
        <v>32.526306306306317</v>
      </c>
      <c r="K1732" s="27">
        <f t="shared" si="165"/>
        <v>55.604234234234248</v>
      </c>
      <c r="L1732" s="27">
        <f t="shared" si="165"/>
        <v>0.36396396396396397</v>
      </c>
      <c r="M1732" s="27">
        <f t="shared" si="165"/>
        <v>5.3479279279279278E-2</v>
      </c>
      <c r="N1732" s="27">
        <f t="shared" si="165"/>
        <v>40.193396396396402</v>
      </c>
      <c r="O1732" s="27">
        <f t="shared" si="165"/>
        <v>2.2325567567567575</v>
      </c>
    </row>
    <row r="1733" spans="1:15" x14ac:dyDescent="0.35">
      <c r="A1733" s="38">
        <f>COUNTIFS($P$24:$P$1598, "Evolutionary Search", $Q$24:$Q$1598, "Repaired")</f>
        <v>111</v>
      </c>
      <c r="B1733" s="38" t="s">
        <v>1656</v>
      </c>
      <c r="C1733" s="39">
        <f t="shared" ref="C1733:O1733" si="166">AVERAGEIFS(B$24:B$1598, $P$24:$P$1598, "Evolutionary Search", $Q$24:$Q$1598, "Repaired")</f>
        <v>3.9875675675675661</v>
      </c>
      <c r="D1733" s="39">
        <f t="shared" si="166"/>
        <v>77.314864864864859</v>
      </c>
      <c r="E1733" s="39">
        <f t="shared" si="166"/>
        <v>18.059819819819818</v>
      </c>
      <c r="F1733" s="39">
        <f t="shared" si="166"/>
        <v>6.5217117117117089</v>
      </c>
      <c r="G1733" s="39">
        <f t="shared" si="166"/>
        <v>14.005135135135141</v>
      </c>
      <c r="H1733" s="39">
        <f t="shared" si="166"/>
        <v>4.0477477477477493</v>
      </c>
      <c r="I1733" s="39">
        <f t="shared" si="166"/>
        <v>10.569189189189185</v>
      </c>
      <c r="J1733" s="39">
        <f t="shared" si="166"/>
        <v>32.065495495495497</v>
      </c>
      <c r="K1733" s="39">
        <f t="shared" si="166"/>
        <v>54.914864864864853</v>
      </c>
      <c r="L1733" s="39">
        <f t="shared" si="166"/>
        <v>0.36949549549549554</v>
      </c>
      <c r="M1733" s="39">
        <f t="shared" si="166"/>
        <v>5.4866666666666661E-2</v>
      </c>
      <c r="N1733" s="39">
        <f t="shared" si="166"/>
        <v>40.47195495495496</v>
      </c>
      <c r="O1733" s="39">
        <f t="shared" si="166"/>
        <v>2.247953153153154</v>
      </c>
    </row>
    <row r="1734" spans="1:15" ht="15.6" thickBot="1" x14ac:dyDescent="0.4">
      <c r="A1734" s="40" t="s">
        <v>1704</v>
      </c>
      <c r="B1734" s="31"/>
      <c r="C1734" s="42" t="s">
        <v>1695</v>
      </c>
      <c r="D1734" s="41"/>
      <c r="E1734" s="42" t="s">
        <v>1695</v>
      </c>
      <c r="F1734" s="41"/>
      <c r="G1734" s="42" t="s">
        <v>1695</v>
      </c>
      <c r="H1734" s="42" t="s">
        <v>1695</v>
      </c>
      <c r="I1734" s="42" t="s">
        <v>1695</v>
      </c>
      <c r="J1734" s="42" t="s">
        <v>1695</v>
      </c>
      <c r="K1734" s="42" t="s">
        <v>1695</v>
      </c>
      <c r="L1734" s="41"/>
      <c r="M1734" s="41"/>
      <c r="N1734" s="41"/>
      <c r="O1734" s="41"/>
    </row>
    <row r="1735" spans="1:15" x14ac:dyDescent="0.35">
      <c r="A1735" s="1">
        <f>COUNTIFS($P$24:$P$1598, "True Semantic", $Q$24:$Q$1598, "Fixed")</f>
        <v>51</v>
      </c>
      <c r="B1735" s="1" t="s">
        <v>1657</v>
      </c>
      <c r="C1735" s="27">
        <f t="shared" ref="C1735:O1735" si="167">AVERAGEIFS(B$24:B$1598, $P$24:$P$1598, "True Semantic", $Q$24:$Q$1598, "Fixed")</f>
        <v>3.5682352941176458</v>
      </c>
      <c r="D1735" s="27">
        <f t="shared" si="167"/>
        <v>77.975882352941156</v>
      </c>
      <c r="E1735" s="27">
        <f t="shared" si="167"/>
        <v>20.026470588235295</v>
      </c>
      <c r="F1735" s="27">
        <f t="shared" si="167"/>
        <v>6.6905882352941184</v>
      </c>
      <c r="G1735" s="27">
        <f t="shared" si="167"/>
        <v>14.359411764705882</v>
      </c>
      <c r="H1735" s="27">
        <f t="shared" si="167"/>
        <v>4.1176470588235281</v>
      </c>
      <c r="I1735" s="27">
        <f t="shared" si="167"/>
        <v>10.809019607843139</v>
      </c>
      <c r="J1735" s="27">
        <f t="shared" si="167"/>
        <v>34.385098039215698</v>
      </c>
      <c r="K1735" s="27">
        <f t="shared" si="167"/>
        <v>57.591176470588216</v>
      </c>
      <c r="L1735" s="27">
        <f t="shared" si="167"/>
        <v>0.5499215686274509</v>
      </c>
      <c r="M1735" s="27">
        <f t="shared" si="167"/>
        <v>7.4078431372549006E-2</v>
      </c>
      <c r="N1735" s="27">
        <f t="shared" si="167"/>
        <v>14.867137254901962</v>
      </c>
      <c r="O1735" s="27">
        <f t="shared" si="167"/>
        <v>0.82626666666666682</v>
      </c>
    </row>
    <row r="1736" spans="1:15" x14ac:dyDescent="0.35">
      <c r="A1736" s="38">
        <f>COUNTIFS($P$24:$P$1598, "True Semantic", $Q$24:$Q$1598, "Repaired")</f>
        <v>51</v>
      </c>
      <c r="B1736" s="38" t="s">
        <v>1658</v>
      </c>
      <c r="C1736" s="39">
        <f t="shared" ref="C1736:O1736" si="168">AVERAGEIFS(B$24:B$1598, $P$24:$P$1598, "True Semantic", $Q$24:$Q$1598, "Repaired")</f>
        <v>3.5654901960784309</v>
      </c>
      <c r="D1736" s="39">
        <f t="shared" si="168"/>
        <v>77.976078431372557</v>
      </c>
      <c r="E1736" s="39">
        <f t="shared" si="168"/>
        <v>19.946078431372552</v>
      </c>
      <c r="F1736" s="39">
        <f t="shared" si="168"/>
        <v>6.6976470588235291</v>
      </c>
      <c r="G1736" s="39">
        <f t="shared" si="168"/>
        <v>14.329999999999997</v>
      </c>
      <c r="H1736" s="39">
        <f t="shared" si="168"/>
        <v>4.1111764705882345</v>
      </c>
      <c r="I1736" s="39">
        <f t="shared" si="168"/>
        <v>10.810000000000004</v>
      </c>
      <c r="J1736" s="39">
        <f t="shared" si="168"/>
        <v>34.277647058823526</v>
      </c>
      <c r="K1736" s="39">
        <f t="shared" si="168"/>
        <v>57.499019607843152</v>
      </c>
      <c r="L1736" s="39">
        <f t="shared" si="168"/>
        <v>0.55435294117647049</v>
      </c>
      <c r="M1736" s="39">
        <f t="shared" si="168"/>
        <v>7.5176470588235275E-2</v>
      </c>
      <c r="N1736" s="39">
        <f t="shared" si="168"/>
        <v>15.3318431372549</v>
      </c>
      <c r="O1736" s="39">
        <f t="shared" si="168"/>
        <v>0.85214901960784317</v>
      </c>
    </row>
    <row r="1737" spans="1:15" ht="15.6" thickBot="1" x14ac:dyDescent="0.4">
      <c r="A1737" s="40" t="s">
        <v>1704</v>
      </c>
      <c r="B1737" s="31"/>
      <c r="C1737" s="41"/>
      <c r="D1737" s="41"/>
      <c r="E1737" s="41"/>
      <c r="F1737" s="41"/>
      <c r="G1737" s="41"/>
      <c r="H1737" s="41"/>
      <c r="I1737" s="41"/>
      <c r="J1737" s="41"/>
      <c r="K1737" s="41"/>
      <c r="L1737" s="41"/>
      <c r="M1737" s="41"/>
      <c r="N1737" s="41"/>
      <c r="O1737" s="41"/>
    </row>
    <row r="1738" spans="1:15" x14ac:dyDescent="0.35">
      <c r="A1738" s="1">
        <f>COUNTIFS($P$24:$P$1598, "True Pattern", $Q$24:$Q$1598, "Fixed")</f>
        <v>255</v>
      </c>
      <c r="B1738" s="1" t="s">
        <v>1659</v>
      </c>
      <c r="C1738" s="27">
        <f t="shared" ref="C1738:O1738" si="169">AVERAGEIFS(B$24:B$1598, $P$24:$P$1598, "True Pattern", $Q$24:$Q$1598, "Fixed")</f>
        <v>3.8602352941176497</v>
      </c>
      <c r="D1738" s="27">
        <f t="shared" si="169"/>
        <v>78.183529411764724</v>
      </c>
      <c r="E1738" s="27">
        <f t="shared" si="169"/>
        <v>18.207999999999998</v>
      </c>
      <c r="F1738" s="27">
        <f t="shared" si="169"/>
        <v>6.5863137254901982</v>
      </c>
      <c r="G1738" s="27">
        <f t="shared" si="169"/>
        <v>13.598117647058823</v>
      </c>
      <c r="H1738" s="27">
        <f t="shared" si="169"/>
        <v>3.9848235294117651</v>
      </c>
      <c r="I1738" s="27">
        <f t="shared" si="169"/>
        <v>10.571607843137253</v>
      </c>
      <c r="J1738" s="27">
        <f t="shared" si="169"/>
        <v>31.80615686274508</v>
      </c>
      <c r="K1738" s="27">
        <f t="shared" si="169"/>
        <v>55.586078431372535</v>
      </c>
      <c r="L1738" s="27">
        <f t="shared" si="169"/>
        <v>0.35587843137254904</v>
      </c>
      <c r="M1738" s="27">
        <f t="shared" si="169"/>
        <v>5.0368627450980405E-2</v>
      </c>
      <c r="N1738" s="27">
        <f t="shared" si="169"/>
        <v>73.769788235294115</v>
      </c>
      <c r="O1738" s="27">
        <f t="shared" si="169"/>
        <v>4.098532549019609</v>
      </c>
    </row>
    <row r="1739" spans="1:15" x14ac:dyDescent="0.35">
      <c r="A1739" s="38">
        <f>COUNTIFS($P$24:$P$1598, "True Pattern", $Q$24:$Q$1598, "Repaired")</f>
        <v>255</v>
      </c>
      <c r="B1739" s="38" t="s">
        <v>1660</v>
      </c>
      <c r="C1739" s="39">
        <f t="shared" ref="C1739:O1739" si="170">AVERAGEIFS(B$24:B$1598, $P$24:$P$1598, "True Pattern", $Q$24:$Q$1598, "Repaired")</f>
        <v>3.8399607843137269</v>
      </c>
      <c r="D1739" s="39">
        <f t="shared" si="170"/>
        <v>78.199058823529427</v>
      </c>
      <c r="E1739" s="39">
        <f t="shared" si="170"/>
        <v>18.035686274509789</v>
      </c>
      <c r="F1739" s="39">
        <f t="shared" si="170"/>
        <v>6.5403137254901971</v>
      </c>
      <c r="G1739" s="39">
        <f t="shared" si="170"/>
        <v>13.545058823529407</v>
      </c>
      <c r="H1739" s="39">
        <f t="shared" si="170"/>
        <v>3.9674901960784341</v>
      </c>
      <c r="I1739" s="39">
        <f t="shared" si="170"/>
        <v>10.507882352941166</v>
      </c>
      <c r="J1739" s="39">
        <f t="shared" si="170"/>
        <v>31.580235294117639</v>
      </c>
      <c r="K1739" s="39">
        <f t="shared" si="170"/>
        <v>55.039843137254856</v>
      </c>
      <c r="L1739" s="39">
        <f t="shared" si="170"/>
        <v>0.35499215686274521</v>
      </c>
      <c r="M1739" s="39">
        <f t="shared" si="170"/>
        <v>5.0207843137254918E-2</v>
      </c>
      <c r="N1739" s="39">
        <f t="shared" si="170"/>
        <v>73.53508235294116</v>
      </c>
      <c r="O1739" s="39">
        <f t="shared" si="170"/>
        <v>4.0853247058823525</v>
      </c>
    </row>
    <row r="1740" spans="1:15" ht="15.6" thickBot="1" x14ac:dyDescent="0.4">
      <c r="A1740" s="40" t="s">
        <v>1704</v>
      </c>
      <c r="B1740" s="31"/>
      <c r="C1740" s="41"/>
      <c r="D1740" s="41"/>
      <c r="E1740" s="42" t="s">
        <v>1695</v>
      </c>
      <c r="F1740" s="41"/>
      <c r="G1740" s="41"/>
      <c r="H1740" s="41"/>
      <c r="I1740" s="41"/>
      <c r="J1740" s="41"/>
      <c r="K1740" s="41"/>
      <c r="L1740" s="41"/>
      <c r="M1740" s="41"/>
      <c r="N1740" s="41"/>
      <c r="O1740" s="41"/>
    </row>
    <row r="1741" spans="1:15" x14ac:dyDescent="0.35">
      <c r="A1741" s="1">
        <f>COUNTIFS($P$24:$P$1598, "Search Like Pattern", $Q$24:$Q$1598, "Fixed")</f>
        <v>54</v>
      </c>
      <c r="B1741" s="1" t="s">
        <v>1661</v>
      </c>
      <c r="C1741" s="27">
        <f t="shared" ref="C1741:O1741" si="171">AVERAGEIFS(B$24:B$1598, $P$24:$P$1598, "Search Like Pattern", $Q$24:$Q$1598, "Fixed")</f>
        <v>3.9398148148148144</v>
      </c>
      <c r="D1741" s="27">
        <f t="shared" si="171"/>
        <v>77.628888888888852</v>
      </c>
      <c r="E1741" s="27">
        <f t="shared" si="171"/>
        <v>19.485185185185188</v>
      </c>
      <c r="F1741" s="27">
        <f t="shared" si="171"/>
        <v>6.8544444444444457</v>
      </c>
      <c r="G1741" s="27">
        <f t="shared" si="171"/>
        <v>14.755740740740739</v>
      </c>
      <c r="H1741" s="27">
        <f t="shared" si="171"/>
        <v>4.2961111111111103</v>
      </c>
      <c r="I1741" s="27">
        <f t="shared" si="171"/>
        <v>11.150555555555556</v>
      </c>
      <c r="J1741" s="27">
        <f t="shared" si="171"/>
        <v>34.241296296296298</v>
      </c>
      <c r="K1741" s="27">
        <f t="shared" si="171"/>
        <v>59.68666666666666</v>
      </c>
      <c r="L1741" s="27">
        <f t="shared" si="171"/>
        <v>0.36953703703703716</v>
      </c>
      <c r="M1741" s="27">
        <f t="shared" si="171"/>
        <v>5.4648148148148147E-2</v>
      </c>
      <c r="N1741" s="27">
        <f t="shared" si="171"/>
        <v>50.662037037037038</v>
      </c>
      <c r="O1741" s="27">
        <f t="shared" si="171"/>
        <v>2.8143333333333334</v>
      </c>
    </row>
    <row r="1742" spans="1:15" x14ac:dyDescent="0.35">
      <c r="A1742" s="38">
        <f>COUNTIFS($P$24:$P$1598, "Search Like Pattern", $Q$24:$Q$1598, "Repaired")</f>
        <v>54</v>
      </c>
      <c r="B1742" s="38" t="s">
        <v>1662</v>
      </c>
      <c r="C1742" s="39">
        <f t="shared" ref="C1742:O1742" si="172">AVERAGEIFS(B$24:B$1598, $P$24:$P$1598, "Search Like Pattern", $Q$24:$Q$1598, "Repaired")</f>
        <v>3.9848148148148144</v>
      </c>
      <c r="D1742" s="39">
        <f t="shared" si="172"/>
        <v>77.523888888888877</v>
      </c>
      <c r="E1742" s="39">
        <f t="shared" si="172"/>
        <v>19.458333333333339</v>
      </c>
      <c r="F1742" s="39">
        <f t="shared" si="172"/>
        <v>6.8507407407407417</v>
      </c>
      <c r="G1742" s="39">
        <f t="shared" si="172"/>
        <v>14.928518518518516</v>
      </c>
      <c r="H1742" s="39">
        <f t="shared" si="172"/>
        <v>4.3237037037037043</v>
      </c>
      <c r="I1742" s="39">
        <f t="shared" si="172"/>
        <v>11.174444444444443</v>
      </c>
      <c r="J1742" s="39">
        <f t="shared" si="172"/>
        <v>34.38611111111112</v>
      </c>
      <c r="K1742" s="39">
        <f t="shared" si="172"/>
        <v>59.765925925925927</v>
      </c>
      <c r="L1742" s="39">
        <f t="shared" si="172"/>
        <v>0.37638888888888894</v>
      </c>
      <c r="M1742" s="39">
        <f t="shared" si="172"/>
        <v>5.5629629629629633E-2</v>
      </c>
      <c r="N1742" s="39">
        <f t="shared" si="172"/>
        <v>50.843333333333341</v>
      </c>
      <c r="O1742" s="39">
        <f t="shared" si="172"/>
        <v>2.8243333333333336</v>
      </c>
    </row>
    <row r="1743" spans="1:15" ht="15" thickBot="1" x14ac:dyDescent="0.4">
      <c r="A1743" s="40" t="s">
        <v>1704</v>
      </c>
      <c r="B1743" s="31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  <c r="M1743" s="32"/>
      <c r="N1743" s="32"/>
      <c r="O1743" s="32"/>
    </row>
    <row r="1744" spans="1:15" x14ac:dyDescent="0.35">
      <c r="A1744" s="1">
        <f>COUNTIFS($P$24:$P$1598, "Learning Pattern", $Q$24:$Q$1598, "Fixed")</f>
        <v>0</v>
      </c>
      <c r="B1744" s="1" t="s">
        <v>1663</v>
      </c>
      <c r="C1744" s="27" t="e">
        <f t="shared" ref="C1744:O1744" si="173">AVERAGEIFS(B$24:B$1598, $P$24:$P$1598, "Learning Pattern", $Q$24:$Q$1598, "Fixed")</f>
        <v>#DIV/0!</v>
      </c>
      <c r="D1744" s="27" t="e">
        <f t="shared" si="173"/>
        <v>#DIV/0!</v>
      </c>
      <c r="E1744" s="27" t="e">
        <f t="shared" si="173"/>
        <v>#DIV/0!</v>
      </c>
      <c r="F1744" s="27" t="e">
        <f t="shared" si="173"/>
        <v>#DIV/0!</v>
      </c>
      <c r="G1744" s="27" t="e">
        <f t="shared" si="173"/>
        <v>#DIV/0!</v>
      </c>
      <c r="H1744" s="27" t="e">
        <f t="shared" si="173"/>
        <v>#DIV/0!</v>
      </c>
      <c r="I1744" s="27" t="e">
        <f t="shared" si="173"/>
        <v>#DIV/0!</v>
      </c>
      <c r="J1744" s="27" t="e">
        <f t="shared" si="173"/>
        <v>#DIV/0!</v>
      </c>
      <c r="K1744" s="27" t="e">
        <f t="shared" si="173"/>
        <v>#DIV/0!</v>
      </c>
      <c r="L1744" s="27" t="e">
        <f t="shared" si="173"/>
        <v>#DIV/0!</v>
      </c>
      <c r="M1744" s="27" t="e">
        <f t="shared" si="173"/>
        <v>#DIV/0!</v>
      </c>
      <c r="N1744" s="27" t="e">
        <f t="shared" si="173"/>
        <v>#DIV/0!</v>
      </c>
      <c r="O1744" s="27" t="e">
        <f t="shared" si="173"/>
        <v>#DIV/0!</v>
      </c>
    </row>
    <row r="1745" spans="1:15" ht="15" thickBot="1" x14ac:dyDescent="0.4">
      <c r="A1745" s="31">
        <f>COUNTIFS($P$24:$P$1598, "Learning Pattern", $Q$24:$Q$1598, "Repaired")</f>
        <v>0</v>
      </c>
      <c r="B1745" s="31" t="s">
        <v>1664</v>
      </c>
      <c r="C1745" s="32" t="e">
        <f t="shared" ref="C1745:O1745" si="174">AVERAGEIFS(B$24:B$1598, $P$24:$P$1598, "Learning Pattern", $Q$24:$Q$1598, "Repaired")</f>
        <v>#DIV/0!</v>
      </c>
      <c r="D1745" s="32" t="e">
        <f t="shared" si="174"/>
        <v>#DIV/0!</v>
      </c>
      <c r="E1745" s="32" t="e">
        <f t="shared" si="174"/>
        <v>#DIV/0!</v>
      </c>
      <c r="F1745" s="32" t="e">
        <f t="shared" si="174"/>
        <v>#DIV/0!</v>
      </c>
      <c r="G1745" s="32" t="e">
        <f t="shared" si="174"/>
        <v>#DIV/0!</v>
      </c>
      <c r="H1745" s="32" t="e">
        <f t="shared" si="174"/>
        <v>#DIV/0!</v>
      </c>
      <c r="I1745" s="32" t="e">
        <f t="shared" si="174"/>
        <v>#DIV/0!</v>
      </c>
      <c r="J1745" s="32" t="e">
        <f t="shared" si="174"/>
        <v>#DIV/0!</v>
      </c>
      <c r="K1745" s="32" t="e">
        <f t="shared" si="174"/>
        <v>#DIV/0!</v>
      </c>
      <c r="L1745" s="32" t="e">
        <f t="shared" si="174"/>
        <v>#DIV/0!</v>
      </c>
      <c r="M1745" s="32" t="e">
        <f t="shared" si="174"/>
        <v>#DIV/0!</v>
      </c>
      <c r="N1745" s="32" t="e">
        <f t="shared" si="174"/>
        <v>#DIV/0!</v>
      </c>
      <c r="O1745" s="32" t="e">
        <f t="shared" si="174"/>
        <v>#DIV/0!</v>
      </c>
    </row>
    <row r="1746" spans="1:15" x14ac:dyDescent="0.35">
      <c r="A1746" s="1">
        <f>COUNTIFS($P$24:$P$1598, "Deep Learning", $Q$24:$Q$1598, "Fixed")</f>
        <v>0</v>
      </c>
      <c r="B1746" s="1" t="s">
        <v>1665</v>
      </c>
      <c r="C1746" s="27" t="e">
        <f t="shared" ref="C1746:O1746" si="175">AVERAGEIFS(B$24:B$1598, $P$24:$P$1598, "Deep Learning", $Q$24:$Q$1598, "Fixed")</f>
        <v>#DIV/0!</v>
      </c>
      <c r="D1746" s="27" t="e">
        <f t="shared" si="175"/>
        <v>#DIV/0!</v>
      </c>
      <c r="E1746" s="27" t="e">
        <f t="shared" si="175"/>
        <v>#DIV/0!</v>
      </c>
      <c r="F1746" s="27" t="e">
        <f t="shared" si="175"/>
        <v>#DIV/0!</v>
      </c>
      <c r="G1746" s="27" t="e">
        <f t="shared" si="175"/>
        <v>#DIV/0!</v>
      </c>
      <c r="H1746" s="27" t="e">
        <f t="shared" si="175"/>
        <v>#DIV/0!</v>
      </c>
      <c r="I1746" s="27" t="e">
        <f t="shared" si="175"/>
        <v>#DIV/0!</v>
      </c>
      <c r="J1746" s="27" t="e">
        <f t="shared" si="175"/>
        <v>#DIV/0!</v>
      </c>
      <c r="K1746" s="27" t="e">
        <f t="shared" si="175"/>
        <v>#DIV/0!</v>
      </c>
      <c r="L1746" s="27" t="e">
        <f t="shared" si="175"/>
        <v>#DIV/0!</v>
      </c>
      <c r="M1746" s="27" t="e">
        <f t="shared" si="175"/>
        <v>#DIV/0!</v>
      </c>
      <c r="N1746" s="27" t="e">
        <f t="shared" si="175"/>
        <v>#DIV/0!</v>
      </c>
      <c r="O1746" s="27" t="e">
        <f t="shared" si="175"/>
        <v>#DIV/0!</v>
      </c>
    </row>
    <row r="1747" spans="1:15" ht="15" thickBot="1" x14ac:dyDescent="0.4">
      <c r="A1747" s="31">
        <f>COUNTIFS($P$24:$P$1598, "Deep Learning", $Q$24:$Q$1598, "Repaired")</f>
        <v>0</v>
      </c>
      <c r="B1747" s="31" t="s">
        <v>1666</v>
      </c>
      <c r="C1747" s="32" t="e">
        <f t="shared" ref="C1747:O1747" si="176">AVERAGEIFS(B$24:B$1598, $P$24:$P$1598, "Deep Learning", $Q$24:$Q$1598, "Repaired")</f>
        <v>#DIV/0!</v>
      </c>
      <c r="D1747" s="32" t="e">
        <f t="shared" si="176"/>
        <v>#DIV/0!</v>
      </c>
      <c r="E1747" s="32" t="e">
        <f t="shared" si="176"/>
        <v>#DIV/0!</v>
      </c>
      <c r="F1747" s="32" t="e">
        <f t="shared" si="176"/>
        <v>#DIV/0!</v>
      </c>
      <c r="G1747" s="32" t="e">
        <f t="shared" si="176"/>
        <v>#DIV/0!</v>
      </c>
      <c r="H1747" s="32" t="e">
        <f t="shared" si="176"/>
        <v>#DIV/0!</v>
      </c>
      <c r="I1747" s="32" t="e">
        <f t="shared" si="176"/>
        <v>#DIV/0!</v>
      </c>
      <c r="J1747" s="32" t="e">
        <f t="shared" si="176"/>
        <v>#DIV/0!</v>
      </c>
      <c r="K1747" s="32" t="e">
        <f t="shared" si="176"/>
        <v>#DIV/0!</v>
      </c>
      <c r="L1747" s="32" t="e">
        <f t="shared" si="176"/>
        <v>#DIV/0!</v>
      </c>
      <c r="M1747" s="32" t="e">
        <f t="shared" si="176"/>
        <v>#DIV/0!</v>
      </c>
      <c r="N1747" s="32" t="e">
        <f t="shared" si="176"/>
        <v>#DIV/0!</v>
      </c>
      <c r="O1747" s="32" t="e">
        <f t="shared" si="176"/>
        <v>#DIV/0!</v>
      </c>
    </row>
    <row r="1748" spans="1:15" ht="15" x14ac:dyDescent="0.3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</row>
    <row r="1749" spans="1:15" ht="15" x14ac:dyDescent="0.3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</row>
    <row r="1750" spans="1:15" ht="15" x14ac:dyDescent="0.3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</row>
    <row r="1751" spans="1:15" ht="15" x14ac:dyDescent="0.3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</row>
  </sheetData>
  <sortState ref="A26:O1601">
    <sortCondition ref="O26:O1601"/>
    <sortCondition ref="A26:A1601"/>
  </sortState>
  <conditionalFormatting sqref="S549:U1598">
    <cfRule type="cellIs" dxfId="13" priority="32" operator="greaterThan">
      <formula>$S$550</formula>
    </cfRule>
  </conditionalFormatting>
  <conditionalFormatting sqref="C1702:O1702 C1704:O1704 C1706:O1706 C1746:O1746 C1744:O1744 C1741:O1741 C1738:O1738 C1735:O1735 C1732:O1732 C1729:O1729 C1724:O1724 C1722:O1722 C1720:O1720 C1718:O1718 C1716:O1716 C1714:O1714 C1712:O1712 C1710:O1710 C1708:O1708">
    <cfRule type="cellIs" dxfId="12" priority="19" operator="equal">
      <formula>C1703</formula>
    </cfRule>
    <cfRule type="cellIs" dxfId="11" priority="21" operator="greaterThan">
      <formula>C1703</formula>
    </cfRule>
  </conditionalFormatting>
  <conditionalFormatting sqref="C1703:O1703 C1705:O1705 C1707:O1707 C1747:O1747 C1745:O1745 C1742:O1743 C1739:O1739 C1736:O1736 C1733:O1733 C1730:O1730 C1725:O1725 C1723:O1723 C1721:O1721 C1719:O1719 C1717:O1717 C1715:O1715 C1713:O1713 C1711:O1711 C1709:O1709">
    <cfRule type="cellIs" dxfId="10" priority="18" operator="equal">
      <formula>C1702</formula>
    </cfRule>
    <cfRule type="cellIs" dxfId="9" priority="20" operator="greaterThan">
      <formula>C1702</formula>
    </cfRule>
  </conditionalFormatting>
  <conditionalFormatting sqref="B1612:N1612 C1619:O1619 C1623:O1623 C1629:O1629 C1633:O1633 C1638:O1638 C1642:O1642 C1695:O1695 C1690:O1690 C1685:O1685 C1680:O1680 C1675:O1675 C1670:O1670">
    <cfRule type="cellIs" dxfId="8" priority="23" operator="equal">
      <formula>B1613</formula>
    </cfRule>
    <cfRule type="cellIs" dxfId="7" priority="25" operator="greaterThan">
      <formula>B1613</formula>
    </cfRule>
  </conditionalFormatting>
  <conditionalFormatting sqref="B1613:N1613 C1620:O1620 O1624 C1630:O1630 C1634:O1634 C1643:O1644 C1639:O1639 C1696:O1696 C1691:O1691 C1686:O1686 C1681:O1681 C1676:O1676 C1671:O1671">
    <cfRule type="cellIs" dxfId="6" priority="22" operator="equal">
      <formula>B1612</formula>
    </cfRule>
    <cfRule type="cellIs" dxfId="5" priority="24" operator="greaterThan">
      <formula>B1612</formula>
    </cfRule>
  </conditionalFormatting>
  <conditionalFormatting sqref="C1649:O1649 C1653:O1653 C1658:O1658 C1662:O1662">
    <cfRule type="cellIs" dxfId="4" priority="3" operator="equal">
      <formula>C1650</formula>
    </cfRule>
    <cfRule type="cellIs" dxfId="3" priority="5" operator="greaterThan">
      <formula>C1650</formula>
    </cfRule>
  </conditionalFormatting>
  <conditionalFormatting sqref="C1650:O1650 C1654:O1654 C1659:O1659 C1663:O1663 C1664:D1664 F1664:I1664 K1664:O1664">
    <cfRule type="cellIs" dxfId="2" priority="2" operator="equal">
      <formula>C1649</formula>
    </cfRule>
    <cfRule type="cellIs" dxfId="1" priority="4" operator="greaterThan">
      <formula>C1649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2023-09-30T14:49:10Z</dcterms:modified>
</cp:coreProperties>
</file>