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A1689" i="2" l="1"/>
  <c r="AB1689" i="2"/>
  <c r="AA1691" i="2"/>
  <c r="AB1691" i="2"/>
  <c r="AA1693" i="2"/>
  <c r="AB1693" i="2"/>
  <c r="AA1695" i="2"/>
  <c r="AB1695" i="2"/>
  <c r="AA1697" i="2"/>
  <c r="AB1697" i="2"/>
  <c r="AA1699" i="2"/>
  <c r="AB1699" i="2"/>
  <c r="AA1701" i="2"/>
  <c r="AB1701" i="2"/>
  <c r="AA1703" i="2"/>
  <c r="AB1703" i="2"/>
  <c r="AA1705" i="2"/>
  <c r="AB1705" i="2"/>
  <c r="AA1707" i="2"/>
  <c r="AB1707" i="2"/>
  <c r="AA1709" i="2"/>
  <c r="AB1709" i="2"/>
  <c r="AA1711" i="2"/>
  <c r="AB1711" i="2"/>
  <c r="AA1716" i="2"/>
  <c r="AB1716" i="2"/>
  <c r="AA1719" i="2"/>
  <c r="AB1719" i="2"/>
  <c r="AA1722" i="2"/>
  <c r="AB1722" i="2"/>
  <c r="AA1725" i="2"/>
  <c r="AB1725" i="2"/>
  <c r="AA1728" i="2"/>
  <c r="AB1728" i="2"/>
  <c r="T1688" i="2"/>
  <c r="U1688" i="2"/>
  <c r="T1689" i="2"/>
  <c r="U1689" i="2"/>
  <c r="T1690" i="2"/>
  <c r="U1690" i="2"/>
  <c r="T1691" i="2"/>
  <c r="U1691" i="2"/>
  <c r="T1692" i="2"/>
  <c r="U1692" i="2"/>
  <c r="T1693" i="2"/>
  <c r="U1693" i="2"/>
  <c r="T1694" i="2"/>
  <c r="U1694" i="2"/>
  <c r="T1695" i="2"/>
  <c r="U1695" i="2"/>
  <c r="T1696" i="2"/>
  <c r="U1696" i="2"/>
  <c r="T1697" i="2"/>
  <c r="U1697" i="2"/>
  <c r="T1698" i="2"/>
  <c r="U1698" i="2"/>
  <c r="T1699" i="2"/>
  <c r="U1699" i="2"/>
  <c r="T1700" i="2"/>
  <c r="U1700" i="2"/>
  <c r="T1701" i="2"/>
  <c r="U1701" i="2"/>
  <c r="T1702" i="2"/>
  <c r="U1702" i="2"/>
  <c r="T1703" i="2"/>
  <c r="U1703" i="2"/>
  <c r="T1704" i="2"/>
  <c r="U1704" i="2"/>
  <c r="T1705" i="2"/>
  <c r="U1705" i="2"/>
  <c r="T1706" i="2"/>
  <c r="U1706" i="2"/>
  <c r="T1707" i="2"/>
  <c r="U1707" i="2"/>
  <c r="T1708" i="2"/>
  <c r="U1708" i="2"/>
  <c r="T1709" i="2"/>
  <c r="U1709" i="2"/>
  <c r="T1710" i="2"/>
  <c r="U1710" i="2"/>
  <c r="T1711" i="2"/>
  <c r="U1711" i="2"/>
  <c r="T1715" i="2"/>
  <c r="U1715" i="2"/>
  <c r="T1716" i="2"/>
  <c r="U1716" i="2"/>
  <c r="T1718" i="2"/>
  <c r="U1718" i="2"/>
  <c r="T1719" i="2"/>
  <c r="U1719" i="2"/>
  <c r="T1721" i="2"/>
  <c r="U1721" i="2"/>
  <c r="T1722" i="2"/>
  <c r="U1722" i="2"/>
  <c r="T1724" i="2"/>
  <c r="U1724" i="2"/>
  <c r="T1725" i="2"/>
  <c r="U1725" i="2"/>
  <c r="T1727" i="2"/>
  <c r="U1727" i="2"/>
  <c r="T1728" i="2"/>
  <c r="U1728" i="2"/>
  <c r="Q1688" i="2"/>
  <c r="O1648" i="2"/>
  <c r="Q549" i="2" l="1"/>
  <c r="AC1598" i="2"/>
  <c r="AE1598" i="2"/>
  <c r="O1598" i="2" l="1"/>
  <c r="AY1635" i="2"/>
  <c r="AY1640" i="2"/>
  <c r="AY1644" i="2"/>
  <c r="AY1643" i="2"/>
  <c r="AY1639" i="2"/>
  <c r="AY1634" i="2"/>
  <c r="AY1631" i="2"/>
  <c r="AY1630" i="2"/>
  <c r="BB1644" i="2"/>
  <c r="BC1644" i="2"/>
  <c r="BD1644" i="2"/>
  <c r="BE1644" i="2"/>
  <c r="BF1644" i="2"/>
  <c r="BG1644" i="2"/>
  <c r="BH1644" i="2"/>
  <c r="BI1644" i="2"/>
  <c r="BJ1644" i="2"/>
  <c r="BK1644" i="2"/>
  <c r="BL1644" i="2"/>
  <c r="BM1644" i="2"/>
  <c r="BB1643" i="2"/>
  <c r="BC1643" i="2"/>
  <c r="BD1643" i="2"/>
  <c r="BE1643" i="2"/>
  <c r="BF1643" i="2"/>
  <c r="BG1643" i="2"/>
  <c r="BH1643" i="2"/>
  <c r="BI1643" i="2"/>
  <c r="BJ1643" i="2"/>
  <c r="BK1643" i="2"/>
  <c r="BL1643" i="2"/>
  <c r="BM1643" i="2"/>
  <c r="BB1640" i="2"/>
  <c r="BC1640" i="2"/>
  <c r="BD1640" i="2"/>
  <c r="BE1640" i="2"/>
  <c r="BF1640" i="2"/>
  <c r="BG1640" i="2"/>
  <c r="BH1640" i="2"/>
  <c r="BI1640" i="2"/>
  <c r="BJ1640" i="2"/>
  <c r="BK1640" i="2"/>
  <c r="BL1640" i="2"/>
  <c r="BM1640" i="2"/>
  <c r="BB1639" i="2"/>
  <c r="BC1639" i="2"/>
  <c r="BD1639" i="2"/>
  <c r="BE1639" i="2"/>
  <c r="BF1639" i="2"/>
  <c r="BG1639" i="2"/>
  <c r="BH1639" i="2"/>
  <c r="BI1639" i="2"/>
  <c r="BJ1639" i="2"/>
  <c r="BK1639" i="2"/>
  <c r="BL1639" i="2"/>
  <c r="BM1639" i="2"/>
  <c r="BB1635" i="2"/>
  <c r="BC1635" i="2"/>
  <c r="BD1635" i="2"/>
  <c r="BE1635" i="2"/>
  <c r="BF1635" i="2"/>
  <c r="BG1635" i="2"/>
  <c r="BH1635" i="2"/>
  <c r="BI1635" i="2"/>
  <c r="BJ1635" i="2"/>
  <c r="BK1635" i="2"/>
  <c r="BL1635" i="2"/>
  <c r="BM1635" i="2"/>
  <c r="BB1634" i="2"/>
  <c r="BC1634" i="2"/>
  <c r="BD1634" i="2"/>
  <c r="BE1634" i="2"/>
  <c r="BF1634" i="2"/>
  <c r="BG1634" i="2"/>
  <c r="BH1634" i="2"/>
  <c r="BI1634" i="2"/>
  <c r="BJ1634" i="2"/>
  <c r="BK1634" i="2"/>
  <c r="BL1634" i="2"/>
  <c r="BM1634" i="2"/>
  <c r="BB1631" i="2"/>
  <c r="BC1631" i="2"/>
  <c r="BD1631" i="2"/>
  <c r="BE1631" i="2"/>
  <c r="BF1631" i="2"/>
  <c r="BG1631" i="2"/>
  <c r="BH1631" i="2"/>
  <c r="BI1631" i="2"/>
  <c r="BJ1631" i="2"/>
  <c r="BK1631" i="2"/>
  <c r="BL1631" i="2"/>
  <c r="BM1631" i="2"/>
  <c r="BB1630" i="2"/>
  <c r="BC1630" i="2"/>
  <c r="BD1630" i="2"/>
  <c r="BE1630" i="2"/>
  <c r="BF1630" i="2"/>
  <c r="BG1630" i="2"/>
  <c r="BH1630" i="2"/>
  <c r="BI1630" i="2"/>
  <c r="BJ1630" i="2"/>
  <c r="BK1630" i="2"/>
  <c r="BL1630" i="2"/>
  <c r="BM1630" i="2"/>
  <c r="AL1644" i="2"/>
  <c r="AM1644" i="2"/>
  <c r="AN1644" i="2"/>
  <c r="AO1644" i="2"/>
  <c r="AP1644" i="2"/>
  <c r="AQ1644" i="2"/>
  <c r="AR1644" i="2"/>
  <c r="AS1644" i="2"/>
  <c r="AT1644" i="2"/>
  <c r="AU1644" i="2"/>
  <c r="AV1644" i="2"/>
  <c r="AW1644" i="2"/>
  <c r="AL1643" i="2"/>
  <c r="AM1643" i="2"/>
  <c r="AN1643" i="2"/>
  <c r="AO1643" i="2"/>
  <c r="AP1643" i="2"/>
  <c r="AQ1643" i="2"/>
  <c r="AR1643" i="2"/>
  <c r="AS1643" i="2"/>
  <c r="AT1643" i="2"/>
  <c r="AU1643" i="2"/>
  <c r="AV1643" i="2"/>
  <c r="AW1643" i="2"/>
  <c r="AL1640" i="2"/>
  <c r="AM1640" i="2"/>
  <c r="AN1640" i="2"/>
  <c r="AO1640" i="2"/>
  <c r="AP1640" i="2"/>
  <c r="AQ1640" i="2"/>
  <c r="AR1640" i="2"/>
  <c r="AS1640" i="2"/>
  <c r="AT1640" i="2"/>
  <c r="AU1640" i="2"/>
  <c r="AV1640" i="2"/>
  <c r="AW1640" i="2"/>
  <c r="AL1639" i="2"/>
  <c r="AM1639" i="2"/>
  <c r="AN1639" i="2"/>
  <c r="AO1639" i="2"/>
  <c r="AP1639" i="2"/>
  <c r="AQ1639" i="2"/>
  <c r="AR1639" i="2"/>
  <c r="AS1639" i="2"/>
  <c r="AT1639" i="2"/>
  <c r="AU1639" i="2"/>
  <c r="AV1639" i="2"/>
  <c r="AW1639" i="2"/>
  <c r="AL1635" i="2"/>
  <c r="AM1635" i="2"/>
  <c r="AN1635" i="2"/>
  <c r="AO1635" i="2"/>
  <c r="AP1635" i="2"/>
  <c r="AQ1635" i="2"/>
  <c r="AR1635" i="2"/>
  <c r="AS1635" i="2"/>
  <c r="AT1635" i="2"/>
  <c r="AU1635" i="2"/>
  <c r="AV1635" i="2"/>
  <c r="AW1635" i="2"/>
  <c r="AL1634" i="2"/>
  <c r="AM1634" i="2"/>
  <c r="AN1634" i="2"/>
  <c r="AO1634" i="2"/>
  <c r="AP1634" i="2"/>
  <c r="AQ1634" i="2"/>
  <c r="AR1634" i="2"/>
  <c r="AS1634" i="2"/>
  <c r="AT1634" i="2"/>
  <c r="AU1634" i="2"/>
  <c r="AV1634" i="2"/>
  <c r="AW1634" i="2"/>
  <c r="AL1631" i="2"/>
  <c r="AM1631" i="2"/>
  <c r="AN1631" i="2"/>
  <c r="AO1631" i="2"/>
  <c r="AP1631" i="2"/>
  <c r="AQ1631" i="2"/>
  <c r="AR1631" i="2"/>
  <c r="AS1631" i="2"/>
  <c r="AT1631" i="2"/>
  <c r="AU1631" i="2"/>
  <c r="AV1631" i="2"/>
  <c r="AW1631" i="2"/>
  <c r="AL1630" i="2"/>
  <c r="AM1630" i="2"/>
  <c r="AN1630" i="2"/>
  <c r="AO1630" i="2"/>
  <c r="AP1630" i="2"/>
  <c r="AQ1630" i="2"/>
  <c r="AR1630" i="2"/>
  <c r="AS1630" i="2"/>
  <c r="AT1630" i="2"/>
  <c r="AU1630" i="2"/>
  <c r="AV1630" i="2"/>
  <c r="AW1630" i="2"/>
  <c r="BA1644" i="2"/>
  <c r="BA1643" i="2"/>
  <c r="BA1640" i="2"/>
  <c r="BA1639" i="2"/>
  <c r="BA1635" i="2"/>
  <c r="BA1634" i="2"/>
  <c r="BA1631" i="2"/>
  <c r="BA1630" i="2"/>
  <c r="AI1644" i="2"/>
  <c r="AI1643" i="2"/>
  <c r="AI1640" i="2"/>
  <c r="AI1639" i="2"/>
  <c r="AI1635" i="2"/>
  <c r="AI1634" i="2"/>
  <c r="AI1631" i="2"/>
  <c r="AI1630" i="2"/>
  <c r="AK1644" i="2"/>
  <c r="AK1643" i="2"/>
  <c r="AK1640" i="2"/>
  <c r="AK1639" i="2"/>
  <c r="AK1635" i="2"/>
  <c r="AK1634" i="2"/>
  <c r="AK1631" i="2"/>
  <c r="AK1630" i="2"/>
  <c r="V1711" i="2" l="1"/>
  <c r="S1711" i="2"/>
  <c r="R1711" i="2"/>
  <c r="Q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A1711" i="2"/>
  <c r="V1709" i="2"/>
  <c r="S1709" i="2"/>
  <c r="R1709" i="2"/>
  <c r="Q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A1709" i="2"/>
  <c r="V1707" i="2"/>
  <c r="S1707" i="2"/>
  <c r="R1707" i="2"/>
  <c r="Q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A1707" i="2"/>
  <c r="V1705" i="2"/>
  <c r="S1705" i="2"/>
  <c r="R1705" i="2"/>
  <c r="Q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A1705" i="2"/>
  <c r="V1703" i="2"/>
  <c r="S1703" i="2"/>
  <c r="R1703" i="2"/>
  <c r="Q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A1703" i="2"/>
  <c r="V1701" i="2"/>
  <c r="S1701" i="2"/>
  <c r="R1701" i="2"/>
  <c r="Q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A1701" i="2"/>
  <c r="V1699" i="2"/>
  <c r="S1699" i="2"/>
  <c r="R1699" i="2"/>
  <c r="Q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A1699" i="2"/>
  <c r="V1697" i="2"/>
  <c r="S1697" i="2"/>
  <c r="R1697" i="2"/>
  <c r="Q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A1697" i="2"/>
  <c r="V1695" i="2"/>
  <c r="S1695" i="2"/>
  <c r="R1695" i="2"/>
  <c r="Q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A1695" i="2"/>
  <c r="V1693" i="2"/>
  <c r="S1693" i="2"/>
  <c r="R1693" i="2"/>
  <c r="Q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A1693" i="2"/>
  <c r="V1691" i="2"/>
  <c r="S1691" i="2"/>
  <c r="R1691" i="2"/>
  <c r="Q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A1691" i="2"/>
  <c r="V1689" i="2"/>
  <c r="S1689" i="2"/>
  <c r="R1689" i="2"/>
  <c r="Q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A1689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A1682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A1677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A1672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A1667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A1662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A1657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A1613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F1623" i="2" s="1"/>
  <c r="Q27" i="2"/>
  <c r="Q26" i="2"/>
  <c r="Q25" i="2"/>
  <c r="Q24" i="2"/>
  <c r="V1710" i="2"/>
  <c r="AC1711" i="2" s="1"/>
  <c r="S1710" i="2"/>
  <c r="Z1711" i="2" s="1"/>
  <c r="R1710" i="2"/>
  <c r="Q1710" i="2"/>
  <c r="O1710" i="2"/>
  <c r="N1710" i="2"/>
  <c r="AG1711" i="2" s="1"/>
  <c r="M1710" i="2"/>
  <c r="L1710" i="2"/>
  <c r="K1710" i="2"/>
  <c r="J1710" i="2"/>
  <c r="I1710" i="2"/>
  <c r="H1710" i="2"/>
  <c r="G1710" i="2"/>
  <c r="F1710" i="2"/>
  <c r="E1710" i="2"/>
  <c r="D1710" i="2"/>
  <c r="AF1711" i="2" s="1"/>
  <c r="C1710" i="2"/>
  <c r="AE1711" i="2" s="1"/>
  <c r="A1710" i="2"/>
  <c r="V1708" i="2"/>
  <c r="AC1709" i="2" s="1"/>
  <c r="S1708" i="2"/>
  <c r="R1708" i="2"/>
  <c r="Q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AF1709" i="2" s="1"/>
  <c r="C1708" i="2"/>
  <c r="AE1709" i="2" s="1"/>
  <c r="A1708" i="2"/>
  <c r="V1706" i="2"/>
  <c r="S1706" i="2"/>
  <c r="Z1707" i="2" s="1"/>
  <c r="R1706" i="2"/>
  <c r="Q1706" i="2"/>
  <c r="O1706" i="2"/>
  <c r="N1706" i="2"/>
  <c r="AG1707" i="2" s="1"/>
  <c r="M1706" i="2"/>
  <c r="L1706" i="2"/>
  <c r="K1706" i="2"/>
  <c r="J1706" i="2"/>
  <c r="I1706" i="2"/>
  <c r="H1706" i="2"/>
  <c r="G1706" i="2"/>
  <c r="F1706" i="2"/>
  <c r="E1706" i="2"/>
  <c r="D1706" i="2"/>
  <c r="AF1707" i="2" s="1"/>
  <c r="C1706" i="2"/>
  <c r="AE1707" i="2" s="1"/>
  <c r="A1706" i="2"/>
  <c r="V1704" i="2"/>
  <c r="AC1705" i="2" s="1"/>
  <c r="S1704" i="2"/>
  <c r="R1704" i="2"/>
  <c r="Y1705" i="2" s="1"/>
  <c r="Q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AF1705" i="2" s="1"/>
  <c r="C1704" i="2"/>
  <c r="AE1705" i="2" s="1"/>
  <c r="A1704" i="2"/>
  <c r="V1702" i="2"/>
  <c r="S1702" i="2"/>
  <c r="R1702" i="2"/>
  <c r="Q1702" i="2"/>
  <c r="O1702" i="2"/>
  <c r="N1702" i="2"/>
  <c r="AG1703" i="2" s="1"/>
  <c r="M1702" i="2"/>
  <c r="L1702" i="2"/>
  <c r="K1702" i="2"/>
  <c r="J1702" i="2"/>
  <c r="I1702" i="2"/>
  <c r="H1702" i="2"/>
  <c r="G1702" i="2"/>
  <c r="F1702" i="2"/>
  <c r="E1702" i="2"/>
  <c r="D1702" i="2"/>
  <c r="AF1703" i="2" s="1"/>
  <c r="C1702" i="2"/>
  <c r="AE1703" i="2" s="1"/>
  <c r="A1702" i="2"/>
  <c r="V1700" i="2"/>
  <c r="S1700" i="2"/>
  <c r="R1700" i="2"/>
  <c r="Q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AF1701" i="2" s="1"/>
  <c r="C1700" i="2"/>
  <c r="AE1701" i="2" s="1"/>
  <c r="A1700" i="2"/>
  <c r="V1698" i="2"/>
  <c r="S1698" i="2"/>
  <c r="R1698" i="2"/>
  <c r="Q1698" i="2"/>
  <c r="O1698" i="2"/>
  <c r="N1698" i="2"/>
  <c r="AG1699" i="2" s="1"/>
  <c r="M1698" i="2"/>
  <c r="L1698" i="2"/>
  <c r="K1698" i="2"/>
  <c r="J1698" i="2"/>
  <c r="I1698" i="2"/>
  <c r="H1698" i="2"/>
  <c r="G1698" i="2"/>
  <c r="F1698" i="2"/>
  <c r="E1698" i="2"/>
  <c r="D1698" i="2"/>
  <c r="AF1699" i="2" s="1"/>
  <c r="C1698" i="2"/>
  <c r="AE1699" i="2" s="1"/>
  <c r="A1698" i="2"/>
  <c r="V1696" i="2"/>
  <c r="AC1697" i="2" s="1"/>
  <c r="S1696" i="2"/>
  <c r="Z1697" i="2" s="1"/>
  <c r="R1696" i="2"/>
  <c r="Q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AF1697" i="2" s="1"/>
  <c r="C1696" i="2"/>
  <c r="AE1697" i="2" s="1"/>
  <c r="A1696" i="2"/>
  <c r="V1694" i="2"/>
  <c r="S1694" i="2"/>
  <c r="Z1695" i="2" s="1"/>
  <c r="R1694" i="2"/>
  <c r="Q1694" i="2"/>
  <c r="O1694" i="2"/>
  <c r="N1694" i="2"/>
  <c r="AG1695" i="2" s="1"/>
  <c r="M1694" i="2"/>
  <c r="L1694" i="2"/>
  <c r="K1694" i="2"/>
  <c r="J1694" i="2"/>
  <c r="I1694" i="2"/>
  <c r="H1694" i="2"/>
  <c r="G1694" i="2"/>
  <c r="F1694" i="2"/>
  <c r="E1694" i="2"/>
  <c r="D1694" i="2"/>
  <c r="AF1695" i="2" s="1"/>
  <c r="C1694" i="2"/>
  <c r="AE1695" i="2" s="1"/>
  <c r="A1694" i="2"/>
  <c r="V1692" i="2"/>
  <c r="S1692" i="2"/>
  <c r="R1692" i="2"/>
  <c r="Q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AF1693" i="2" s="1"/>
  <c r="C1692" i="2"/>
  <c r="AE1693" i="2" s="1"/>
  <c r="A1692" i="2"/>
  <c r="V1690" i="2"/>
  <c r="S1690" i="2"/>
  <c r="R1690" i="2"/>
  <c r="Q1690" i="2"/>
  <c r="O1690" i="2"/>
  <c r="N1690" i="2"/>
  <c r="AG1691" i="2" s="1"/>
  <c r="M1690" i="2"/>
  <c r="L1690" i="2"/>
  <c r="K1690" i="2"/>
  <c r="J1690" i="2"/>
  <c r="I1690" i="2"/>
  <c r="H1690" i="2"/>
  <c r="G1690" i="2"/>
  <c r="F1690" i="2"/>
  <c r="E1690" i="2"/>
  <c r="D1690" i="2"/>
  <c r="AF1691" i="2" s="1"/>
  <c r="C1690" i="2"/>
  <c r="AE1691" i="2" s="1"/>
  <c r="A1690" i="2"/>
  <c r="V1688" i="2"/>
  <c r="S1688" i="2"/>
  <c r="R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AF1689" i="2" s="1"/>
  <c r="C1688" i="2"/>
  <c r="AE1689" i="2" s="1"/>
  <c r="A1688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A1681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A1676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A1671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A1666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A1661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A1656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A1612" i="2"/>
  <c r="N1624" i="2" l="1"/>
  <c r="AG1689" i="2"/>
  <c r="AG1693" i="2"/>
  <c r="AG1697" i="2"/>
  <c r="AG1701" i="2"/>
  <c r="AG1705" i="2"/>
  <c r="AG1709" i="2"/>
  <c r="AC1689" i="2"/>
  <c r="AC1693" i="2"/>
  <c r="AC1701" i="2"/>
  <c r="AC1695" i="2"/>
  <c r="AC1707" i="2"/>
  <c r="AC1699" i="2"/>
  <c r="AC1691" i="2"/>
  <c r="AC1703" i="2"/>
  <c r="Z1693" i="2"/>
  <c r="Z1709" i="2"/>
  <c r="Z1689" i="2"/>
  <c r="Z1701" i="2"/>
  <c r="Z1705" i="2"/>
  <c r="Z1691" i="2"/>
  <c r="Z1699" i="2"/>
  <c r="Z1703" i="2"/>
  <c r="Y1707" i="2"/>
  <c r="Y1697" i="2"/>
  <c r="Y1711" i="2"/>
  <c r="Y1689" i="2"/>
  <c r="Y1701" i="2"/>
  <c r="Y1693" i="2"/>
  <c r="Y1695" i="2"/>
  <c r="Y1703" i="2"/>
  <c r="Y1691" i="2"/>
  <c r="Y1699" i="2"/>
  <c r="Y1709" i="2"/>
  <c r="X1705" i="2"/>
  <c r="X1693" i="2"/>
  <c r="X1695" i="2"/>
  <c r="X1697" i="2"/>
  <c r="X1711" i="2"/>
  <c r="X1691" i="2"/>
  <c r="X1699" i="2"/>
  <c r="X1707" i="2"/>
  <c r="X1703" i="2"/>
  <c r="X1709" i="2"/>
  <c r="X1689" i="2"/>
  <c r="X1701" i="2"/>
  <c r="E1620" i="2"/>
  <c r="A1624" i="2"/>
  <c r="F1620" i="2"/>
  <c r="C1624" i="2"/>
  <c r="O1624" i="2"/>
  <c r="G1620" i="2"/>
  <c r="D1624" i="2"/>
  <c r="H1620" i="2"/>
  <c r="E1624" i="2"/>
  <c r="I1620" i="2"/>
  <c r="F1624" i="2"/>
  <c r="J1620" i="2"/>
  <c r="G1624" i="2"/>
  <c r="K1620" i="2"/>
  <c r="H1624" i="2"/>
  <c r="L1620" i="2"/>
  <c r="I1624" i="2"/>
  <c r="M1620" i="2"/>
  <c r="J1624" i="2"/>
  <c r="A1620" i="2"/>
  <c r="N1620" i="2"/>
  <c r="K1624" i="2"/>
  <c r="C1620" i="2"/>
  <c r="O1620" i="2"/>
  <c r="L1624" i="2"/>
  <c r="D1620" i="2"/>
  <c r="O1623" i="2"/>
  <c r="M1624" i="2"/>
  <c r="M1623" i="2"/>
  <c r="D1619" i="2"/>
  <c r="A1623" i="2"/>
  <c r="N1623" i="2"/>
  <c r="O1619" i="2"/>
  <c r="E1619" i="2"/>
  <c r="C1623" i="2"/>
  <c r="C1619" i="2"/>
  <c r="F1619" i="2"/>
  <c r="D1623" i="2"/>
  <c r="G1619" i="2"/>
  <c r="E1623" i="2"/>
  <c r="I1619" i="2"/>
  <c r="G1623" i="2"/>
  <c r="H1619" i="2"/>
  <c r="J1619" i="2"/>
  <c r="H1623" i="2"/>
  <c r="K1619" i="2"/>
  <c r="I1623" i="2"/>
  <c r="L1619" i="2"/>
  <c r="J1623" i="2"/>
  <c r="M1619" i="2"/>
  <c r="K1623" i="2"/>
  <c r="A1619" i="2"/>
  <c r="N1619" i="2"/>
  <c r="L1623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074" i="2"/>
  <c r="C1647" i="2" l="1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B1074" i="2"/>
  <c r="AA1074" i="2"/>
  <c r="N1648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1611" i="2"/>
  <c r="R1631" i="2" l="1"/>
  <c r="T1634" i="2"/>
  <c r="C1648" i="2"/>
  <c r="AA1631" i="2"/>
  <c r="AA1635" i="2"/>
  <c r="AE1635" i="2"/>
  <c r="J1648" i="2"/>
  <c r="Z1631" i="2"/>
  <c r="H1647" i="2"/>
  <c r="T1635" i="2"/>
  <c r="Y1630" i="2"/>
  <c r="Y1631" i="2"/>
  <c r="Y1634" i="2"/>
  <c r="Y1635" i="2"/>
  <c r="G1647" i="2"/>
  <c r="H1648" i="2"/>
  <c r="Z1635" i="2"/>
  <c r="I1648" i="2"/>
  <c r="X1630" i="2"/>
  <c r="X1631" i="2"/>
  <c r="X1634" i="2"/>
  <c r="X1635" i="2"/>
  <c r="A1648" i="2"/>
  <c r="F1647" i="2"/>
  <c r="G1648" i="2"/>
  <c r="Z1630" i="2"/>
  <c r="W1630" i="2"/>
  <c r="W1631" i="2"/>
  <c r="W1634" i="2"/>
  <c r="W1635" i="2"/>
  <c r="A1647" i="2"/>
  <c r="E1647" i="2"/>
  <c r="F1648" i="2"/>
  <c r="Z1634" i="2"/>
  <c r="V1630" i="2"/>
  <c r="V1631" i="2"/>
  <c r="V1634" i="2"/>
  <c r="V1635" i="2"/>
  <c r="D1647" i="2"/>
  <c r="E1648" i="2"/>
  <c r="U1630" i="2"/>
  <c r="U1631" i="2"/>
  <c r="U1634" i="2"/>
  <c r="U1635" i="2"/>
  <c r="O1647" i="2"/>
  <c r="D1648" i="2"/>
  <c r="AF1630" i="2"/>
  <c r="AF1631" i="2"/>
  <c r="AF1634" i="2"/>
  <c r="AF1635" i="2"/>
  <c r="R1630" i="2"/>
  <c r="N1647" i="2"/>
  <c r="AE1630" i="2"/>
  <c r="AE1631" i="2"/>
  <c r="AE1634" i="2"/>
  <c r="M1647" i="2"/>
  <c r="AD1630" i="2"/>
  <c r="AD1631" i="2"/>
  <c r="AD1634" i="2"/>
  <c r="AD1635" i="2"/>
  <c r="R1634" i="2"/>
  <c r="L1647" i="2"/>
  <c r="M1648" i="2"/>
  <c r="AC1630" i="2"/>
  <c r="AC1631" i="2"/>
  <c r="AC1634" i="2"/>
  <c r="AC1635" i="2"/>
  <c r="R1635" i="2"/>
  <c r="K1647" i="2"/>
  <c r="L1648" i="2"/>
  <c r="T1630" i="2"/>
  <c r="AB1630" i="2"/>
  <c r="AB1631" i="2"/>
  <c r="AB1634" i="2"/>
  <c r="AB1635" i="2"/>
  <c r="J1647" i="2"/>
  <c r="K1648" i="2"/>
  <c r="T1631" i="2"/>
  <c r="AA1630" i="2"/>
  <c r="AA1634" i="2"/>
  <c r="I1647" i="2"/>
  <c r="AD1074" i="2" l="1"/>
  <c r="AA1644" i="2" l="1"/>
  <c r="AA1643" i="2"/>
  <c r="AB1644" i="2"/>
  <c r="AB1643" i="2"/>
  <c r="AC1644" i="2"/>
  <c r="AC1643" i="2"/>
  <c r="AD1644" i="2"/>
  <c r="AD1643" i="2"/>
  <c r="AE1644" i="2"/>
  <c r="AE1643" i="2"/>
  <c r="AF1644" i="2"/>
  <c r="AF1643" i="2"/>
  <c r="U1644" i="2"/>
  <c r="U1643" i="2"/>
  <c r="T1644" i="2"/>
  <c r="Z1644" i="2"/>
  <c r="V1644" i="2"/>
  <c r="V1643" i="2"/>
  <c r="T1643" i="2"/>
  <c r="R1643" i="2"/>
  <c r="W1644" i="2"/>
  <c r="W1643" i="2"/>
  <c r="Z1643" i="2"/>
  <c r="X1644" i="2"/>
  <c r="X1643" i="2"/>
  <c r="R1644" i="2"/>
  <c r="Y1644" i="2"/>
  <c r="Y1643" i="2"/>
  <c r="AC1074" i="2"/>
  <c r="T1639" i="2" s="1"/>
  <c r="R1640" i="2" l="1"/>
  <c r="AA1640" i="2"/>
  <c r="AA1639" i="2"/>
  <c r="R1639" i="2"/>
  <c r="AB1640" i="2"/>
  <c r="AB1639" i="2"/>
  <c r="AC1640" i="2"/>
  <c r="AC1639" i="2"/>
  <c r="AD1640" i="2"/>
  <c r="AD1639" i="2"/>
  <c r="AE1640" i="2"/>
  <c r="AE1639" i="2"/>
  <c r="AF1640" i="2"/>
  <c r="AF1639" i="2"/>
  <c r="U1640" i="2"/>
  <c r="U1639" i="2"/>
  <c r="Z1639" i="2"/>
  <c r="V1640" i="2"/>
  <c r="V1639" i="2"/>
  <c r="W1640" i="2"/>
  <c r="W1639" i="2"/>
  <c r="T1640" i="2"/>
  <c r="X1640" i="2"/>
  <c r="X1639" i="2"/>
  <c r="Y1640" i="2"/>
  <c r="Y1639" i="2"/>
  <c r="Z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A1640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A1639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A1631" i="2"/>
  <c r="A1630" i="2"/>
  <c r="Y550" i="2" l="1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549" i="2"/>
  <c r="D1635" i="2" l="1"/>
  <c r="E1635" i="2"/>
  <c r="F1635" i="2"/>
  <c r="G1635" i="2"/>
  <c r="H1635" i="2"/>
  <c r="I1635" i="2"/>
  <c r="J1635" i="2"/>
  <c r="K1635" i="2"/>
  <c r="L1635" i="2"/>
  <c r="M1635" i="2"/>
  <c r="N1635" i="2"/>
  <c r="O1635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A1635" i="2"/>
  <c r="A1634" i="2"/>
  <c r="C1635" i="2"/>
  <c r="C1634" i="2"/>
  <c r="O1655" i="2" l="1"/>
  <c r="O1660" i="2"/>
  <c r="O1665" i="2"/>
  <c r="O1670" i="2"/>
  <c r="O1675" i="2"/>
  <c r="O1680" i="2"/>
  <c r="C1601" i="2" l="1"/>
  <c r="D1601" i="2"/>
  <c r="E1601" i="2"/>
  <c r="F1601" i="2"/>
  <c r="G1601" i="2"/>
  <c r="H1601" i="2"/>
  <c r="I1601" i="2"/>
  <c r="J1601" i="2"/>
  <c r="K1601" i="2"/>
  <c r="L1601" i="2"/>
  <c r="M1601" i="2"/>
  <c r="N1601" i="2"/>
  <c r="B1604" i="2"/>
  <c r="B1605" i="2" s="1"/>
  <c r="B1603" i="2"/>
  <c r="B1602" i="2"/>
  <c r="B1601" i="2"/>
  <c r="B1600" i="2" s="1"/>
  <c r="N1602" i="2" l="1"/>
  <c r="N1603" i="2"/>
  <c r="N1600" i="2" s="1"/>
  <c r="N1604" i="2"/>
  <c r="M1602" i="2"/>
  <c r="M1603" i="2"/>
  <c r="M1600" i="2" s="1"/>
  <c r="M1604" i="2"/>
  <c r="L1602" i="2"/>
  <c r="L1603" i="2"/>
  <c r="L1600" i="2" s="1"/>
  <c r="L1604" i="2"/>
  <c r="K1602" i="2"/>
  <c r="K1603" i="2"/>
  <c r="K1600" i="2" s="1"/>
  <c r="K1604" i="2"/>
  <c r="J1602" i="2"/>
  <c r="J1603" i="2"/>
  <c r="J1600" i="2" s="1"/>
  <c r="J1604" i="2"/>
  <c r="I1602" i="2"/>
  <c r="I1603" i="2"/>
  <c r="I1600" i="2" s="1"/>
  <c r="I1604" i="2"/>
  <c r="H1602" i="2"/>
  <c r="H1603" i="2"/>
  <c r="H1600" i="2" s="1"/>
  <c r="H1604" i="2"/>
  <c r="G1602" i="2"/>
  <c r="G1603" i="2"/>
  <c r="G1600" i="2" s="1"/>
  <c r="G1604" i="2"/>
  <c r="F1602" i="2"/>
  <c r="F1603" i="2"/>
  <c r="F1600" i="2" s="1"/>
  <c r="F1604" i="2"/>
  <c r="E1602" i="2"/>
  <c r="E1603" i="2"/>
  <c r="E1600" i="2" s="1"/>
  <c r="E1604" i="2"/>
  <c r="D1602" i="2"/>
  <c r="D1603" i="2"/>
  <c r="D1600" i="2" s="1"/>
  <c r="D1604" i="2"/>
  <c r="C1602" i="2"/>
  <c r="C1603" i="2"/>
  <c r="C1600" i="2" s="1"/>
  <c r="C1604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F1643" i="2" l="1"/>
  <c r="J1643" i="2"/>
  <c r="A1644" i="2"/>
  <c r="D1643" i="2"/>
  <c r="D1644" i="2"/>
  <c r="J1644" i="2"/>
  <c r="H1643" i="2"/>
  <c r="F1644" i="2"/>
  <c r="H1644" i="2"/>
  <c r="O1643" i="2"/>
  <c r="M1644" i="2"/>
  <c r="M1643" i="2"/>
  <c r="O1644" i="2"/>
  <c r="L1643" i="2"/>
  <c r="C1643" i="2"/>
  <c r="A1643" i="2"/>
  <c r="L1644" i="2"/>
  <c r="E1643" i="2"/>
  <c r="E1644" i="2"/>
  <c r="I1643" i="2"/>
  <c r="G1643" i="2"/>
  <c r="N1643" i="2"/>
  <c r="K1643" i="2"/>
  <c r="I1644" i="2"/>
  <c r="G1644" i="2"/>
  <c r="N1644" i="2"/>
  <c r="K1644" i="2"/>
  <c r="C1644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P1598" i="2"/>
  <c r="O24" i="2"/>
  <c r="P24" i="2" s="1"/>
  <c r="O1733" i="2" l="1"/>
  <c r="C1733" i="2"/>
  <c r="E1731" i="2"/>
  <c r="N1733" i="2"/>
  <c r="A1733" i="2"/>
  <c r="D1731" i="2"/>
  <c r="M1733" i="2"/>
  <c r="O1731" i="2"/>
  <c r="C1731" i="2"/>
  <c r="L1733" i="2"/>
  <c r="N1731" i="2"/>
  <c r="A1731" i="2"/>
  <c r="K1733" i="2"/>
  <c r="M1731" i="2"/>
  <c r="J1733" i="2"/>
  <c r="L1731" i="2"/>
  <c r="I1733" i="2"/>
  <c r="K1731" i="2"/>
  <c r="H1733" i="2"/>
  <c r="J1731" i="2"/>
  <c r="G1733" i="2"/>
  <c r="I1731" i="2"/>
  <c r="F1733" i="2"/>
  <c r="H1731" i="2"/>
  <c r="E1733" i="2"/>
  <c r="G1731" i="2"/>
  <c r="D1733" i="2"/>
  <c r="F1731" i="2"/>
  <c r="K1722" i="2"/>
  <c r="S1725" i="2"/>
  <c r="C1716" i="2"/>
  <c r="J1719" i="2"/>
  <c r="R1722" i="2"/>
  <c r="F1728" i="2"/>
  <c r="I1716" i="2"/>
  <c r="Q1719" i="2"/>
  <c r="R1719" i="2"/>
  <c r="L1728" i="2"/>
  <c r="O1716" i="2"/>
  <c r="D1722" i="2"/>
  <c r="K1725" i="2"/>
  <c r="S1728" i="2"/>
  <c r="C1719" i="2"/>
  <c r="J1722" i="2"/>
  <c r="K1716" i="2"/>
  <c r="A1716" i="2"/>
  <c r="I1719" i="2"/>
  <c r="Q1722" i="2"/>
  <c r="E1728" i="2"/>
  <c r="H1716" i="2"/>
  <c r="O1719" i="2"/>
  <c r="D1725" i="2"/>
  <c r="R1725" i="2"/>
  <c r="N1716" i="2"/>
  <c r="C1722" i="2"/>
  <c r="J1725" i="2"/>
  <c r="R1728" i="2"/>
  <c r="A1719" i="2"/>
  <c r="I1722" i="2"/>
  <c r="Q1725" i="2"/>
  <c r="K1728" i="2"/>
  <c r="H1719" i="2"/>
  <c r="O1722" i="2"/>
  <c r="D1728" i="2"/>
  <c r="G1716" i="2"/>
  <c r="N1719" i="2"/>
  <c r="C1725" i="2"/>
  <c r="J1728" i="2"/>
  <c r="M1716" i="2"/>
  <c r="A1722" i="2"/>
  <c r="I1725" i="2"/>
  <c r="Q1728" i="2"/>
  <c r="V1716" i="2"/>
  <c r="H1722" i="2"/>
  <c r="O1725" i="2"/>
  <c r="G1719" i="2"/>
  <c r="N1722" i="2"/>
  <c r="C1728" i="2"/>
  <c r="F1716" i="2"/>
  <c r="M1719" i="2"/>
  <c r="A1725" i="2"/>
  <c r="I1728" i="2"/>
  <c r="L1716" i="2"/>
  <c r="V1719" i="2"/>
  <c r="H1725" i="2"/>
  <c r="O1728" i="2"/>
  <c r="S1716" i="2"/>
  <c r="G1722" i="2"/>
  <c r="N1725" i="2"/>
  <c r="F1719" i="2"/>
  <c r="M1722" i="2"/>
  <c r="A1728" i="2"/>
  <c r="E1716" i="2"/>
  <c r="L1719" i="2"/>
  <c r="V1722" i="2"/>
  <c r="H1728" i="2"/>
  <c r="E1719" i="2"/>
  <c r="S1719" i="2"/>
  <c r="G1725" i="2"/>
  <c r="N1728" i="2"/>
  <c r="R1716" i="2"/>
  <c r="F1722" i="2"/>
  <c r="M1725" i="2"/>
  <c r="E1725" i="2"/>
  <c r="L1722" i="2"/>
  <c r="V1725" i="2"/>
  <c r="D1716" i="2"/>
  <c r="K1719" i="2"/>
  <c r="S1722" i="2"/>
  <c r="G1728" i="2"/>
  <c r="J1716" i="2"/>
  <c r="F1725" i="2"/>
  <c r="M1728" i="2"/>
  <c r="Q1716" i="2"/>
  <c r="E1722" i="2"/>
  <c r="L1725" i="2"/>
  <c r="V1728" i="2"/>
  <c r="D1719" i="2"/>
  <c r="O1732" i="2"/>
  <c r="C1732" i="2"/>
  <c r="E1730" i="2"/>
  <c r="N1732" i="2"/>
  <c r="A1732" i="2"/>
  <c r="D1730" i="2"/>
  <c r="M1732" i="2"/>
  <c r="O1730" i="2"/>
  <c r="C1730" i="2"/>
  <c r="L1732" i="2"/>
  <c r="N1730" i="2"/>
  <c r="A1730" i="2"/>
  <c r="K1732" i="2"/>
  <c r="M1730" i="2"/>
  <c r="J1732" i="2"/>
  <c r="L1730" i="2"/>
  <c r="I1732" i="2"/>
  <c r="K1730" i="2"/>
  <c r="H1732" i="2"/>
  <c r="J1730" i="2"/>
  <c r="G1732" i="2"/>
  <c r="I1730" i="2"/>
  <c r="F1732" i="2"/>
  <c r="H1730" i="2"/>
  <c r="E1732" i="2"/>
  <c r="G1730" i="2"/>
  <c r="D1732" i="2"/>
  <c r="F1730" i="2"/>
  <c r="K1721" i="2"/>
  <c r="Q1715" i="2"/>
  <c r="X1716" i="2" s="1"/>
  <c r="R1718" i="2"/>
  <c r="C1715" i="2"/>
  <c r="AE1716" i="2" s="1"/>
  <c r="J1718" i="2"/>
  <c r="E1727" i="2"/>
  <c r="K1715" i="2"/>
  <c r="A1715" i="2"/>
  <c r="O1715" i="2"/>
  <c r="D1721" i="2"/>
  <c r="R1727" i="2"/>
  <c r="R1724" i="2"/>
  <c r="N1715" i="2"/>
  <c r="AG1716" i="2" s="1"/>
  <c r="I1718" i="2"/>
  <c r="Q1721" i="2"/>
  <c r="K1727" i="2"/>
  <c r="M1715" i="2"/>
  <c r="H1718" i="2"/>
  <c r="C1721" i="2"/>
  <c r="AE1722" i="2" s="1"/>
  <c r="J1724" i="2"/>
  <c r="G1715" i="2"/>
  <c r="N1718" i="2"/>
  <c r="AG1719" i="2" s="1"/>
  <c r="O1724" i="2"/>
  <c r="C1724" i="2"/>
  <c r="AE1725" i="2" s="1"/>
  <c r="L1715" i="2"/>
  <c r="G1718" i="2"/>
  <c r="A1721" i="2"/>
  <c r="O1721" i="2"/>
  <c r="D1727" i="2"/>
  <c r="AF1728" i="2" s="1"/>
  <c r="F1715" i="2"/>
  <c r="V1715" i="2"/>
  <c r="AC1716" i="2" s="1"/>
  <c r="H1721" i="2"/>
  <c r="I1727" i="2"/>
  <c r="G1727" i="2"/>
  <c r="F1727" i="2"/>
  <c r="S1727" i="2"/>
  <c r="Z1728" i="2" s="1"/>
  <c r="Q1724" i="2"/>
  <c r="F1718" i="2"/>
  <c r="V1718" i="2"/>
  <c r="N1721" i="2"/>
  <c r="AG1722" i="2" s="1"/>
  <c r="I1724" i="2"/>
  <c r="Q1727" i="2"/>
  <c r="S1715" i="2"/>
  <c r="Z1716" i="2" s="1"/>
  <c r="M1718" i="2"/>
  <c r="A1724" i="2"/>
  <c r="E1718" i="2"/>
  <c r="D1715" i="2"/>
  <c r="AF1716" i="2" s="1"/>
  <c r="J1721" i="2"/>
  <c r="O1718" i="2"/>
  <c r="J1727" i="2"/>
  <c r="S1718" i="2"/>
  <c r="Z1719" i="2" s="1"/>
  <c r="M1721" i="2"/>
  <c r="H1724" i="2"/>
  <c r="C1727" i="2"/>
  <c r="AE1728" i="2" s="1"/>
  <c r="E1715" i="2"/>
  <c r="L1718" i="2"/>
  <c r="G1721" i="2"/>
  <c r="N1724" i="2"/>
  <c r="AG1725" i="2" s="1"/>
  <c r="E1724" i="2"/>
  <c r="Q1718" i="2"/>
  <c r="I1715" i="2"/>
  <c r="L1721" i="2"/>
  <c r="G1724" i="2"/>
  <c r="A1727" i="2"/>
  <c r="O1727" i="2"/>
  <c r="R1715" i="2"/>
  <c r="Y1716" i="2" s="1"/>
  <c r="F1721" i="2"/>
  <c r="V1721" i="2"/>
  <c r="AC1722" i="2" s="1"/>
  <c r="H1727" i="2"/>
  <c r="J1715" i="2"/>
  <c r="M1724" i="2"/>
  <c r="D1718" i="2"/>
  <c r="AF1719" i="2" s="1"/>
  <c r="F1724" i="2"/>
  <c r="V1724" i="2"/>
  <c r="AC1725" i="2" s="1"/>
  <c r="N1727" i="2"/>
  <c r="AG1728" i="2" s="1"/>
  <c r="K1718" i="2"/>
  <c r="S1721" i="2"/>
  <c r="Z1722" i="2" s="1"/>
  <c r="V1727" i="2"/>
  <c r="C1718" i="2"/>
  <c r="AE1719" i="2" s="1"/>
  <c r="H1715" i="2"/>
  <c r="S1724" i="2"/>
  <c r="Z1725" i="2" s="1"/>
  <c r="M1727" i="2"/>
  <c r="E1721" i="2"/>
  <c r="L1724" i="2"/>
  <c r="R1721" i="2"/>
  <c r="Y1722" i="2" s="1"/>
  <c r="K1724" i="2"/>
  <c r="I1721" i="2"/>
  <c r="L1727" i="2"/>
  <c r="D1724" i="2"/>
  <c r="AF1725" i="2" s="1"/>
  <c r="A1718" i="2"/>
  <c r="A1680" i="2"/>
  <c r="A1675" i="2"/>
  <c r="A1670" i="2"/>
  <c r="A1665" i="2"/>
  <c r="A1660" i="2"/>
  <c r="A1655" i="2"/>
  <c r="AC1719" i="2" l="1"/>
  <c r="X1722" i="2"/>
  <c r="X1719" i="2"/>
  <c r="AC1728" i="2"/>
  <c r="Y1719" i="2"/>
  <c r="Y1725" i="2"/>
  <c r="Y1728" i="2"/>
  <c r="X1728" i="2"/>
  <c r="X1725" i="2"/>
  <c r="AF1722" i="2"/>
  <c r="D1680" i="2"/>
  <c r="E1680" i="2"/>
  <c r="F1680" i="2"/>
  <c r="G1680" i="2"/>
  <c r="H1680" i="2"/>
  <c r="I1680" i="2"/>
  <c r="J1680" i="2"/>
  <c r="K1680" i="2"/>
  <c r="L1680" i="2"/>
  <c r="M1680" i="2"/>
  <c r="N1680" i="2"/>
  <c r="D1675" i="2"/>
  <c r="E1675" i="2"/>
  <c r="F1675" i="2"/>
  <c r="G1675" i="2"/>
  <c r="H1675" i="2"/>
  <c r="I1675" i="2"/>
  <c r="J1675" i="2"/>
  <c r="K1675" i="2"/>
  <c r="L1675" i="2"/>
  <c r="M1675" i="2"/>
  <c r="N1675" i="2"/>
  <c r="D1670" i="2"/>
  <c r="E1670" i="2"/>
  <c r="F1670" i="2"/>
  <c r="G1670" i="2"/>
  <c r="H1670" i="2"/>
  <c r="I1670" i="2"/>
  <c r="J1670" i="2"/>
  <c r="K1670" i="2"/>
  <c r="L1670" i="2"/>
  <c r="M1670" i="2"/>
  <c r="N1670" i="2"/>
  <c r="D1665" i="2"/>
  <c r="E1665" i="2"/>
  <c r="F1665" i="2"/>
  <c r="G1665" i="2"/>
  <c r="H1665" i="2"/>
  <c r="I1665" i="2"/>
  <c r="J1665" i="2"/>
  <c r="K1665" i="2"/>
  <c r="L1665" i="2"/>
  <c r="M1665" i="2"/>
  <c r="N1665" i="2"/>
  <c r="D1660" i="2"/>
  <c r="E1660" i="2"/>
  <c r="F1660" i="2"/>
  <c r="G1660" i="2"/>
  <c r="H1660" i="2"/>
  <c r="I1660" i="2"/>
  <c r="J1660" i="2"/>
  <c r="K1660" i="2"/>
  <c r="L1660" i="2"/>
  <c r="M1660" i="2"/>
  <c r="N1660" i="2"/>
  <c r="D1655" i="2"/>
  <c r="E1655" i="2"/>
  <c r="F1655" i="2"/>
  <c r="G1655" i="2"/>
  <c r="H1655" i="2"/>
  <c r="I1655" i="2"/>
  <c r="J1655" i="2"/>
  <c r="K1655" i="2"/>
  <c r="L1655" i="2"/>
  <c r="M1655" i="2"/>
  <c r="N1655" i="2"/>
  <c r="C1680" i="2"/>
  <c r="C1675" i="2"/>
  <c r="C1670" i="2"/>
  <c r="C1665" i="2"/>
  <c r="C1660" i="2"/>
  <c r="C1655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</calcChain>
</file>

<file path=xl/sharedStrings.xml><?xml version="1.0" encoding="utf-8"?>
<sst xmlns="http://schemas.openxmlformats.org/spreadsheetml/2006/main" count="3394" uniqueCount="1754">
  <si>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</si>
  <si>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</si>
  <si>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</si>
  <si>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</si>
  <si>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</si>
  <si>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</si>
  <si>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</si>
  <si>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</si>
  <si>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</si>
  <si>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</si>
  <si>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</si>
  <si>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</si>
  <si>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</si>
  <si>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</si>
  <si>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</si>
  <si>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</si>
  <si>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</si>
  <si>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</si>
  <si>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</si>
  <si>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</si>
  <si>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</si>
  <si>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</si>
  <si>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</si>
  <si>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FixMiner_Chart-1_Buggy</t>
  </si>
  <si>
    <t>TBar_Lang-20_Buggy</t>
  </si>
  <si>
    <t>Nopol_Math-87_Buggy</t>
  </si>
  <si>
    <t>DynaMoth_Math-85_Buggy</t>
  </si>
  <si>
    <t>kPAR_Chart-5_Buggy</t>
  </si>
  <si>
    <t>TBar_Closure-66_Buggy</t>
  </si>
  <si>
    <t>TBar_Closure-35_Buggy</t>
  </si>
  <si>
    <t>DynaMoth_Math-20_Buggy</t>
  </si>
  <si>
    <t>kPAR_Lang-18_Buggy</t>
  </si>
  <si>
    <t>FixMiner_Math-35_Buggy</t>
  </si>
  <si>
    <t>SimFix_Closure-46_Buggy</t>
  </si>
  <si>
    <t>kPAR_Lang-63_Buggy</t>
  </si>
  <si>
    <t>SimFix_Math-59_Buggy</t>
  </si>
  <si>
    <t>Nopol_Lang-44_Buggy</t>
  </si>
  <si>
    <t>SimFix_Math-81_Buggy</t>
  </si>
  <si>
    <t>SimFix_Math-72_Buggy</t>
  </si>
  <si>
    <t>AVATAR_Lang-22_Buggy</t>
  </si>
  <si>
    <t>SimFix_Lang-12_Buggy</t>
  </si>
  <si>
    <t>ARJA_Lang-43_Buggy</t>
  </si>
  <si>
    <t>TBar_Math-5_Buggy</t>
  </si>
  <si>
    <t>AVATAR_Math-88_Buggy</t>
  </si>
  <si>
    <t>kPAR_Math-50_Buggy</t>
  </si>
  <si>
    <t>AVATAR_Chart-5_Buggy</t>
  </si>
  <si>
    <t>SimFix_Closure-11_Buggy</t>
  </si>
  <si>
    <t>Nopol_Math-88_Buggy</t>
  </si>
  <si>
    <t>SimFix_Lang-63_Buggy</t>
  </si>
  <si>
    <t>TBar_Math-15_Buggy</t>
  </si>
  <si>
    <t>AVATAR_Chart-1_Buggy</t>
  </si>
  <si>
    <t>kPAR_Math-70_Buggy</t>
  </si>
  <si>
    <t>SimFix_Math-50_Buggy</t>
  </si>
  <si>
    <t>TBar_Lang-26_Buggy</t>
  </si>
  <si>
    <t>FixMiner_Math-79_Buggy</t>
  </si>
  <si>
    <t>SimFix_Math-57_Buggy</t>
  </si>
  <si>
    <t>ARJA_Closure-125_Buggy</t>
  </si>
  <si>
    <t>ARJA_Math-28_Buggy</t>
  </si>
  <si>
    <t>kPAR_Math-84_Buggy</t>
  </si>
  <si>
    <t>TBar_Closure-4_Buggy</t>
  </si>
  <si>
    <t>SimFix_Chart-1_Buggy</t>
  </si>
  <si>
    <t>ARJA_Math-81_Buggy</t>
  </si>
  <si>
    <t>kPAR_Lang-22_Buggy</t>
  </si>
  <si>
    <t>kPAR_Lang-51_Buggy</t>
  </si>
  <si>
    <t>ARJA_Lang-59_Buggy</t>
  </si>
  <si>
    <t>FixMiner_Chart-13_Buggy</t>
  </si>
  <si>
    <t>ARJA_Chart-1_Buggy</t>
  </si>
  <si>
    <t>kPAR_Chart-8_Buggy</t>
  </si>
  <si>
    <t>ACS_Math-81_Buggy</t>
  </si>
  <si>
    <t>kPAR_Chart-4_Buggy</t>
  </si>
  <si>
    <t>kPAR_Chart-17_Buggy</t>
  </si>
  <si>
    <t>kPAR_Closure-46_Buggy</t>
  </si>
  <si>
    <t>kPAR_Lang-20_Buggy</t>
  </si>
  <si>
    <t>kPAR_Chart-13_Buggy</t>
  </si>
  <si>
    <t>SimFix_Lang-41_Buggy</t>
  </si>
  <si>
    <t>TBar_Math-96_Buggy</t>
  </si>
  <si>
    <t>kPAR_Chart-19_Buggy</t>
  </si>
  <si>
    <t>DynaMoth_Lang-55_Buggy</t>
  </si>
  <si>
    <t>FixMiner_Lang-58_Buggy</t>
  </si>
  <si>
    <t>TBar_Math-88_Buggy</t>
  </si>
  <si>
    <t>FixMiner_Math-85_Buggy</t>
  </si>
  <si>
    <t>SimFix_Math-70_Buggy</t>
  </si>
  <si>
    <t>TBar_Chart-11_Buggy</t>
  </si>
  <si>
    <t>AVATAR_Chart-19_Buggy</t>
  </si>
  <si>
    <t>AVATAR_Closure-21_Buggy</t>
  </si>
  <si>
    <t>kPAR_Closure-10_Buggy</t>
  </si>
  <si>
    <t>SimFix_Math-8_Buggy</t>
  </si>
  <si>
    <t>kPAR_Math-7_Buggy</t>
  </si>
  <si>
    <t>SimFix_Closure-14_Buggy</t>
  </si>
  <si>
    <t>TBar_Math-84_Buggy</t>
  </si>
  <si>
    <t>ARJA_Lang-50_Buggy</t>
  </si>
  <si>
    <t>AVATAR_Closure-22_Buggy</t>
  </si>
  <si>
    <t>AVATAR_Closure-2_Buggy</t>
  </si>
  <si>
    <t>kPAR_Lang-45_Buggy</t>
  </si>
  <si>
    <t>kPAR_Closure-35_Buggy</t>
  </si>
  <si>
    <t>AVATAR_Closure-45_Buggy</t>
  </si>
  <si>
    <t>Nopol_Math-50_Buggy</t>
  </si>
  <si>
    <t>TBar_Math-82_Buggy</t>
  </si>
  <si>
    <t>TBar_Chart-12_Buggy</t>
  </si>
  <si>
    <t>FixMiner_Chart-11_Buggy</t>
  </si>
  <si>
    <t>TBar_Math-58_Buggy</t>
  </si>
  <si>
    <t>Nopol_Math-81_Buggy</t>
  </si>
  <si>
    <t>SimFix_Closure-125_Buggy</t>
  </si>
  <si>
    <t>ARJA_Closure-21_Buggy</t>
  </si>
  <si>
    <t>TBar_Closure-10_Buggy</t>
  </si>
  <si>
    <t>kPAR_Closure-125_Buggy</t>
  </si>
  <si>
    <t>ARJA_Closure-114_Buggy</t>
  </si>
  <si>
    <t>AVATAR_Lang-20_Buggy</t>
  </si>
  <si>
    <t>FixMiner_Math-97_Buggy</t>
  </si>
  <si>
    <t>SimFix_Lang-33_Buggy</t>
  </si>
  <si>
    <t>TBar_Lang-13_Buggy</t>
  </si>
  <si>
    <t>TBar_Lang-10_Buggy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</si>
  <si>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</si>
  <si>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</si>
  <si>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</si>
  <si>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</si>
  <si>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</si>
  <si>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</si>
  <si>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TBar_Math-95_Buggy</t>
  </si>
  <si>
    <t>ARJA_Math-95_Buggy</t>
  </si>
  <si>
    <t>SimFix_Math-53_Buggy</t>
  </si>
  <si>
    <t>kPAR_Closure-40_Buggy</t>
  </si>
  <si>
    <t>SimFix_Lang-58_Buggy</t>
  </si>
  <si>
    <t>ARJA_Math-53_Buggy</t>
  </si>
  <si>
    <t>FixMiner_Math-34_Buggy</t>
  </si>
  <si>
    <t>ARJA_Math-58_Buggy</t>
  </si>
  <si>
    <t>FixMiner_Math-82_Buggy</t>
  </si>
  <si>
    <t>kPAR_Lang-27_Buggy</t>
  </si>
  <si>
    <t>DynaMoth_Math-32_Buggy</t>
  </si>
  <si>
    <t>AVATAR_Math-50_Buggy</t>
  </si>
  <si>
    <t>FixMiner_Chart-17_Buggy</t>
  </si>
  <si>
    <t>TBar_Lang-43_Buggy</t>
  </si>
  <si>
    <t>ACS_Math-82_Buggy</t>
  </si>
  <si>
    <t>FixMiner_Math-50_Buggy</t>
  </si>
  <si>
    <t>TBar_Math-85_Buggy</t>
  </si>
  <si>
    <t>TBar_Math-80_Buggy</t>
  </si>
  <si>
    <t>Nopol_Math-18_Buggy</t>
  </si>
  <si>
    <t>FixMiner_Chart-4_Buggy</t>
  </si>
  <si>
    <t>DynaMoth_Math-88_Buggy</t>
  </si>
  <si>
    <t>FixMiner_Mockito-38_Buggy</t>
  </si>
  <si>
    <t>SimFix_Lang-1_Buggy</t>
  </si>
  <si>
    <t>FixMiner_Closure-46_Buggy</t>
  </si>
  <si>
    <t>AVATAR_Chart-7_Buggy</t>
  </si>
  <si>
    <t>AVATAR_Chart-4_Buggy</t>
  </si>
  <si>
    <t>AVATAR_Chart-25_Buggy</t>
  </si>
  <si>
    <t>kPAR_Lang-21_Buggy</t>
  </si>
  <si>
    <t>Nopol_Math-42_Buggy</t>
  </si>
  <si>
    <t>SimFix_Math-69_Buggy</t>
  </si>
  <si>
    <t>kPAR_Lang-57_Buggy</t>
  </si>
  <si>
    <t>ARJA_Closure-112_Buggy</t>
  </si>
  <si>
    <t>FixMiner_Lang-63_Buggy</t>
  </si>
  <si>
    <t>SimFix_Lang-27_Buggy</t>
  </si>
  <si>
    <t>FixMiner_Math-33_Buggy</t>
  </si>
  <si>
    <t>kPAR_Math-8_Buggy</t>
  </si>
  <si>
    <t>AVATAR_Closure-38_Buggy</t>
  </si>
  <si>
    <t>FixMiner_Lang-56_Buggy</t>
  </si>
  <si>
    <t>ARJA_Math-56_Buggy</t>
  </si>
  <si>
    <t>kPAR_Math-42_Buggy</t>
  </si>
  <si>
    <t>TBar_Mockito-38_Buggy</t>
  </si>
  <si>
    <t>kPAR_Math-58_Buggy</t>
  </si>
  <si>
    <t>FixMiner_Math-28_Buggy</t>
  </si>
  <si>
    <t>ACS_Lang-35_Buggy</t>
  </si>
  <si>
    <t>FixMiner_Math-20_Buggy</t>
  </si>
  <si>
    <t>ARJA_Math-70_Buggy</t>
  </si>
  <si>
    <t>kPAR_Lang-44_Buggy</t>
  </si>
  <si>
    <t>DynaMoth_Math-49_Buggy</t>
  </si>
  <si>
    <t>DynaMoth_Lang-51_Buggy</t>
  </si>
  <si>
    <t>Nopol_Math-20_Buggy</t>
  </si>
  <si>
    <t>Nopol_Chart-13_Buggy</t>
  </si>
  <si>
    <t>FixMiner_Math-88_Buggy</t>
  </si>
  <si>
    <t>AVATAR_Math-95_Buggy</t>
  </si>
  <si>
    <t>AVATAR_Lang-58_Buggy</t>
  </si>
  <si>
    <t>DynaMoth_Math-41_Buggy</t>
  </si>
  <si>
    <t>DynaMoth_Chart-25_Buggy</t>
  </si>
  <si>
    <t>SimFix_Math-82_Buggy</t>
  </si>
  <si>
    <t>ACS_Math-28_Buggy</t>
  </si>
  <si>
    <t>TBar_Math-63_Buggy</t>
  </si>
  <si>
    <t>TBar_Lang-63_Buggy</t>
  </si>
  <si>
    <t>TBar_Chart-25_Buggy</t>
  </si>
  <si>
    <t>ARJA_Chart-7_Buggy</t>
  </si>
  <si>
    <t>AVATAR_Closure-66_Buggy</t>
  </si>
  <si>
    <t>ACS_Math-89_Buggy</t>
  </si>
  <si>
    <t>DynaMoth_Math-28_Buggy</t>
  </si>
  <si>
    <t>ARJA_Closure-33_Buggy</t>
  </si>
  <si>
    <t>TBar_Chart-24_Buggy</t>
  </si>
  <si>
    <t>ARJA_Chart-12_Buggy</t>
  </si>
  <si>
    <t>ARJA_Math-88_Buggy</t>
  </si>
  <si>
    <t>kPAR_Chart-26_Buggy</t>
  </si>
  <si>
    <t>AVATAR_Closure-115_Buggy</t>
  </si>
  <si>
    <t>Nopol_Time-14_Buggy</t>
  </si>
  <si>
    <t>kPAR_Math-89_Buggy</t>
  </si>
  <si>
    <t>TBar_Math-62_Buggy</t>
  </si>
  <si>
    <t>SimFix_Lang-61_Buggy</t>
  </si>
  <si>
    <t>TBar_Chart-20_Buggy</t>
  </si>
  <si>
    <t>ARJA_Closure-8_Buggy</t>
  </si>
  <si>
    <t>ARJA_Math-40_Buggy</t>
  </si>
  <si>
    <t>AVATAR_Lang-13_Buggy</t>
  </si>
  <si>
    <t>TBar_Chart-1_Buggy</t>
  </si>
  <si>
    <t>FixMiner_Chart-24_Buggy</t>
  </si>
  <si>
    <t>kPAR_Lang-10_Buggy</t>
  </si>
  <si>
    <t>AVATAR_Closure-48_Buggy</t>
  </si>
  <si>
    <t>AVATAR_Math-33_Buggy</t>
  </si>
  <si>
    <t>SimFix_Closure-38_Buggy</t>
  </si>
  <si>
    <t>ARJA_Lang-20_Buggy</t>
  </si>
  <si>
    <t>kPAR_Closure-70_Buggy</t>
  </si>
  <si>
    <t>kPAR_Lang-43_Buggy</t>
  </si>
  <si>
    <t>AVATAR_Closure-46_Buggy</t>
  </si>
  <si>
    <t>AVATAR_Closure-73_Buggy</t>
  </si>
  <si>
    <t>ACS_Time-15_Buggy</t>
  </si>
  <si>
    <t>SimFix_Math-35_Buggy</t>
  </si>
  <si>
    <t>SimFix_Closure-21_Buggy</t>
  </si>
  <si>
    <t>TBar_Lang-58_Buggy</t>
  </si>
  <si>
    <t>kPAR_Math-63_Buggy</t>
  </si>
  <si>
    <t>TBar_Math-70_Buggy</t>
  </si>
  <si>
    <t>AVATAR_Lang-51_Buggy</t>
  </si>
  <si>
    <t>ARJA_Closure-22_Buggy</t>
  </si>
  <si>
    <t>ARJA_Closure-86_Buggy</t>
  </si>
  <si>
    <t>ARJA_Math-50_Buggy</t>
  </si>
  <si>
    <t>AVATAR_Math-89_Buggy</t>
  </si>
  <si>
    <t>Nopol_Lang-58_Buggy</t>
  </si>
  <si>
    <t>ARJA_Closure-117_Buggy</t>
  </si>
  <si>
    <t>FixMiner_Closure-2_Buggy</t>
  </si>
  <si>
    <t>ARJA_Math-84_Buggy</t>
  </si>
  <si>
    <t>TBar_Mockito-26_Buggy</t>
  </si>
  <si>
    <t>AVATAR_Lang-6_Buggy</t>
  </si>
  <si>
    <t>ARJA_Closure-115_Buggy</t>
  </si>
  <si>
    <t>ACS_Math-99_Buggy</t>
  </si>
  <si>
    <t>AVATAR_Chart-26_Buggy</t>
  </si>
  <si>
    <t>kPAR_Lang-41_Buggy</t>
  </si>
  <si>
    <t>TBar_Math-89_Buggy</t>
  </si>
  <si>
    <t>TBar_Lang-51_Buggy</t>
  </si>
  <si>
    <t>SimFix_Math-79_Buggy</t>
  </si>
  <si>
    <t>DynaMoth_Math-80_Buggy</t>
  </si>
  <si>
    <t>TBar_Math-50_Buggy</t>
  </si>
  <si>
    <t>AVATAR_Lang-63_Buggy</t>
  </si>
  <si>
    <t>FixMiner_Mockito-29_Buggy</t>
  </si>
  <si>
    <t>ARJA_Math-80_Buggy</t>
  </si>
  <si>
    <t>ARJA_Math-85_Buggy</t>
  </si>
  <si>
    <t>Nopol_Math-49_Buggy</t>
  </si>
  <si>
    <t>TBar_Chart-8_Buggy</t>
  </si>
  <si>
    <t>TBar_Math-65_Buggy</t>
  </si>
  <si>
    <t>TBar_Math-57_Buggy</t>
  </si>
  <si>
    <t>TBar_Chart-26_Buggy</t>
  </si>
  <si>
    <t>ACS_Math-5_Buggy</t>
  </si>
  <si>
    <t>Nopol_Math-33_Buggy</t>
  </si>
  <si>
    <t>kPAR_Chart-3_Buggy</t>
  </si>
  <si>
    <t>TBar_Lang-39_Buggy</t>
  </si>
  <si>
    <t>kPAR_Chart-7_Buggy</t>
  </si>
  <si>
    <t>FixMiner_Lang-7_Buggy</t>
  </si>
  <si>
    <t>kPAR_Math-88_Buggy</t>
  </si>
  <si>
    <t>FixMiner_Closure-115_Buggy</t>
  </si>
  <si>
    <t>TBar_Mockito-29_Buggy</t>
  </si>
  <si>
    <t>AVATAR_Math-84_Buggy</t>
  </si>
  <si>
    <t>ACS_Math-25_Buggy</t>
  </si>
  <si>
    <t>AVATAR_Chart-11_Buggy</t>
  </si>
  <si>
    <t>TBar_Lang-44_Buggy</t>
  </si>
  <si>
    <t>TBar_Math-11_Buggy</t>
  </si>
  <si>
    <t>ACS_Chart-19_Buggy</t>
  </si>
  <si>
    <t>FixMiner_Lang-57_Buggy</t>
  </si>
  <si>
    <t>AVATAR_Closure-11_Buggy</t>
  </si>
  <si>
    <t>FixMiner_Math-30_Buggy</t>
  </si>
  <si>
    <t>AVATAR_Math-80_Buggy</t>
  </si>
  <si>
    <t>TBar_Chart-7_Buggy</t>
  </si>
  <si>
    <t>kPAR_Math-40_Buggy</t>
  </si>
  <si>
    <t>TBar_Closure-46_Buggy</t>
  </si>
  <si>
    <t>ARJA_Lang-46_Buggy</t>
  </si>
  <si>
    <t>AVATAR_Lang-27_Buggy</t>
  </si>
  <si>
    <t>FixMiner_Lang-22_Buggy</t>
  </si>
  <si>
    <t>FixMiner_Lang-10_Buggy</t>
  </si>
  <si>
    <t>SimFix_Closure-22_Buggy</t>
  </si>
  <si>
    <t>ARJA_Closure-55_Buggy</t>
  </si>
  <si>
    <t>TBar_Math-52_Buggy</t>
  </si>
  <si>
    <t>kPAR_Lang-58_Buggy</t>
  </si>
  <si>
    <t>SimFix_Math-33_Buggy</t>
  </si>
  <si>
    <t>SimFix_Math-84_Buggy</t>
  </si>
  <si>
    <t>AVATAR_Closure-108_Buggy</t>
  </si>
  <si>
    <t>DynaMoth_Math-105_Buggy</t>
  </si>
  <si>
    <t>kPAR_Lang-16_Buggy</t>
  </si>
  <si>
    <t>TBar_Lang-27_Buggy</t>
  </si>
  <si>
    <t>FixMiner_Lang-19_Buggy</t>
  </si>
  <si>
    <t>kPAR_Closure-11_Buggy</t>
  </si>
  <si>
    <t>FixMiner_Chart-12_Buggy</t>
  </si>
  <si>
    <t>kPAR_Closure-4_Buggy</t>
  </si>
  <si>
    <t>TBar_Closure-22_Buggy</t>
  </si>
  <si>
    <t>TBar_Lang-6_Buggy</t>
  </si>
  <si>
    <t>kPAR_Math-104_Buggy</t>
  </si>
  <si>
    <t>SimFix_Closure-73_Buggy</t>
  </si>
  <si>
    <t>ARJA_Chart-5_Buggy</t>
  </si>
  <si>
    <t>FixMiner_Math-57_Buggy</t>
  </si>
  <si>
    <t>ARJA_Closure-88_Buggy</t>
  </si>
  <si>
    <t>SimFix_Closure-57_Buggy</t>
  </si>
  <si>
    <t>ARJA_Chart-3_Buggy</t>
  </si>
  <si>
    <t>TBar_Lang-24_Buggy</t>
  </si>
  <si>
    <t>FixMiner_Closure-13_Buggy</t>
  </si>
  <si>
    <t>TBar_Math-2_Buggy</t>
  </si>
  <si>
    <t>ACS_Math-97_Buggy</t>
  </si>
  <si>
    <t>AVATAR_Chart-24_Buggy</t>
  </si>
  <si>
    <t>AVATAR_Lang-59_Buggy</t>
  </si>
  <si>
    <t>AVATAR_Closure-62_Buggy</t>
  </si>
  <si>
    <t>Nopol_Math-85_Buggy</t>
  </si>
  <si>
    <t>Nopol_Lang-46_Buggy</t>
  </si>
  <si>
    <t>ARJA_Lang-16_Buggy</t>
  </si>
  <si>
    <t>DynaMoth_Math-8_Buggy</t>
  </si>
  <si>
    <t>TBar_Math-75_Buggy</t>
  </si>
  <si>
    <t>TBar_Closure-73_Buggy</t>
  </si>
  <si>
    <t>ACS_Math-90_Buggy</t>
  </si>
  <si>
    <t>Nopol_Chart-25_Buggy</t>
  </si>
  <si>
    <t>DynaMoth_Math-81_Buggy</t>
  </si>
  <si>
    <t>TBar_Closure-38_Buggy</t>
  </si>
  <si>
    <t>kPAR_Closure-73_Buggy</t>
  </si>
  <si>
    <t>kPAR_Math-85_Buggy</t>
  </si>
  <si>
    <t>Nopol_Chart-9_Buggy</t>
  </si>
  <si>
    <t>TBar_Lang-33_Buggy</t>
  </si>
  <si>
    <t>SimFix_Math-75_Buggy</t>
  </si>
  <si>
    <t>DynaMoth_Lang-63_Buggy</t>
  </si>
  <si>
    <t>kPAR_Lang-24_Buggy</t>
  </si>
  <si>
    <t>TBar_Chart-19_Buggy</t>
  </si>
  <si>
    <t>FixMiner_Math-95_Buggy</t>
  </si>
  <si>
    <t>FixMiner_Math-84_Buggy</t>
  </si>
  <si>
    <t>FixMiner_Chart-3_Buggy</t>
  </si>
  <si>
    <t>SimFix_Lang-43_Buggy</t>
  </si>
  <si>
    <t>SimFix_Math-85_Buggy</t>
  </si>
  <si>
    <t>DynaMoth_Math-101_Buggy</t>
  </si>
  <si>
    <t>FixMiner_Closure-10_Buggy</t>
  </si>
  <si>
    <t>TBar_Math-79_Buggy</t>
  </si>
  <si>
    <t>DynaMoth_Lang-58_Buggy</t>
  </si>
  <si>
    <t>kPAR_Chart-1_Buggy</t>
  </si>
  <si>
    <t>SimFix_Closure-115_Buggy</t>
  </si>
  <si>
    <t>Nopol_Math-82_Buggy</t>
  </si>
  <si>
    <t>ARJA_Closure-3_Buggy</t>
  </si>
  <si>
    <t>DynaMoth_Chart-1_Buggy</t>
  </si>
  <si>
    <t>ARJA_Lang-63_Buggy</t>
  </si>
  <si>
    <t>SimFix_Math-43_Buggy</t>
  </si>
  <si>
    <t>Nopol_Math-80_Buggy</t>
  </si>
  <si>
    <t>AVATAR_Lang-39_Buggy</t>
  </si>
  <si>
    <t>TBar_Chart-13_Buggy</t>
  </si>
  <si>
    <t>SimFix_Closure-62_Buggy</t>
  </si>
  <si>
    <t>SimFix_Lang-39_Buggy</t>
  </si>
  <si>
    <t>ACS_Lang-24_Buggy</t>
  </si>
  <si>
    <t>DynaMoth_Math-82_Buggy</t>
  </si>
  <si>
    <t>TBar_Closure-19_Buggy</t>
  </si>
  <si>
    <t>AVATAR_Mockito-29_Buggy</t>
  </si>
  <si>
    <t>SimFix_Math-80_Buggy</t>
  </si>
  <si>
    <t>AVATAR_Lang-57_Buggy</t>
  </si>
  <si>
    <t>kPAR_Closure-115_Buggy</t>
  </si>
  <si>
    <t>TBar_Closure-102_Buggy</t>
  </si>
  <si>
    <t>SimFix_Math-63_Buggy</t>
  </si>
  <si>
    <t>SimFix_Lang-50_Buggy</t>
  </si>
  <si>
    <t>kPAR_Math-43_Buggy</t>
  </si>
  <si>
    <t>FixMiner_Math-75_Buggy</t>
  </si>
  <si>
    <t>FixMiner_Closure-38_Buggy</t>
  </si>
  <si>
    <t>TBar_Lang-22_Buggy</t>
  </si>
  <si>
    <t>kPAR_Lang-7_Buggy</t>
  </si>
  <si>
    <t>TBar_Lang-7_Buggy</t>
  </si>
  <si>
    <t>Nopol_Chart-5_Buggy</t>
  </si>
  <si>
    <t>FixMiner_Closure-19_Buggy</t>
  </si>
  <si>
    <t>TBar_Closure-11_Buggy</t>
  </si>
  <si>
    <t>Nopol_Lang-55_Buggy</t>
  </si>
  <si>
    <t>ARJA_Math-49_Buggy</t>
  </si>
  <si>
    <t>Nopol_Lang-53_Buggy</t>
  </si>
  <si>
    <t>TBar_Math-8_Buggy</t>
  </si>
  <si>
    <t>FixMiner_Math-80_Buggy</t>
  </si>
  <si>
    <t>TBar_Math-81_Buggy</t>
  </si>
  <si>
    <t>Nopol_Lang-51_Buggy</t>
  </si>
  <si>
    <t>SimFix_Chart-12_Buggy</t>
  </si>
  <si>
    <t>ACS_Lang-7_Buggy</t>
  </si>
  <si>
    <t>TBar_Chart-3_Buggy</t>
  </si>
  <si>
    <t>DynaMoth_Chart-13_Buggy</t>
  </si>
  <si>
    <t>ACS_Math-35_Buggy</t>
  </si>
  <si>
    <t>SimFix_Chart-25_Buggy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</si>
  <si>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</si>
  <si>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</si>
  <si>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</si>
  <si>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</si>
  <si>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</si>
  <si>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</si>
  <si>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TBar_Closure-2_Buggy</t>
  </si>
  <si>
    <t>DynaMoth_Math-50_Buggy</t>
  </si>
  <si>
    <t>ACS_Math-85_Buggy</t>
  </si>
  <si>
    <t>kPAR_Math-75_Buggy</t>
  </si>
  <si>
    <t>DynaMoth_Chart-5_Buggy</t>
  </si>
  <si>
    <t>FixMiner_Closure-73_Buggy</t>
  </si>
  <si>
    <t>SimFix_Closure-19_Buggy</t>
  </si>
  <si>
    <t>AVATAR_Math-62_Buggy</t>
  </si>
  <si>
    <t>kPAR_Math-81_Buggy</t>
  </si>
  <si>
    <t>Nopol_Math-7_Buggy</t>
  </si>
  <si>
    <t>ARJA_Math-35_Buggy</t>
  </si>
  <si>
    <t>AVATAR_Math-104_Buggy</t>
  </si>
  <si>
    <t>SimFix_Lang-60_Buggy</t>
  </si>
  <si>
    <t>FixMiner_Math-68_Buggy</t>
  </si>
  <si>
    <t>TBar_Chart-4_Buggy</t>
  </si>
  <si>
    <t>kPAR_Math-62_Buggy</t>
  </si>
  <si>
    <t>TBar_Lang-50_Buggy</t>
  </si>
  <si>
    <t>Nopol_Math-69_Buggy</t>
  </si>
  <si>
    <t>SimFix_Closure-6_Buggy</t>
  </si>
  <si>
    <t>AVATAR_Lang-7_Buggy</t>
  </si>
  <si>
    <t>SimFix_Chart-22_Buggy</t>
  </si>
  <si>
    <t>DynaMoth_Math-97_Buggy</t>
  </si>
  <si>
    <t>SimFix_Lang-45_Buggy</t>
  </si>
  <si>
    <t>FixMiner_Closure-62_Buggy</t>
  </si>
  <si>
    <t>kPAR_Lang-59_Buggy</t>
  </si>
  <si>
    <t>kPAR_Closure-2_Buggy</t>
  </si>
  <si>
    <t>Nopol_Chart-17_Buggy</t>
  </si>
  <si>
    <t>AVATAR_Math-82_Buggy</t>
  </si>
  <si>
    <t>AVATAR_Math-57_Buggy</t>
  </si>
  <si>
    <t>SimFix_Math-73_Buggy</t>
  </si>
  <si>
    <t>ACS_Math-3_Buggy</t>
  </si>
  <si>
    <t>kPAR_Lang-53_Buggy</t>
  </si>
  <si>
    <t>TBar_Chart-5_Buggy</t>
  </si>
  <si>
    <t>SimFix_Math-71_Buggy</t>
  </si>
  <si>
    <t>TBar_Lang-47_Buggy</t>
  </si>
  <si>
    <t>TBar_Lang-57_Buggy</t>
  </si>
  <si>
    <t>kPAR_Closure-21_Buggy</t>
  </si>
  <si>
    <t>FixMiner_Chart-7_Buggy</t>
  </si>
  <si>
    <t>TBar_Closure-117_Buggy</t>
  </si>
  <si>
    <t>TBar_Closure-40_Buggy</t>
  </si>
  <si>
    <t>ARJA_Closure-124_Buggy</t>
  </si>
  <si>
    <t>AVATAR_Math-85_Buggy</t>
  </si>
  <si>
    <t>FixMiner_Math-63_Buggy</t>
  </si>
  <si>
    <t>TBar_Lang-60_Buggy</t>
  </si>
  <si>
    <t>kPAR_Closure-38_Buggy</t>
  </si>
  <si>
    <t>TBar_Closure-115_Buggy</t>
  </si>
  <si>
    <t>kPAR_Lang-6_Buggy</t>
  </si>
  <si>
    <t>kPAR_Closure-62_Buggy</t>
  </si>
  <si>
    <t>FixMiner_Chart-26_Buggy</t>
  </si>
  <si>
    <t>FixMiner_Math-81_Buggy</t>
  </si>
  <si>
    <t>TBar_Closure-70_Buggy</t>
  </si>
  <si>
    <t>ACS_Math-73_Buggy</t>
  </si>
  <si>
    <t>ARJA_Chart-13_Buggy</t>
  </si>
  <si>
    <t>ACS_Math-93_Buggy</t>
  </si>
  <si>
    <t>AVATAR_Math-28_Buggy</t>
  </si>
  <si>
    <t>kPAR_Math-15_Buggy</t>
  </si>
  <si>
    <t>TBar_Chart-9_Buggy</t>
  </si>
  <si>
    <t>DynaMoth_Lang-46_Buggy</t>
  </si>
  <si>
    <t>SimFix_Math-41_Buggy</t>
  </si>
  <si>
    <t>TBar_Lang-45_Buggy</t>
  </si>
  <si>
    <t>AVATAR_Mockito-38_Buggy</t>
  </si>
  <si>
    <t>SimFix_Math-5_Buggy</t>
  </si>
  <si>
    <t>TBar_Closure-13_Buggy</t>
  </si>
  <si>
    <t>SimFix_Lang-16_Buggy</t>
  </si>
  <si>
    <t>Nopol_Math-105_Buggy</t>
  </si>
  <si>
    <t>FixMiner_Math-64_Buggy</t>
  </si>
  <si>
    <t>kPAR_Math-80_Buggy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</si>
  <si>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</si>
  <si>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</si>
  <si>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</si>
  <si>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</si>
  <si>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</si>
  <si>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</si>
  <si>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</si>
  <si>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</si>
  <si>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</si>
  <si>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</si>
  <si>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</si>
  <si>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</si>
  <si>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</si>
  <si>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</si>
  <si>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</si>
  <si>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</si>
  <si>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</si>
  <si>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</si>
  <si>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</si>
  <si>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</si>
  <si>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</si>
  <si>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</si>
  <si>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</si>
  <si>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Count</t>
  </si>
  <si>
    <t>525 projects</t>
  </si>
  <si>
    <t>Tool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</si>
  <si>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</si>
  <si>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</si>
  <si>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</si>
  <si>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</si>
  <si>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</si>
  <si>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</si>
  <si>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</si>
  <si>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</si>
  <si>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</si>
  <si>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</si>
  <si>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</si>
  <si>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</si>
  <si>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</si>
  <si>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</si>
  <si>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</si>
  <si>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</si>
  <si>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</si>
  <si>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</si>
  <si>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</si>
  <si>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</si>
  <si>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</si>
  <si>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</si>
  <si>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</si>
  <si>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</si>
  <si>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</si>
  <si>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</si>
  <si>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</si>
  <si>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</si>
  <si>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</si>
  <si>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</si>
  <si>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</si>
  <si>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</si>
  <si>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</si>
  <si>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</si>
  <si>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</si>
  <si>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</si>
  <si>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</si>
  <si>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</si>
  <si>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</si>
  <si>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</si>
  <si>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</si>
  <si>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</si>
  <si>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</si>
  <si>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</si>
  <si>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</si>
  <si>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</si>
  <si>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</si>
  <si>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</si>
  <si>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</si>
  <si>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</si>
  <si>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</si>
  <si>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</si>
  <si>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</si>
  <si>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</si>
  <si>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</si>
  <si>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</si>
  <si>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</si>
  <si>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</si>
  <si>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</si>
  <si>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</si>
  <si>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</si>
  <si>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</si>
  <si>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</si>
  <si>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</si>
  <si>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</si>
  <si>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</si>
  <si>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</si>
  <si>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</si>
  <si>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</si>
  <si>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</si>
  <si>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</si>
  <si>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</si>
  <si>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</si>
  <si>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</si>
  <si>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</si>
  <si>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</si>
  <si>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</si>
  <si>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</si>
  <si>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</si>
  <si>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</si>
  <si>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</si>
  <si>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</si>
  <si>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</si>
  <si>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</si>
  <si>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</si>
  <si>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</si>
  <si>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</si>
  <si>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</si>
  <si>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</si>
  <si>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</si>
  <si>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</si>
  <si>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</si>
  <si>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</si>
  <si>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</si>
  <si>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</si>
  <si>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</si>
  <si>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</si>
  <si>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</si>
  <si>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</si>
  <si>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</si>
  <si>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</si>
  <si>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</si>
  <si>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</si>
  <si>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</si>
  <si>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</si>
  <si>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</si>
  <si>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217 projects</t>
  </si>
  <si>
    <t>Correctness</t>
  </si>
  <si>
    <t>correct</t>
  </si>
  <si>
    <t>plausible</t>
  </si>
  <si>
    <t>Avg-Chart-Buggy</t>
  </si>
  <si>
    <t>Avg-Closure-Buggy</t>
  </si>
  <si>
    <t>Avg-Lang-Buggy</t>
  </si>
  <si>
    <t>Avg-Math-Buggy</t>
  </si>
  <si>
    <t>Avg-Mockito-Buggy</t>
  </si>
  <si>
    <t>Avg-Time-Buggy</t>
  </si>
  <si>
    <t>1 575 total</t>
  </si>
  <si>
    <t>p &lt; .05</t>
  </si>
  <si>
    <t>Wilcoxon signed-rank test</t>
  </si>
  <si>
    <t>Two-Factor Common</t>
  </si>
  <si>
    <t>Project</t>
  </si>
  <si>
    <t>Lines</t>
  </si>
  <si>
    <t>MC-SL Comm</t>
  </si>
  <si>
    <t>MC-ML Comm</t>
  </si>
  <si>
    <t>SC-SL Comm</t>
  </si>
  <si>
    <t>SC-ML Comm</t>
  </si>
  <si>
    <t>ACS</t>
  </si>
  <si>
    <t>Arja</t>
  </si>
  <si>
    <t>AVATAR</t>
  </si>
  <si>
    <t>DynaMoth</t>
  </si>
  <si>
    <t>FixMiner</t>
  </si>
  <si>
    <t>GenProg</t>
  </si>
  <si>
    <t>Kali</t>
  </si>
  <si>
    <t>kPAR</t>
  </si>
  <si>
    <t>Nopol</t>
  </si>
  <si>
    <t>RSRepair</t>
  </si>
  <si>
    <t>SimFix</t>
  </si>
  <si>
    <t>TBar</t>
  </si>
  <si>
    <t>True Search</t>
  </si>
  <si>
    <t>Evolutionary Search</t>
  </si>
  <si>
    <t>True Semantic</t>
  </si>
  <si>
    <t>True Pattern</t>
  </si>
  <si>
    <t>Search Like Pattern</t>
  </si>
  <si>
    <t>ML - HE Comm</t>
  </si>
  <si>
    <t>Chunks &amp; Lines Common</t>
  </si>
  <si>
    <t>Tool and Tool Type</t>
  </si>
  <si>
    <t>ACS_Chart-19_Manual</t>
  </si>
  <si>
    <t>ACS_Lang-24_Manual</t>
  </si>
  <si>
    <t>ACS_Lang-35_Manual</t>
  </si>
  <si>
    <t>ACS_Lang-7_Manual</t>
  </si>
  <si>
    <t>ACS_Math-25_Manual</t>
  </si>
  <si>
    <t>ACS_Math-28_Manual</t>
  </si>
  <si>
    <t>ACS_Math-3_Manual</t>
  </si>
  <si>
    <t>ACS_Math-35_Manual</t>
  </si>
  <si>
    <t>ACS_Math-5_Manual</t>
  </si>
  <si>
    <t>ACS_Math-73_Manual</t>
  </si>
  <si>
    <t>ACS_Math-81_Manual</t>
  </si>
  <si>
    <t>ACS_Math-82_Manual</t>
  </si>
  <si>
    <t>ACS_Math-85_Manual</t>
  </si>
  <si>
    <t>ACS_Math-89_Manual</t>
  </si>
  <si>
    <t>ACS_Math-90_Manual</t>
  </si>
  <si>
    <t>ACS_Math-93_Manual</t>
  </si>
  <si>
    <t>ACS_Math-97_Manual</t>
  </si>
  <si>
    <t>ACS_Math-99_Manual</t>
  </si>
  <si>
    <t>ACS_Time-15_Manual</t>
  </si>
  <si>
    <t>ARJA_Chart-1_Manual</t>
  </si>
  <si>
    <t>ARJA_Chart-12_Manual</t>
  </si>
  <si>
    <t>ARJA_Chart-13_Manual</t>
  </si>
  <si>
    <t>ARJA_Chart-3_Manual</t>
  </si>
  <si>
    <t>ARJA_Chart-5_Manual</t>
  </si>
  <si>
    <t>ARJA_Chart-7_Manual</t>
  </si>
  <si>
    <t>ARJA_Closure-112_Manual</t>
  </si>
  <si>
    <t>ARJA_Closure-114_Manual</t>
  </si>
  <si>
    <t>ARJA_Closure-115_Manual</t>
  </si>
  <si>
    <t>ARJA_Closure-117_Manual</t>
  </si>
  <si>
    <t>ARJA_Closure-124_Manual</t>
  </si>
  <si>
    <t>ARJA_Closure-125_Manual</t>
  </si>
  <si>
    <t>ARJA_Closure-21_Manual</t>
  </si>
  <si>
    <t>ARJA_Closure-22_Manual</t>
  </si>
  <si>
    <t>ARJA_Closure-3_Manual</t>
  </si>
  <si>
    <t>ARJA_Closure-33_Manual</t>
  </si>
  <si>
    <t>ARJA_Closure-55_Manual</t>
  </si>
  <si>
    <t>ARJA_Closure-8_Manual</t>
  </si>
  <si>
    <t>ARJA_Closure-86_Manual</t>
  </si>
  <si>
    <t>ARJA_Closure-88_Manual</t>
  </si>
  <si>
    <t>ARJA_Lang-16_Manual</t>
  </si>
  <si>
    <t>ARJA_Lang-20_Manual</t>
  </si>
  <si>
    <t>ARJA_Lang-43_Manual</t>
  </si>
  <si>
    <t>ARJA_Lang-46_Manual</t>
  </si>
  <si>
    <t>ARJA_Lang-50_Manual</t>
  </si>
  <si>
    <t>ARJA_Lang-59_Manual</t>
  </si>
  <si>
    <t>ARJA_Lang-63_Manual</t>
  </si>
  <si>
    <t>ARJA_Math-28_Manual</t>
  </si>
  <si>
    <t>ARJA_Math-35_Manual</t>
  </si>
  <si>
    <t>ARJA_Math-40_Manual</t>
  </si>
  <si>
    <t>ARJA_Math-49_Manual</t>
  </si>
  <si>
    <t>ARJA_Math-50_Manual</t>
  </si>
  <si>
    <t>ARJA_Math-53_Manual</t>
  </si>
  <si>
    <t>ARJA_Math-56_Manual</t>
  </si>
  <si>
    <t>ARJA_Math-58_Manual</t>
  </si>
  <si>
    <t>ARJA_Math-70_Manual</t>
  </si>
  <si>
    <t>ARJA_Math-80_Manual</t>
  </si>
  <si>
    <t>ARJA_Math-81_Manual</t>
  </si>
  <si>
    <t>ARJA_Math-84_Manual</t>
  </si>
  <si>
    <t>ARJA_Math-85_Manual</t>
  </si>
  <si>
    <t>ARJA_Math-88_Manual</t>
  </si>
  <si>
    <t>ARJA_Math-95_Manual</t>
  </si>
  <si>
    <t>AVATAR_Chart-1_Manual</t>
  </si>
  <si>
    <t>AVATAR_Chart-11_Manual</t>
  </si>
  <si>
    <t>AVATAR_Chart-19_Manual</t>
  </si>
  <si>
    <t>AVATAR_Chart-24_Manual</t>
  </si>
  <si>
    <t>AVATAR_Chart-25_Manual</t>
  </si>
  <si>
    <t>AVATAR_Chart-26_Manual</t>
  </si>
  <si>
    <t>AVATAR_Chart-4_Manual</t>
  </si>
  <si>
    <t>AVATAR_Chart-5_Manual</t>
  </si>
  <si>
    <t>AVATAR_Chart-7_Manual</t>
  </si>
  <si>
    <t>AVATAR_Closure-108_Manual</t>
  </si>
  <si>
    <t>AVATAR_Closure-11_Manual</t>
  </si>
  <si>
    <t>AVATAR_Closure-115_Manual</t>
  </si>
  <si>
    <t>AVATAR_Closure-2_Manual</t>
  </si>
  <si>
    <t>AVATAR_Closure-21_Manual</t>
  </si>
  <si>
    <t>AVATAR_Closure-22_Manual</t>
  </si>
  <si>
    <t>AVATAR_Closure-38_Manual</t>
  </si>
  <si>
    <t>AVATAR_Closure-45_Manual</t>
  </si>
  <si>
    <t>AVATAR_Closure-46_Manual</t>
  </si>
  <si>
    <t>AVATAR_Closure-48_Manual</t>
  </si>
  <si>
    <t>AVATAR_Closure-62_Manual</t>
  </si>
  <si>
    <t>AVATAR_Closure-66_Manual</t>
  </si>
  <si>
    <t>AVATAR_Closure-73_Manual</t>
  </si>
  <si>
    <t>AVATAR_Lang-10_Manual</t>
  </si>
  <si>
    <t>AVATAR_Lang-13_Manual</t>
  </si>
  <si>
    <t>AVATAR_Lang-20_Manual</t>
  </si>
  <si>
    <t>AVATAR_Lang-22_Manual</t>
  </si>
  <si>
    <t>AVATAR_Lang-27_Manual</t>
  </si>
  <si>
    <t>AVATAR_Lang-39_Manual</t>
  </si>
  <si>
    <t>AVATAR_Lang-51_Manual</t>
  </si>
  <si>
    <t>AVATAR_Lang-57_Manual</t>
  </si>
  <si>
    <t>AVATAR_Lang-58_Manual</t>
  </si>
  <si>
    <t>AVATAR_Lang-59_Manual</t>
  </si>
  <si>
    <t>AVATAR_Lang-6_Manual</t>
  </si>
  <si>
    <t>AVATAR_Lang-63_Manual</t>
  </si>
  <si>
    <t>AVATAR_Lang-7_Manual</t>
  </si>
  <si>
    <t>AVATAR_Math-104_Manual</t>
  </si>
  <si>
    <t>AVATAR_Math-28_Manual</t>
  </si>
  <si>
    <t>AVATAR_Math-33_Manual</t>
  </si>
  <si>
    <t>AVATAR_Math-50_Manual</t>
  </si>
  <si>
    <t>AVATAR_Math-57_Manual</t>
  </si>
  <si>
    <t>AVATAR_Math-62_Manual</t>
  </si>
  <si>
    <t>AVATAR_Math-80_Manual</t>
  </si>
  <si>
    <t>AVATAR_Math-81_Manual</t>
  </si>
  <si>
    <t>AVATAR_Math-82_Manual</t>
  </si>
  <si>
    <t>AVATAR_Math-84_Manual</t>
  </si>
  <si>
    <t>AVATAR_Math-85_Manual</t>
  </si>
  <si>
    <t>AVATAR_Math-88_Manual</t>
  </si>
  <si>
    <t>AVATAR_Math-89_Manual</t>
  </si>
  <si>
    <t>AVATAR_Math-95_Manual</t>
  </si>
  <si>
    <t>AVATAR_Mockito-29_Manual</t>
  </si>
  <si>
    <t>AVATAR_Mockito-38_Manual</t>
  </si>
  <si>
    <t>AVATAR_Time-18_Manual</t>
  </si>
  <si>
    <t>DynaMoth_Chart-1_Manual</t>
  </si>
  <si>
    <t>DynaMoth_Chart-13_Manual</t>
  </si>
  <si>
    <t>DynaMoth_Chart-25_Manual</t>
  </si>
  <si>
    <t>DynaMoth_Chart-5_Manual</t>
  </si>
  <si>
    <t>DynaMoth_Lang-46_Manual</t>
  </si>
  <si>
    <t>DynaMoth_Lang-51_Manual</t>
  </si>
  <si>
    <t>DynaMoth_Lang-55_Manual</t>
  </si>
  <si>
    <t>DynaMoth_Lang-58_Manual</t>
  </si>
  <si>
    <t>DynaMoth_Lang-63_Manual</t>
  </si>
  <si>
    <t>DynaMoth_Math-101_Manual</t>
  </si>
  <si>
    <t>DynaMoth_Math-105_Manual</t>
  </si>
  <si>
    <t>DynaMoth_Math-20_Manual</t>
  </si>
  <si>
    <t>DynaMoth_Math-28_Manual</t>
  </si>
  <si>
    <t>DynaMoth_Math-32_Manual</t>
  </si>
  <si>
    <t>DynaMoth_Math-41_Manual</t>
  </si>
  <si>
    <t>DynaMoth_Math-49_Manual</t>
  </si>
  <si>
    <t>DynaMoth_Math-50_Manual</t>
  </si>
  <si>
    <t>DynaMoth_Math-8_Manual</t>
  </si>
  <si>
    <t>DynaMoth_Math-80_Manual</t>
  </si>
  <si>
    <t>DynaMoth_Math-81_Manual</t>
  </si>
  <si>
    <t>DynaMoth_Math-82_Manual</t>
  </si>
  <si>
    <t>DynaMoth_Math-85_Manual</t>
  </si>
  <si>
    <t>DynaMoth_Math-88_Manual</t>
  </si>
  <si>
    <t>DynaMoth_Math-97_Manual</t>
  </si>
  <si>
    <t>FixMiner_Chart-1_Manual</t>
  </si>
  <si>
    <t>FixMiner_Chart-11_Manual</t>
  </si>
  <si>
    <t>FixMiner_Chart-12_Manual</t>
  </si>
  <si>
    <t>FixMiner_Chart-13_Manual</t>
  </si>
  <si>
    <t>FixMiner_Chart-17_Manual</t>
  </si>
  <si>
    <t>FixMiner_Chart-19_Manual</t>
  </si>
  <si>
    <t>FixMiner_Chart-24_Manual</t>
  </si>
  <si>
    <t>FixMiner_Chart-26_Manual</t>
  </si>
  <si>
    <t>FixMiner_Chart-3_Manual</t>
  </si>
  <si>
    <t>FixMiner_Chart-4_Manual</t>
  </si>
  <si>
    <t>FixMiner_Chart-7_Manual</t>
  </si>
  <si>
    <t>FixMiner_Closure-10_Manual</t>
  </si>
  <si>
    <t>FixMiner_Closure-115_Manual</t>
  </si>
  <si>
    <t>FixMiner_Closure-13_Manual</t>
  </si>
  <si>
    <t>FixMiner_Closure-19_Manual</t>
  </si>
  <si>
    <t>FixMiner_Closure-2_Manual</t>
  </si>
  <si>
    <t>FixMiner_Closure-38_Manual</t>
  </si>
  <si>
    <t>FixMiner_Closure-46_Manual</t>
  </si>
  <si>
    <t>FixMiner_Closure-62_Manual</t>
  </si>
  <si>
    <t>FixMiner_Closure-73_Manual</t>
  </si>
  <si>
    <t>FixMiner_Lang-10_Manual</t>
  </si>
  <si>
    <t>FixMiner_Lang-19_Manual</t>
  </si>
  <si>
    <t>FixMiner_Lang-22_Manual</t>
  </si>
  <si>
    <t>FixMiner_Lang-56_Manual</t>
  </si>
  <si>
    <t>FixMiner_Lang-57_Manual</t>
  </si>
  <si>
    <t>FixMiner_Lang-58_Manual</t>
  </si>
  <si>
    <t>FixMiner_Lang-59_Manual</t>
  </si>
  <si>
    <t>FixMiner_Lang-63_Manual</t>
  </si>
  <si>
    <t>FixMiner_Lang-7_Manual</t>
  </si>
  <si>
    <t>FixMiner_Math-20_Manual</t>
  </si>
  <si>
    <t>FixMiner_Math-28_Manual</t>
  </si>
  <si>
    <t>FixMiner_Math-30_Manual</t>
  </si>
  <si>
    <t>FixMiner_Math-33_Manual</t>
  </si>
  <si>
    <t>FixMiner_Math-34_Manual</t>
  </si>
  <si>
    <t>FixMiner_Math-35_Manual</t>
  </si>
  <si>
    <t>FixMiner_Math-50_Manual</t>
  </si>
  <si>
    <t>FixMiner_Math-57_Manual</t>
  </si>
  <si>
    <t>FixMiner_Math-63_Manual</t>
  </si>
  <si>
    <t>FixMiner_Math-64_Manual</t>
  </si>
  <si>
    <t>FixMiner_Math-68_Manual</t>
  </si>
  <si>
    <t>FixMiner_Math-70_Manual</t>
  </si>
  <si>
    <t>FixMiner_Math-75_Manual</t>
  </si>
  <si>
    <t>FixMiner_Math-79_Manual</t>
  </si>
  <si>
    <t>FixMiner_Math-80_Manual</t>
  </si>
  <si>
    <t>FixMiner_Math-81_Manual</t>
  </si>
  <si>
    <t>FixMiner_Math-82_Manual</t>
  </si>
  <si>
    <t>FixMiner_Math-84_Manual</t>
  </si>
  <si>
    <t>FixMiner_Math-85_Manual</t>
  </si>
  <si>
    <t>FixMiner_Math-88_Manual</t>
  </si>
  <si>
    <t>FixMiner_Math-95_Manual</t>
  </si>
  <si>
    <t>FixMiner_Math-97_Manual</t>
  </si>
  <si>
    <t>FixMiner_Mockito-29_Manual</t>
  </si>
  <si>
    <t>FixMiner_Mockito-38_Manual</t>
  </si>
  <si>
    <t>GenProg-A_Chart-1_Manual</t>
  </si>
  <si>
    <t>GenProg-A_Chart-12_Manual</t>
  </si>
  <si>
    <t>GenProg-A_Chart-13_Manual</t>
  </si>
  <si>
    <t>GenProg-A_Chart-3_Manual</t>
  </si>
  <si>
    <t>GenProg-A_Closure-112_Manual</t>
  </si>
  <si>
    <t>GenProg-A_Closure-115_Manual</t>
  </si>
  <si>
    <t>GenProg-A_Closure-117_Manual</t>
  </si>
  <si>
    <t>GenProg-A_Closure-124_Manual</t>
  </si>
  <si>
    <t>GenProg-A_Closure-125_Manual</t>
  </si>
  <si>
    <t>GenProg-A_Closure-21_Manual</t>
  </si>
  <si>
    <t>GenProg-A_Closure-22_Manual</t>
  </si>
  <si>
    <t>GenProg-A_Closure-3_Manual</t>
  </si>
  <si>
    <t>GenProg-A_Closure-33_Manual</t>
  </si>
  <si>
    <t>GenProg-A_Closure-55_Manual</t>
  </si>
  <si>
    <t>GenProg-A_Closure-86_Manual</t>
  </si>
  <si>
    <t>GenProg-A_Closure-88_Manual</t>
  </si>
  <si>
    <t>GenProg-A_Lang-43_Manual</t>
  </si>
  <si>
    <t>GenProg-A_Lang-59_Manual</t>
  </si>
  <si>
    <t>GenProg-A_Lang-63_Manual</t>
  </si>
  <si>
    <t>GenProg-A_Lang-7_Manual</t>
  </si>
  <si>
    <t>GenProg-A_Math-28_Manual</t>
  </si>
  <si>
    <t>GenProg-A_Math-50_Manual</t>
  </si>
  <si>
    <t>GenProg-A_Math-70_Manual</t>
  </si>
  <si>
    <t>GenProg-A_Math-80_Manual</t>
  </si>
  <si>
    <t>GenProg-A_Math-81_Manual</t>
  </si>
  <si>
    <t>GenProg-A_Math-82_Manual</t>
  </si>
  <si>
    <t>GenProg-A_Math-85_Manual</t>
  </si>
  <si>
    <t>GenProg-A_Math-95_Manual</t>
  </si>
  <si>
    <t>Kali-A_Chart-1_Manual</t>
  </si>
  <si>
    <t>Kali-A_Chart-5_Manual</t>
  </si>
  <si>
    <t>Kali-A_Closure-1_Manual</t>
  </si>
  <si>
    <t>Kali-A_Closure-10_Manual</t>
  </si>
  <si>
    <t>Kali-A_Closure-112_Manual</t>
  </si>
  <si>
    <t>Kali-A_Closure-113_Manual</t>
  </si>
  <si>
    <t>Kali-A_Closure-115_Manual</t>
  </si>
  <si>
    <t>Kali-A_Closure-124_Manual</t>
  </si>
  <si>
    <t>Kali-A_Closure-15_Manual</t>
  </si>
  <si>
    <t>Kali-A_Closure-2_Manual</t>
  </si>
  <si>
    <t>Kali-A_Closure-21_Manual</t>
  </si>
  <si>
    <t>Kali-A_Closure-22_Manual</t>
  </si>
  <si>
    <t>Kali-A_Closure-3_Manual</t>
  </si>
  <si>
    <t>Kali-A_Closure-33_Manual</t>
  </si>
  <si>
    <t>Kali-A_Closure-38_Manual</t>
  </si>
  <si>
    <t>Kali-A_Closure-4_Manual</t>
  </si>
  <si>
    <t>Kali-A_Closure-46_Manual</t>
  </si>
  <si>
    <t>Kali-A_Closure-51_Manual</t>
  </si>
  <si>
    <t>Kali-A_Closure-55_Manual</t>
  </si>
  <si>
    <t>Kali-A_Closure-66_Manual</t>
  </si>
  <si>
    <t>Kali-A_Closure-7_Manual</t>
  </si>
  <si>
    <t>Kali-A_Closure-75_Manual</t>
  </si>
  <si>
    <t>Kali-A_Closure-86_Manual</t>
  </si>
  <si>
    <t>Kali-A_Lang-58_Manual</t>
  </si>
  <si>
    <t>Kali-A_Lang-63_Manual</t>
  </si>
  <si>
    <t>Kali-A_Math-28_Manual</t>
  </si>
  <si>
    <t>Kali-A_Math-31_Manual</t>
  </si>
  <si>
    <t>Kali-A_Math-32_Manual</t>
  </si>
  <si>
    <t>Kali-A_Math-49_Manual</t>
  </si>
  <si>
    <t>Kali-A_Math-50_Manual</t>
  </si>
  <si>
    <t>Kali-A_Math-80_Manual</t>
  </si>
  <si>
    <t>Kali-A_Math-81_Manual</t>
  </si>
  <si>
    <t>Kali-A_Math-84_Manual</t>
  </si>
  <si>
    <t>Kali-A_Math-85_Manual</t>
  </si>
  <si>
    <t>Kali-A_Math-95_Manual</t>
  </si>
  <si>
    <t>kPAR_Chart-1_Manual</t>
  </si>
  <si>
    <t>kPAR_Chart-13_Manual</t>
  </si>
  <si>
    <t>kPAR_Chart-17_Manual</t>
  </si>
  <si>
    <t>kPAR_Chart-19_Manual</t>
  </si>
  <si>
    <t>kPAR_Chart-26_Manual</t>
  </si>
  <si>
    <t>kPAR_Chart-3_Manual</t>
  </si>
  <si>
    <t>kPAR_Chart-4_Manual</t>
  </si>
  <si>
    <t>kPAR_Chart-5_Manual</t>
  </si>
  <si>
    <t>kPAR_Chart-7_Manual</t>
  </si>
  <si>
    <t>kPAR_Chart-8_Manual</t>
  </si>
  <si>
    <t>kPAR_Closure-10_Manual</t>
  </si>
  <si>
    <t>kPAR_Closure-11_Manual</t>
  </si>
  <si>
    <t>kPAR_Closure-115_Manual</t>
  </si>
  <si>
    <t>kPAR_Closure-125_Manual</t>
  </si>
  <si>
    <t>kPAR_Closure-2_Manual</t>
  </si>
  <si>
    <t>kPAR_Closure-21_Manual</t>
  </si>
  <si>
    <t>kPAR_Closure-22_Manual</t>
  </si>
  <si>
    <t>kPAR_Closure-35_Manual</t>
  </si>
  <si>
    <t>kPAR_Closure-38_Manual</t>
  </si>
  <si>
    <t>kPAR_Closure-4_Manual</t>
  </si>
  <si>
    <t>kPAR_Closure-40_Manual</t>
  </si>
  <si>
    <t>kPAR_Closure-46_Manual</t>
  </si>
  <si>
    <t>kPAR_Closure-62_Manual</t>
  </si>
  <si>
    <t>kPAR_Closure-70_Manual</t>
  </si>
  <si>
    <t>kPAR_Closure-73_Manual</t>
  </si>
  <si>
    <t>kPAR_Lang-10_Manual</t>
  </si>
  <si>
    <t>kPAR_Lang-16_Manual</t>
  </si>
  <si>
    <t>kPAR_Lang-18_Manual</t>
  </si>
  <si>
    <t>kPAR_Lang-20_Manual</t>
  </si>
  <si>
    <t>kPAR_Lang-21_Manual</t>
  </si>
  <si>
    <t>kPAR_Lang-22_Manual</t>
  </si>
  <si>
    <t>kPAR_Lang-24_Manual</t>
  </si>
  <si>
    <t>kPAR_Lang-27_Manual</t>
  </si>
  <si>
    <t>kPAR_Lang-41_Manual</t>
  </si>
  <si>
    <t>kPAR_Lang-43_Manual</t>
  </si>
  <si>
    <t>kPAR_Lang-44_Manual</t>
  </si>
  <si>
    <t>kPAR_Lang-45_Manual</t>
  </si>
  <si>
    <t>kPAR_Lang-51_Manual</t>
  </si>
  <si>
    <t>kPAR_Lang-53_Manual</t>
  </si>
  <si>
    <t>kPAR_Lang-57_Manual</t>
  </si>
  <si>
    <t>kPAR_Lang-58_Manual</t>
  </si>
  <si>
    <t>kPAR_Lang-59_Manual</t>
  </si>
  <si>
    <t>kPAR_Lang-6_Manual</t>
  </si>
  <si>
    <t>kPAR_Lang-63_Manual</t>
  </si>
  <si>
    <t>kPAR_Lang-7_Manual</t>
  </si>
  <si>
    <t>kPAR_Math-104_Manual</t>
  </si>
  <si>
    <t>kPAR_Math-15_Manual</t>
  </si>
  <si>
    <t>kPAR_Math-40_Manual</t>
  </si>
  <si>
    <t>kPAR_Math-42_Manual</t>
  </si>
  <si>
    <t>kPAR_Math-43_Manual</t>
  </si>
  <si>
    <t>kPAR_Math-50_Manual</t>
  </si>
  <si>
    <t>kPAR_Math-58_Manual</t>
  </si>
  <si>
    <t>kPAR_Math-62_Manual</t>
  </si>
  <si>
    <t>kPAR_Math-63_Manual</t>
  </si>
  <si>
    <t>kPAR_Math-7_Manual</t>
  </si>
  <si>
    <t>kPAR_Math-70_Manual</t>
  </si>
  <si>
    <t>kPAR_Math-75_Manual</t>
  </si>
  <si>
    <t>kPAR_Math-8_Manual</t>
  </si>
  <si>
    <t>kPAR_Math-80_Manual</t>
  </si>
  <si>
    <t>kPAR_Math-81_Manual</t>
  </si>
  <si>
    <t>kPAR_Math-82_Manual</t>
  </si>
  <si>
    <t>kPAR_Math-84_Manual</t>
  </si>
  <si>
    <t>kPAR_Math-85_Manual</t>
  </si>
  <si>
    <t>kPAR_Math-88_Manual</t>
  </si>
  <si>
    <t>kPAR_Math-89_Manual</t>
  </si>
  <si>
    <t>Nopol_Chart-13_Manual</t>
  </si>
  <si>
    <t>Nopol_Chart-17_Manual</t>
  </si>
  <si>
    <t>Nopol_Chart-25_Manual</t>
  </si>
  <si>
    <t>Nopol_Chart-5_Manual</t>
  </si>
  <si>
    <t>Nopol_Chart-9_Manual</t>
  </si>
  <si>
    <t>Nopol_Lang-44_Manual</t>
  </si>
  <si>
    <t>Nopol_Lang-46_Manual</t>
  </si>
  <si>
    <t>Nopol_Lang-51_Manual</t>
  </si>
  <si>
    <t>Nopol_Lang-53_Manual</t>
  </si>
  <si>
    <t>Nopol_Lang-55_Manual</t>
  </si>
  <si>
    <t>Nopol_Lang-58_Manual</t>
  </si>
  <si>
    <t>Nopol_Math-105_Manual</t>
  </si>
  <si>
    <t>Nopol_Math-18_Manual</t>
  </si>
  <si>
    <t>Nopol_Math-20_Manual</t>
  </si>
  <si>
    <t>Nopol_Math-33_Manual</t>
  </si>
  <si>
    <t>Nopol_Math-42_Manual</t>
  </si>
  <si>
    <t>Nopol_Math-49_Manual</t>
  </si>
  <si>
    <t>Nopol_Math-50_Manual</t>
  </si>
  <si>
    <t>Nopol_Math-69_Manual</t>
  </si>
  <si>
    <t>Nopol_Math-7_Manual</t>
  </si>
  <si>
    <t>Nopol_Math-80_Manual</t>
  </si>
  <si>
    <t>Nopol_Math-81_Manual</t>
  </si>
  <si>
    <t>Nopol_Math-82_Manual</t>
  </si>
  <si>
    <t>Nopol_Math-85_Manual</t>
  </si>
  <si>
    <t>Nopol_Math-87_Manual</t>
  </si>
  <si>
    <t>Nopol_Math-88_Manual</t>
  </si>
  <si>
    <t>Nopol_Time-14_Manual</t>
  </si>
  <si>
    <t>RSRepair-A_Chart-1_Manual</t>
  </si>
  <si>
    <t>RSRepair-A_Chart-12_Manual</t>
  </si>
  <si>
    <t>RSRepair-A_Chart-5_Manual</t>
  </si>
  <si>
    <t>RSRepair-A_Closure-10_Manual</t>
  </si>
  <si>
    <t>RSRepair-A_Closure-112_Manual</t>
  </si>
  <si>
    <t>RSRepair-A_Closure-115_Manual</t>
  </si>
  <si>
    <t>RSRepair-A_Closure-117_Manual</t>
  </si>
  <si>
    <t>RSRepair-A_Closure-120_Manual</t>
  </si>
  <si>
    <t>RSRepair-A_Closure-121_Manual</t>
  </si>
  <si>
    <t>RSRepair-A_Closure-124_Manual</t>
  </si>
  <si>
    <t>RSRepair-A_Closure-125_Manual</t>
  </si>
  <si>
    <t>RSRepair-A_Closure-21_Manual</t>
  </si>
  <si>
    <t>RSRepair-A_Closure-22_Manual</t>
  </si>
  <si>
    <t>RSRepair-A_Closure-3_Manual</t>
  </si>
  <si>
    <t>RSRepair-A_Closure-33_Manual</t>
  </si>
  <si>
    <t>RSRepair-A_Closure-55_Manual</t>
  </si>
  <si>
    <t>RSRepair-A_Closure-75_Manual</t>
  </si>
  <si>
    <t>RSRepair-A_Closure-86_Manual</t>
  </si>
  <si>
    <t>RSRepair-A_Closure-88_Manual</t>
  </si>
  <si>
    <t>RSRepair-A_Lang-13_Manual</t>
  </si>
  <si>
    <t>RSRepair-A_Lang-16_Manual</t>
  </si>
  <si>
    <t>RSRepair-A_Lang-43_Manual</t>
  </si>
  <si>
    <t>RSRepair-A_Lang-46_Manual</t>
  </si>
  <si>
    <t>RSRepair-A_Lang-59_Manual</t>
  </si>
  <si>
    <t>RSRepair-A_Lang-63_Manual</t>
  </si>
  <si>
    <t>RSRepair-A_Lang-7_Manual</t>
  </si>
  <si>
    <t>RSRepair-A_Math-28_Manual</t>
  </si>
  <si>
    <t>RSRepair-A_Math-33_Manual</t>
  </si>
  <si>
    <t>RSRepair-A_Math-40_Manual</t>
  </si>
  <si>
    <t>RSRepair-A_Math-5_Manual</t>
  </si>
  <si>
    <t>RSRepair-A_Math-50_Manual</t>
  </si>
  <si>
    <t>RSRepair-A_Math-53_Manual</t>
  </si>
  <si>
    <t>RSRepair-A_Math-58_Manual</t>
  </si>
  <si>
    <t>RSRepair-A_Math-70_Manual</t>
  </si>
  <si>
    <t>RSRepair-A_Math-80_Manual</t>
  </si>
  <si>
    <t>RSRepair-A_Math-81_Manual</t>
  </si>
  <si>
    <t>RSRepair-A_Math-82_Manual</t>
  </si>
  <si>
    <t>RSRepair-A_Math-84_Manual</t>
  </si>
  <si>
    <t>RSRepair-A_Math-85_Manual</t>
  </si>
  <si>
    <t>RSRepair-A_Math-88_Manual</t>
  </si>
  <si>
    <t>RSRepair-A_Math-95_Manual</t>
  </si>
  <si>
    <t>SimFix_Chart-1_Manual</t>
  </si>
  <si>
    <t>SimFix_Chart-12_Manual</t>
  </si>
  <si>
    <t>SimFix_Chart-22_Manual</t>
  </si>
  <si>
    <t>SimFix_Chart-25_Manual</t>
  </si>
  <si>
    <t>SimFix_Closure-11_Manual</t>
  </si>
  <si>
    <t>SimFix_Closure-115_Manual</t>
  </si>
  <si>
    <t>SimFix_Closure-125_Manual</t>
  </si>
  <si>
    <t>SimFix_Closure-14_Manual</t>
  </si>
  <si>
    <t>SimFix_Closure-19_Manual</t>
  </si>
  <si>
    <t>SimFix_Closure-21_Manual</t>
  </si>
  <si>
    <t>SimFix_Closure-22_Manual</t>
  </si>
  <si>
    <t>SimFix_Closure-38_Manual</t>
  </si>
  <si>
    <t>SimFix_Closure-46_Manual</t>
  </si>
  <si>
    <t>SimFix_Closure-57_Manual</t>
  </si>
  <si>
    <t>SimFix_Closure-6_Manual</t>
  </si>
  <si>
    <t>SimFix_Closure-62_Manual</t>
  </si>
  <si>
    <t>SimFix_Closure-73_Manual</t>
  </si>
  <si>
    <t>SimFix_Lang-1_Manual</t>
  </si>
  <si>
    <t>SimFix_Lang-12_Manual</t>
  </si>
  <si>
    <t>SimFix_Lang-16_Manual</t>
  </si>
  <si>
    <t>SimFix_Lang-27_Manual</t>
  </si>
  <si>
    <t>SimFix_Lang-33_Manual</t>
  </si>
  <si>
    <t>SimFix_Lang-39_Manual</t>
  </si>
  <si>
    <t>SimFix_Lang-41_Manual</t>
  </si>
  <si>
    <t>SimFix_Lang-43_Manual</t>
  </si>
  <si>
    <t>SimFix_Lang-45_Manual</t>
  </si>
  <si>
    <t>SimFix_Lang-50_Manual</t>
  </si>
  <si>
    <t>SimFix_Lang-58_Manual</t>
  </si>
  <si>
    <t>SimFix_Lang-60_Manual</t>
  </si>
  <si>
    <t>SimFix_Lang-61_Manual</t>
  </si>
  <si>
    <t>SimFix_Lang-63_Manual</t>
  </si>
  <si>
    <t>SimFix_Math-33_Manual</t>
  </si>
  <si>
    <t>SimFix_Math-35_Manual</t>
  </si>
  <si>
    <t>SimFix_Math-41_Manual</t>
  </si>
  <si>
    <t>SimFix_Math-43_Manual</t>
  </si>
  <si>
    <t>SimFix_Math-5_Manual</t>
  </si>
  <si>
    <t>SimFix_Math-50_Manual</t>
  </si>
  <si>
    <t>SimFix_Math-53_Manual</t>
  </si>
  <si>
    <t>SimFix_Math-57_Manual</t>
  </si>
  <si>
    <t>SimFix_Math-59_Manual</t>
  </si>
  <si>
    <t>SimFix_Math-63_Manual</t>
  </si>
  <si>
    <t>SimFix_Math-69_Manual</t>
  </si>
  <si>
    <t>SimFix_Math-70_Manual</t>
  </si>
  <si>
    <t>SimFix_Math-71_Manual</t>
  </si>
  <si>
    <t>SimFix_Math-72_Manual</t>
  </si>
  <si>
    <t>SimFix_Math-73_Manual</t>
  </si>
  <si>
    <t>SimFix_Math-75_Manual</t>
  </si>
  <si>
    <t>SimFix_Math-79_Manual</t>
  </si>
  <si>
    <t>SimFix_Math-8_Manual</t>
  </si>
  <si>
    <t>SimFix_Math-80_Manual</t>
  </si>
  <si>
    <t>SimFix_Math-81_Manual</t>
  </si>
  <si>
    <t>SimFix_Math-82_Manual</t>
  </si>
  <si>
    <t>SimFix_Math-84_Manual</t>
  </si>
  <si>
    <t>SimFix_Math-85_Manual</t>
  </si>
  <si>
    <t>TBar_Chart-1_Manual</t>
  </si>
  <si>
    <t>TBar_Chart-11_Manual</t>
  </si>
  <si>
    <t>TBar_Chart-12_Manual</t>
  </si>
  <si>
    <t>TBar_Chart-13_Manual</t>
  </si>
  <si>
    <t>TBar_Chart-19_Manual</t>
  </si>
  <si>
    <t>TBar_Chart-20_Manual</t>
  </si>
  <si>
    <t>TBar_Chart-24_Manual</t>
  </si>
  <si>
    <t>TBar_Chart-25_Manual</t>
  </si>
  <si>
    <t>TBar_Chart-26_Manual</t>
  </si>
  <si>
    <t>TBar_Chart-3_Manual</t>
  </si>
  <si>
    <t>TBar_Chart-4_Manual</t>
  </si>
  <si>
    <t>TBar_Chart-5_Manual</t>
  </si>
  <si>
    <t>TBar_Chart-7_Manual</t>
  </si>
  <si>
    <t>TBar_Chart-8_Manual</t>
  </si>
  <si>
    <t>TBar_Chart-9_Manual</t>
  </si>
  <si>
    <t>TBar_Closure-10_Manual</t>
  </si>
  <si>
    <t>TBar_Closure-102_Manual</t>
  </si>
  <si>
    <t>TBar_Closure-11_Manual</t>
  </si>
  <si>
    <t>TBar_Closure-115_Manual</t>
  </si>
  <si>
    <t>TBar_Closure-117_Manual</t>
  </si>
  <si>
    <t>TBar_Closure-13_Manual</t>
  </si>
  <si>
    <t>TBar_Closure-19_Manual</t>
  </si>
  <si>
    <t>TBar_Closure-2_Manual</t>
  </si>
  <si>
    <t>TBar_Closure-21_Manual</t>
  </si>
  <si>
    <t>TBar_Closure-22_Manual</t>
  </si>
  <si>
    <t>TBar_Closure-35_Manual</t>
  </si>
  <si>
    <t>TBar_Closure-38_Manual</t>
  </si>
  <si>
    <t>TBar_Closure-4_Manual</t>
  </si>
  <si>
    <t>TBar_Closure-40_Manual</t>
  </si>
  <si>
    <t>TBar_Closure-46_Manual</t>
  </si>
  <si>
    <t>TBar_Closure-62_Manual</t>
  </si>
  <si>
    <t>TBar_Closure-66_Manual</t>
  </si>
  <si>
    <t>TBar_Closure-70_Manual</t>
  </si>
  <si>
    <t>TBar_Closure-73_Manual</t>
  </si>
  <si>
    <t>TBar_Lang-10_Manual</t>
  </si>
  <si>
    <t>TBar_Lang-13_Manual</t>
  </si>
  <si>
    <t>TBar_Lang-18_Manual</t>
  </si>
  <si>
    <t>TBar_Lang-20_Manual</t>
  </si>
  <si>
    <t>TBar_Lang-22_Manual</t>
  </si>
  <si>
    <t>TBar_Lang-24_Manual</t>
  </si>
  <si>
    <t>TBar_Lang-26_Manual</t>
  </si>
  <si>
    <t>TBar_Lang-27_Manual</t>
  </si>
  <si>
    <t>TBar_Lang-33_Manual</t>
  </si>
  <si>
    <t>TBar_Lang-39_Manual</t>
  </si>
  <si>
    <t>TBar_Lang-41_Manual</t>
  </si>
  <si>
    <t>TBar_Lang-43_Manual</t>
  </si>
  <si>
    <t>TBar_Lang-44_Manual</t>
  </si>
  <si>
    <t>TBar_Lang-45_Manual</t>
  </si>
  <si>
    <t>TBar_Lang-47_Manual</t>
  </si>
  <si>
    <t>TBar_Lang-50_Manual</t>
  </si>
  <si>
    <t>TBar_Lang-51_Manual</t>
  </si>
  <si>
    <t>TBar_Lang-57_Manual</t>
  </si>
  <si>
    <t>TBar_Lang-58_Manual</t>
  </si>
  <si>
    <t>TBar_Lang-59_Manual</t>
  </si>
  <si>
    <t>TBar_Lang-6_Manual</t>
  </si>
  <si>
    <t>TBar_Lang-60_Manual</t>
  </si>
  <si>
    <t>TBar_Lang-63_Manual</t>
  </si>
  <si>
    <t>TBar_Lang-7_Manual</t>
  </si>
  <si>
    <t>TBar_Math-11_Manual</t>
  </si>
  <si>
    <t>TBar_Math-15_Manual</t>
  </si>
  <si>
    <t>TBar_Math-2_Manual</t>
  </si>
  <si>
    <t>TBar_Math-5_Manual</t>
  </si>
  <si>
    <t>TBar_Math-50_Manual</t>
  </si>
  <si>
    <t>TBar_Math-52_Manual</t>
  </si>
  <si>
    <t>TBar_Math-57_Manual</t>
  </si>
  <si>
    <t>TBar_Math-58_Manual</t>
  </si>
  <si>
    <t>TBar_Math-62_Manual</t>
  </si>
  <si>
    <t>TBar_Math-63_Manual</t>
  </si>
  <si>
    <t>TBar_Math-65_Manual</t>
  </si>
  <si>
    <t>TBar_Math-70_Manual</t>
  </si>
  <si>
    <t>TBar_Math-75_Manual</t>
  </si>
  <si>
    <t>TBar_Math-79_Manual</t>
  </si>
  <si>
    <t>TBar_Math-8_Manual</t>
  </si>
  <si>
    <t>TBar_Math-80_Manual</t>
  </si>
  <si>
    <t>TBar_Math-81_Manual</t>
  </si>
  <si>
    <t>TBar_Math-82_Manual</t>
  </si>
  <si>
    <t>TBar_Math-84_Manual</t>
  </si>
  <si>
    <t>TBar_Math-85_Manual</t>
  </si>
  <si>
    <t>TBar_Math-88_Manual</t>
  </si>
  <si>
    <t>TBar_Math-89_Manual</t>
  </si>
  <si>
    <t>TBar_Math-95_Manual</t>
  </si>
  <si>
    <t>TBar_Math-96_Manual</t>
  </si>
  <si>
    <t>TBar_Mockito-26_Manual</t>
  </si>
  <si>
    <t>TBar_Mockito-29_Manual</t>
  </si>
  <si>
    <t>TBar_Mockito-38_Manual</t>
  </si>
  <si>
    <t>Avg-Manual</t>
  </si>
  <si>
    <t>Avg-Correct-Manual</t>
  </si>
  <si>
    <t>Avg-Plausible-Manual</t>
  </si>
  <si>
    <t>Single-Chunk-Avg-Manual</t>
  </si>
  <si>
    <t>Single-Chunk-Single-Edit-Avg-Manual</t>
  </si>
  <si>
    <t>Multi-Chunk-Avg-Manual</t>
  </si>
  <si>
    <t>Single-Chunk-Multi-Edits-Avg-Manual</t>
  </si>
  <si>
    <t>Single-Line-Avg-Manual</t>
  </si>
  <si>
    <t>Multi-Chunk-Single-Edit-Avg-Manual</t>
  </si>
  <si>
    <t>Multi-Line-Avg-Manual</t>
  </si>
  <si>
    <t>Multi-Chunk-Multi-Edits-Avg-Manual</t>
  </si>
  <si>
    <t>Multi-Chunk-High-Edits-Avg-Manual</t>
  </si>
  <si>
    <t>Avg-Chart-Manual</t>
  </si>
  <si>
    <t>Avg-Closure-Manual</t>
  </si>
  <si>
    <t>Avg-Lang-Manual</t>
  </si>
  <si>
    <t>Avg-Math-Manual</t>
  </si>
  <si>
    <t>Avg-Mockito-Manual</t>
  </si>
  <si>
    <t>Avg-Time-Manual</t>
  </si>
  <si>
    <t>Avg-ACS-Manual</t>
  </si>
  <si>
    <t>Avg-Arja-Manual</t>
  </si>
  <si>
    <t>Avg-AVATAR-Manual</t>
  </si>
  <si>
    <t>Avg-DynaMoth-Manual</t>
  </si>
  <si>
    <t>Avg-FixMiner-Manual</t>
  </si>
  <si>
    <t>Avg-GenProg-Manual</t>
  </si>
  <si>
    <t>Avg-Kali-Manual</t>
  </si>
  <si>
    <t>Avg-kPAR-Manual</t>
  </si>
  <si>
    <t>Avg-Nopol-Manual</t>
  </si>
  <si>
    <t>Avg-RSRepair-Manual</t>
  </si>
  <si>
    <t>Avg-SimFix-Manual</t>
  </si>
  <si>
    <t>Avg-TBar-Manual</t>
  </si>
  <si>
    <t>Avg-True Search-Manual</t>
  </si>
  <si>
    <t>Avg-Evolutionary Search-Manual</t>
  </si>
  <si>
    <t>Avg-True Semantic-Manual</t>
  </si>
  <si>
    <t>Avg-True Pattern-Manual</t>
  </si>
  <si>
    <t>Avg-Search Like Pattern-Manual</t>
  </si>
  <si>
    <t>Avg-Learning Pattern-Manual</t>
  </si>
  <si>
    <t>Avg-Deep Learning-Manual</t>
  </si>
  <si>
    <t>Correctness of Auto</t>
  </si>
  <si>
    <t>ACS_Chart-19_Auto</t>
  </si>
  <si>
    <t>ACS_Lang-24_Auto</t>
  </si>
  <si>
    <t>ACS_Lang-35_Auto</t>
  </si>
  <si>
    <t>ACS_Lang-7_Auto</t>
  </si>
  <si>
    <t>ACS_Math-25_Auto</t>
  </si>
  <si>
    <t>ACS_Math-28_Auto</t>
  </si>
  <si>
    <t>ACS_Math-3_Auto</t>
  </si>
  <si>
    <t>ACS_Math-35_Auto</t>
  </si>
  <si>
    <t>ACS_Math-5_Auto</t>
  </si>
  <si>
    <t>ACS_Math-73_Auto</t>
  </si>
  <si>
    <t>ACS_Math-81_Auto</t>
  </si>
  <si>
    <t>ACS_Math-82_Auto</t>
  </si>
  <si>
    <t>ACS_Math-85_Auto</t>
  </si>
  <si>
    <t>ACS_Math-89_Auto</t>
  </si>
  <si>
    <t>ACS_Math-90_Auto</t>
  </si>
  <si>
    <t>ACS_Math-93_Auto</t>
  </si>
  <si>
    <t>ACS_Math-97_Auto</t>
  </si>
  <si>
    <t>ACS_Math-99_Auto</t>
  </si>
  <si>
    <t>ACS_Time-15_Auto</t>
  </si>
  <si>
    <t>ARJA_Chart-1_Auto</t>
  </si>
  <si>
    <t>ARJA_Chart-12_Auto</t>
  </si>
  <si>
    <t>ARJA_Chart-13_Auto</t>
  </si>
  <si>
    <t>ARJA_Chart-3_Auto</t>
  </si>
  <si>
    <t>ARJA_Chart-5_Auto</t>
  </si>
  <si>
    <t>ARJA_Chart-7_Auto</t>
  </si>
  <si>
    <t>ARJA_Closure-112_Auto</t>
  </si>
  <si>
    <t>ARJA_Closure-114_Auto</t>
  </si>
  <si>
    <t>ARJA_Closure-115_Auto</t>
  </si>
  <si>
    <t>ARJA_Closure-117_Auto</t>
  </si>
  <si>
    <t>ARJA_Closure-124_Auto</t>
  </si>
  <si>
    <t>ARJA_Closure-125_Auto</t>
  </si>
  <si>
    <t>ARJA_Closure-21_Auto</t>
  </si>
  <si>
    <t>ARJA_Closure-22_Auto</t>
  </si>
  <si>
    <t>ARJA_Closure-3_Auto</t>
  </si>
  <si>
    <t>ARJA_Closure-33_Auto</t>
  </si>
  <si>
    <t>ARJA_Closure-55_Auto</t>
  </si>
  <si>
    <t>ARJA_Closure-8_Auto</t>
  </si>
  <si>
    <t>ARJA_Closure-86_Auto</t>
  </si>
  <si>
    <t>ARJA_Closure-88_Auto</t>
  </si>
  <si>
    <t>ARJA_Lang-16_Auto</t>
  </si>
  <si>
    <t>ARJA_Lang-20_Auto</t>
  </si>
  <si>
    <t>ARJA_Lang-43_Auto</t>
  </si>
  <si>
    <t>ARJA_Lang-46_Auto</t>
  </si>
  <si>
    <t>ARJA_Lang-50_Auto</t>
  </si>
  <si>
    <t>ARJA_Lang-59_Auto</t>
  </si>
  <si>
    <t>ARJA_Lang-63_Auto</t>
  </si>
  <si>
    <t>ARJA_Math-28_Auto</t>
  </si>
  <si>
    <t>ARJA_Math-35_Auto</t>
  </si>
  <si>
    <t>ARJA_Math-40_Auto</t>
  </si>
  <si>
    <t>ARJA_Math-49_Auto</t>
  </si>
  <si>
    <t>ARJA_Math-50_Auto</t>
  </si>
  <si>
    <t>ARJA_Math-53_Auto</t>
  </si>
  <si>
    <t>ARJA_Math-56_Auto</t>
  </si>
  <si>
    <t>ARJA_Math-58_Auto</t>
  </si>
  <si>
    <t>ARJA_Math-70_Auto</t>
  </si>
  <si>
    <t>ARJA_Math-80_Auto</t>
  </si>
  <si>
    <t>ARJA_Math-81_Auto</t>
  </si>
  <si>
    <t>ARJA_Math-84_Auto</t>
  </si>
  <si>
    <t>ARJA_Math-85_Auto</t>
  </si>
  <si>
    <t>ARJA_Math-88_Auto</t>
  </si>
  <si>
    <t>ARJA_Math-95_Auto</t>
  </si>
  <si>
    <t>AVATAR_Chart-1_Auto</t>
  </si>
  <si>
    <t>AVATAR_Chart-11_Auto</t>
  </si>
  <si>
    <t>AVATAR_Chart-19_Auto</t>
  </si>
  <si>
    <t>AVATAR_Chart-24_Auto</t>
  </si>
  <si>
    <t>AVATAR_Chart-25_Auto</t>
  </si>
  <si>
    <t>AVATAR_Chart-26_Auto</t>
  </si>
  <si>
    <t>AVATAR_Chart-4_Auto</t>
  </si>
  <si>
    <t>AVATAR_Chart-5_Auto</t>
  </si>
  <si>
    <t>AVATAR_Chart-7_Auto</t>
  </si>
  <si>
    <t>AVATAR_Closure-108_Auto</t>
  </si>
  <si>
    <t>AVATAR_Closure-11_Auto</t>
  </si>
  <si>
    <t>AVATAR_Closure-115_Auto</t>
  </si>
  <si>
    <t>AVATAR_Closure-2_Auto</t>
  </si>
  <si>
    <t>AVATAR_Closure-21_Auto</t>
  </si>
  <si>
    <t>AVATAR_Closure-22_Auto</t>
  </si>
  <si>
    <t>AVATAR_Closure-38_Auto</t>
  </si>
  <si>
    <t>AVATAR_Closure-45_Auto</t>
  </si>
  <si>
    <t>AVATAR_Closure-46_Auto</t>
  </si>
  <si>
    <t>AVATAR_Closure-48_Auto</t>
  </si>
  <si>
    <t>AVATAR_Closure-62_Auto</t>
  </si>
  <si>
    <t>AVATAR_Closure-66_Auto</t>
  </si>
  <si>
    <t>AVATAR_Closure-73_Auto</t>
  </si>
  <si>
    <t>AVATAR_Lang-10_Auto</t>
  </si>
  <si>
    <t>AVATAR_Lang-13_Auto</t>
  </si>
  <si>
    <t>AVATAR_Lang-20_Auto</t>
  </si>
  <si>
    <t>AVATAR_Lang-22_Auto</t>
  </si>
  <si>
    <t>AVATAR_Lang-27_Auto</t>
  </si>
  <si>
    <t>AVATAR_Lang-39_Auto</t>
  </si>
  <si>
    <t>AVATAR_Lang-51_Auto</t>
  </si>
  <si>
    <t>AVATAR_Lang-57_Auto</t>
  </si>
  <si>
    <t>AVATAR_Lang-58_Auto</t>
  </si>
  <si>
    <t>AVATAR_Lang-59_Auto</t>
  </si>
  <si>
    <t>AVATAR_Lang-6_Auto</t>
  </si>
  <si>
    <t>AVATAR_Lang-63_Auto</t>
  </si>
  <si>
    <t>AVATAR_Lang-7_Auto</t>
  </si>
  <si>
    <t>AVATAR_Math-104_Auto</t>
  </si>
  <si>
    <t>AVATAR_Math-28_Auto</t>
  </si>
  <si>
    <t>AVATAR_Math-33_Auto</t>
  </si>
  <si>
    <t>AVATAR_Math-50_Auto</t>
  </si>
  <si>
    <t>AVATAR_Math-57_Auto</t>
  </si>
  <si>
    <t>AVATAR_Math-62_Auto</t>
  </si>
  <si>
    <t>AVATAR_Math-80_Auto</t>
  </si>
  <si>
    <t>AVATAR_Math-81_Auto</t>
  </si>
  <si>
    <t>AVATAR_Math-82_Auto</t>
  </si>
  <si>
    <t>AVATAR_Math-84_Auto</t>
  </si>
  <si>
    <t>AVATAR_Math-85_Auto</t>
  </si>
  <si>
    <t>AVATAR_Math-88_Auto</t>
  </si>
  <si>
    <t>AVATAR_Math-89_Auto</t>
  </si>
  <si>
    <t>AVATAR_Math-95_Auto</t>
  </si>
  <si>
    <t>AVATAR_Mockito-29_Auto</t>
  </si>
  <si>
    <t>AVATAR_Mockito-38_Auto</t>
  </si>
  <si>
    <t>AVATAR_Time-18_Auto</t>
  </si>
  <si>
    <t>DynaMoth_Chart-1_Auto</t>
  </si>
  <si>
    <t>DynaMoth_Chart-13_Auto</t>
  </si>
  <si>
    <t>DynaMoth_Chart-25_Auto</t>
  </si>
  <si>
    <t>DynaMoth_Chart-5_Auto</t>
  </si>
  <si>
    <t>DynaMoth_Lang-46_Auto</t>
  </si>
  <si>
    <t>DynaMoth_Lang-51_Auto</t>
  </si>
  <si>
    <t>DynaMoth_Lang-55_Auto</t>
  </si>
  <si>
    <t>DynaMoth_Lang-58_Auto</t>
  </si>
  <si>
    <t>DynaMoth_Lang-63_Auto</t>
  </si>
  <si>
    <t>DynaMoth_Math-101_Auto</t>
  </si>
  <si>
    <t>DynaMoth_Math-105_Auto</t>
  </si>
  <si>
    <t>DynaMoth_Math-20_Auto</t>
  </si>
  <si>
    <t>DynaMoth_Math-28_Auto</t>
  </si>
  <si>
    <t>DynaMoth_Math-32_Auto</t>
  </si>
  <si>
    <t>DynaMoth_Math-41_Auto</t>
  </si>
  <si>
    <t>DynaMoth_Math-49_Auto</t>
  </si>
  <si>
    <t>DynaMoth_Math-50_Auto</t>
  </si>
  <si>
    <t>DynaMoth_Math-8_Auto</t>
  </si>
  <si>
    <t>DynaMoth_Math-80_Auto</t>
  </si>
  <si>
    <t>DynaMoth_Math-81_Auto</t>
  </si>
  <si>
    <t>DynaMoth_Math-82_Auto</t>
  </si>
  <si>
    <t>DynaMoth_Math-85_Auto</t>
  </si>
  <si>
    <t>DynaMoth_Math-88_Auto</t>
  </si>
  <si>
    <t>DynaMoth_Math-97_Auto</t>
  </si>
  <si>
    <t>FixMiner_Chart-1_Auto</t>
  </si>
  <si>
    <t>FixMiner_Chart-11_Auto</t>
  </si>
  <si>
    <t>FixMiner_Chart-12_Auto</t>
  </si>
  <si>
    <t>FixMiner_Chart-13_Auto</t>
  </si>
  <si>
    <t>FixMiner_Chart-17_Auto</t>
  </si>
  <si>
    <t>FixMiner_Chart-19_Auto</t>
  </si>
  <si>
    <t>FixMiner_Chart-24_Auto</t>
  </si>
  <si>
    <t>FixMiner_Chart-26_Auto</t>
  </si>
  <si>
    <t>FixMiner_Chart-3_Auto</t>
  </si>
  <si>
    <t>FixMiner_Chart-4_Auto</t>
  </si>
  <si>
    <t>FixMiner_Chart-7_Auto</t>
  </si>
  <si>
    <t>FixMiner_Closure-10_Auto</t>
  </si>
  <si>
    <t>FixMiner_Closure-115_Auto</t>
  </si>
  <si>
    <t>FixMiner_Closure-13_Auto</t>
  </si>
  <si>
    <t>FixMiner_Closure-19_Auto</t>
  </si>
  <si>
    <t>FixMiner_Closure-2_Auto</t>
  </si>
  <si>
    <t>FixMiner_Closure-38_Auto</t>
  </si>
  <si>
    <t>FixMiner_Closure-46_Auto</t>
  </si>
  <si>
    <t>FixMiner_Closure-62_Auto</t>
  </si>
  <si>
    <t>FixMiner_Closure-73_Auto</t>
  </si>
  <si>
    <t>FixMiner_Lang-10_Auto</t>
  </si>
  <si>
    <t>FixMiner_Lang-19_Auto</t>
  </si>
  <si>
    <t>FixMiner_Lang-22_Auto</t>
  </si>
  <si>
    <t>FixMiner_Lang-56_Auto</t>
  </si>
  <si>
    <t>FixMiner_Lang-57_Auto</t>
  </si>
  <si>
    <t>FixMiner_Lang-58_Auto</t>
  </si>
  <si>
    <t>FixMiner_Lang-59_Auto</t>
  </si>
  <si>
    <t>FixMiner_Lang-63_Auto</t>
  </si>
  <si>
    <t>FixMiner_Lang-7_Auto</t>
  </si>
  <si>
    <t>FixMiner_Math-20_Auto</t>
  </si>
  <si>
    <t>FixMiner_Math-28_Auto</t>
  </si>
  <si>
    <t>FixMiner_Math-30_Auto</t>
  </si>
  <si>
    <t>FixMiner_Math-33_Auto</t>
  </si>
  <si>
    <t>FixMiner_Math-34_Auto</t>
  </si>
  <si>
    <t>FixMiner_Math-35_Auto</t>
  </si>
  <si>
    <t>FixMiner_Math-50_Auto</t>
  </si>
  <si>
    <t>FixMiner_Math-57_Auto</t>
  </si>
  <si>
    <t>FixMiner_Math-63_Auto</t>
  </si>
  <si>
    <t>FixMiner_Math-64_Auto</t>
  </si>
  <si>
    <t>FixMiner_Math-68_Auto</t>
  </si>
  <si>
    <t>FixMiner_Math-70_Auto</t>
  </si>
  <si>
    <t>FixMiner_Math-75_Auto</t>
  </si>
  <si>
    <t>FixMiner_Math-79_Auto</t>
  </si>
  <si>
    <t>FixMiner_Math-80_Auto</t>
  </si>
  <si>
    <t>FixMiner_Math-81_Auto</t>
  </si>
  <si>
    <t>FixMiner_Math-82_Auto</t>
  </si>
  <si>
    <t>FixMiner_Math-84_Auto</t>
  </si>
  <si>
    <t>FixMiner_Math-85_Auto</t>
  </si>
  <si>
    <t>FixMiner_Math-88_Auto</t>
  </si>
  <si>
    <t>FixMiner_Math-95_Auto</t>
  </si>
  <si>
    <t>FixMiner_Math-97_Auto</t>
  </si>
  <si>
    <t>FixMiner_Mockito-29_Auto</t>
  </si>
  <si>
    <t>FixMiner_Mockito-38_Auto</t>
  </si>
  <si>
    <t>GenProg-A_Chart-1_Auto</t>
  </si>
  <si>
    <t>GenProg-A_Chart-12_Auto</t>
  </si>
  <si>
    <t>GenProg-A_Chart-13_Auto</t>
  </si>
  <si>
    <t>GenProg-A_Chart-3_Auto</t>
  </si>
  <si>
    <t>GenProg-A_Closure-112_Auto</t>
  </si>
  <si>
    <t>GenProg-A_Closure-115_Auto</t>
  </si>
  <si>
    <t>GenProg-A_Closure-117_Auto</t>
  </si>
  <si>
    <t>GenProg-A_Closure-124_Auto</t>
  </si>
  <si>
    <t>GenProg-A_Closure-125_Auto</t>
  </si>
  <si>
    <t>GenProg-A_Closure-21_Auto</t>
  </si>
  <si>
    <t>GenProg-A_Closure-22_Auto</t>
  </si>
  <si>
    <t>GenProg-A_Closure-3_Auto</t>
  </si>
  <si>
    <t>GenProg-A_Closure-33_Auto</t>
  </si>
  <si>
    <t>GenProg-A_Closure-55_Auto</t>
  </si>
  <si>
    <t>GenProg-A_Closure-86_Auto</t>
  </si>
  <si>
    <t>GenProg-A_Closure-88_Auto</t>
  </si>
  <si>
    <t>GenProg-A_Lang-43_Auto</t>
  </si>
  <si>
    <t>GenProg-A_Lang-59_Auto</t>
  </si>
  <si>
    <t>GenProg-A_Lang-63_Auto</t>
  </si>
  <si>
    <t>GenProg-A_Lang-7_Auto</t>
  </si>
  <si>
    <t>GenProg-A_Math-28_Auto</t>
  </si>
  <si>
    <t>GenProg-A_Math-50_Auto</t>
  </si>
  <si>
    <t>GenProg-A_Math-70_Auto</t>
  </si>
  <si>
    <t>GenProg-A_Math-80_Auto</t>
  </si>
  <si>
    <t>GenProg-A_Math-81_Auto</t>
  </si>
  <si>
    <t>GenProg-A_Math-82_Auto</t>
  </si>
  <si>
    <t>GenProg-A_Math-85_Auto</t>
  </si>
  <si>
    <t>GenProg-A_Math-95_Auto</t>
  </si>
  <si>
    <t>Kali-A_Chart-1_Auto</t>
  </si>
  <si>
    <t>Kali-A_Chart-5_Auto</t>
  </si>
  <si>
    <t>Kali-A_Closure-1_Auto</t>
  </si>
  <si>
    <t>Kali-A_Closure-10_Auto</t>
  </si>
  <si>
    <t>Kali-A_Closure-112_Auto</t>
  </si>
  <si>
    <t>Kali-A_Closure-113_Auto</t>
  </si>
  <si>
    <t>Kali-A_Closure-115_Auto</t>
  </si>
  <si>
    <t>Kali-A_Closure-124_Auto</t>
  </si>
  <si>
    <t>Kali-A_Closure-15_Auto</t>
  </si>
  <si>
    <t>Kali-A_Closure-2_Auto</t>
  </si>
  <si>
    <t>Kali-A_Closure-21_Auto</t>
  </si>
  <si>
    <t>Kali-A_Closure-22_Auto</t>
  </si>
  <si>
    <t>Kali-A_Closure-3_Auto</t>
  </si>
  <si>
    <t>Kali-A_Closure-33_Auto</t>
  </si>
  <si>
    <t>Kali-A_Closure-38_Auto</t>
  </si>
  <si>
    <t>Kali-A_Closure-4_Auto</t>
  </si>
  <si>
    <t>Kali-A_Closure-46_Auto</t>
  </si>
  <si>
    <t>Kali-A_Closure-51_Auto</t>
  </si>
  <si>
    <t>Kali-A_Closure-55_Auto</t>
  </si>
  <si>
    <t>Kali-A_Closure-66_Auto</t>
  </si>
  <si>
    <t>Kali-A_Closure-7_Auto</t>
  </si>
  <si>
    <t>Kali-A_Closure-75_Auto</t>
  </si>
  <si>
    <t>Kali-A_Closure-86_Auto</t>
  </si>
  <si>
    <t>Kali-A_Lang-58_Auto</t>
  </si>
  <si>
    <t>Kali-A_Lang-63_Auto</t>
  </si>
  <si>
    <t>Kali-A_Math-28_Auto</t>
  </si>
  <si>
    <t>Kali-A_Math-31_Auto</t>
  </si>
  <si>
    <t>Kali-A_Math-32_Auto</t>
  </si>
  <si>
    <t>Kali-A_Math-49_Auto</t>
  </si>
  <si>
    <t>Kali-A_Math-50_Auto</t>
  </si>
  <si>
    <t>Kali-A_Math-80_Auto</t>
  </si>
  <si>
    <t>Kali-A_Math-81_Auto</t>
  </si>
  <si>
    <t>Kali-A_Math-84_Auto</t>
  </si>
  <si>
    <t>Kali-A_Math-85_Auto</t>
  </si>
  <si>
    <t>Kali-A_Math-95_Auto</t>
  </si>
  <si>
    <t>kPAR_Chart-1_Auto</t>
  </si>
  <si>
    <t>kPAR_Chart-13_Auto</t>
  </si>
  <si>
    <t>kPAR_Chart-17_Auto</t>
  </si>
  <si>
    <t>kPAR_Chart-19_Auto</t>
  </si>
  <si>
    <t>kPAR_Chart-26_Auto</t>
  </si>
  <si>
    <t>kPAR_Chart-3_Auto</t>
  </si>
  <si>
    <t>kPAR_Chart-4_Auto</t>
  </si>
  <si>
    <t>kPAR_Chart-5_Auto</t>
  </si>
  <si>
    <t>kPAR_Chart-7_Auto</t>
  </si>
  <si>
    <t>kPAR_Chart-8_Auto</t>
  </si>
  <si>
    <t>kPAR_Closure-10_Auto</t>
  </si>
  <si>
    <t>kPAR_Closure-11_Auto</t>
  </si>
  <si>
    <t>kPAR_Closure-115_Auto</t>
  </si>
  <si>
    <t>kPAR_Closure-125_Auto</t>
  </si>
  <si>
    <t>kPAR_Closure-2_Auto</t>
  </si>
  <si>
    <t>kPAR_Closure-21_Auto</t>
  </si>
  <si>
    <t>kPAR_Closure-22_Auto</t>
  </si>
  <si>
    <t>kPAR_Closure-35_Auto</t>
  </si>
  <si>
    <t>kPAR_Closure-38_Auto</t>
  </si>
  <si>
    <t>kPAR_Closure-4_Auto</t>
  </si>
  <si>
    <t>kPAR_Closure-40_Auto</t>
  </si>
  <si>
    <t>kPAR_Closure-46_Auto</t>
  </si>
  <si>
    <t>kPAR_Closure-62_Auto</t>
  </si>
  <si>
    <t>kPAR_Closure-70_Auto</t>
  </si>
  <si>
    <t>kPAR_Closure-73_Auto</t>
  </si>
  <si>
    <t>kPAR_Lang-10_Auto</t>
  </si>
  <si>
    <t>kPAR_Lang-16_Auto</t>
  </si>
  <si>
    <t>kPAR_Lang-18_Auto</t>
  </si>
  <si>
    <t>kPAR_Lang-20_Auto</t>
  </si>
  <si>
    <t>kPAR_Lang-21_Auto</t>
  </si>
  <si>
    <t>kPAR_Lang-22_Auto</t>
  </si>
  <si>
    <t>kPAR_Lang-24_Auto</t>
  </si>
  <si>
    <t>kPAR_Lang-27_Auto</t>
  </si>
  <si>
    <t>kPAR_Lang-41_Auto</t>
  </si>
  <si>
    <t>kPAR_Lang-43_Auto</t>
  </si>
  <si>
    <t>kPAR_Lang-44_Auto</t>
  </si>
  <si>
    <t>kPAR_Lang-45_Auto</t>
  </si>
  <si>
    <t>kPAR_Lang-51_Auto</t>
  </si>
  <si>
    <t>kPAR_Lang-53_Auto</t>
  </si>
  <si>
    <t>kPAR_Lang-57_Auto</t>
  </si>
  <si>
    <t>kPAR_Lang-58_Auto</t>
  </si>
  <si>
    <t>kPAR_Lang-59_Auto</t>
  </si>
  <si>
    <t>kPAR_Lang-6_Auto</t>
  </si>
  <si>
    <t>kPAR_Lang-63_Auto</t>
  </si>
  <si>
    <t>kPAR_Lang-7_Auto</t>
  </si>
  <si>
    <t>kPAR_Math-104_Auto</t>
  </si>
  <si>
    <t>kPAR_Math-15_Auto</t>
  </si>
  <si>
    <t>kPAR_Math-40_Auto</t>
  </si>
  <si>
    <t>kPAR_Math-42_Auto</t>
  </si>
  <si>
    <t>kPAR_Math-43_Auto</t>
  </si>
  <si>
    <t>kPAR_Math-50_Auto</t>
  </si>
  <si>
    <t>kPAR_Math-58_Auto</t>
  </si>
  <si>
    <t>kPAR_Math-62_Auto</t>
  </si>
  <si>
    <t>kPAR_Math-63_Auto</t>
  </si>
  <si>
    <t>kPAR_Math-7_Auto</t>
  </si>
  <si>
    <t>kPAR_Math-70_Auto</t>
  </si>
  <si>
    <t>kPAR_Math-75_Auto</t>
  </si>
  <si>
    <t>kPAR_Math-8_Auto</t>
  </si>
  <si>
    <t>kPAR_Math-80_Auto</t>
  </si>
  <si>
    <t>kPAR_Math-81_Auto</t>
  </si>
  <si>
    <t>kPAR_Math-82_Auto</t>
  </si>
  <si>
    <t>kPAR_Math-84_Auto</t>
  </si>
  <si>
    <t>kPAR_Math-85_Auto</t>
  </si>
  <si>
    <t>kPAR_Math-88_Auto</t>
  </si>
  <si>
    <t>kPAR_Math-89_Auto</t>
  </si>
  <si>
    <t>Nopol_Chart-13_Auto</t>
  </si>
  <si>
    <t>Nopol_Chart-17_Auto</t>
  </si>
  <si>
    <t>Nopol_Chart-25_Auto</t>
  </si>
  <si>
    <t>Nopol_Chart-5_Auto</t>
  </si>
  <si>
    <t>Nopol_Chart-9_Auto</t>
  </si>
  <si>
    <t>Nopol_Lang-44_Auto</t>
  </si>
  <si>
    <t>Nopol_Lang-46_Auto</t>
  </si>
  <si>
    <t>Nopol_Lang-51_Auto</t>
  </si>
  <si>
    <t>Nopol_Lang-53_Auto</t>
  </si>
  <si>
    <t>Nopol_Lang-55_Auto</t>
  </si>
  <si>
    <t>Nopol_Lang-58_Auto</t>
  </si>
  <si>
    <t>Nopol_Math-105_Auto</t>
  </si>
  <si>
    <t>Nopol_Math-18_Auto</t>
  </si>
  <si>
    <t>Nopol_Math-20_Auto</t>
  </si>
  <si>
    <t>Nopol_Math-33_Auto</t>
  </si>
  <si>
    <t>Nopol_Math-42_Auto</t>
  </si>
  <si>
    <t>Nopol_Math-49_Auto</t>
  </si>
  <si>
    <t>Nopol_Math-50_Auto</t>
  </si>
  <si>
    <t>Nopol_Math-69_Auto</t>
  </si>
  <si>
    <t>Nopol_Math-7_Auto</t>
  </si>
  <si>
    <t>Nopol_Math-80_Auto</t>
  </si>
  <si>
    <t>Nopol_Math-81_Auto</t>
  </si>
  <si>
    <t>Nopol_Math-82_Auto</t>
  </si>
  <si>
    <t>Nopol_Math-85_Auto</t>
  </si>
  <si>
    <t>Nopol_Math-87_Auto</t>
  </si>
  <si>
    <t>Nopol_Math-88_Auto</t>
  </si>
  <si>
    <t>Nopol_Time-14_Auto</t>
  </si>
  <si>
    <t>RSRepair-A_Chart-1_Auto</t>
  </si>
  <si>
    <t>RSRepair-A_Chart-12_Auto</t>
  </si>
  <si>
    <t>RSRepair-A_Chart-5_Auto</t>
  </si>
  <si>
    <t>RSRepair-A_Closure-10_Auto</t>
  </si>
  <si>
    <t>RSRepair-A_Closure-112_Auto</t>
  </si>
  <si>
    <t>RSRepair-A_Closure-115_Auto</t>
  </si>
  <si>
    <t>RSRepair-A_Closure-117_Auto</t>
  </si>
  <si>
    <t>RSRepair-A_Closure-120_Auto</t>
  </si>
  <si>
    <t>RSRepair-A_Closure-121_Auto</t>
  </si>
  <si>
    <t>RSRepair-A_Closure-124_Auto</t>
  </si>
  <si>
    <t>RSRepair-A_Closure-125_Auto</t>
  </si>
  <si>
    <t>RSRepair-A_Closure-21_Auto</t>
  </si>
  <si>
    <t>RSRepair-A_Closure-22_Auto</t>
  </si>
  <si>
    <t>RSRepair-A_Closure-3_Auto</t>
  </si>
  <si>
    <t>RSRepair-A_Closure-33_Auto</t>
  </si>
  <si>
    <t>RSRepair-A_Closure-55_Auto</t>
  </si>
  <si>
    <t>RSRepair-A_Closure-75_Auto</t>
  </si>
  <si>
    <t>RSRepair-A_Closure-86_Auto</t>
  </si>
  <si>
    <t>RSRepair-A_Closure-88_Auto</t>
  </si>
  <si>
    <t>RSRepair-A_Lang-13_Auto</t>
  </si>
  <si>
    <t>RSRepair-A_Lang-16_Auto</t>
  </si>
  <si>
    <t>RSRepair-A_Lang-43_Auto</t>
  </si>
  <si>
    <t>RSRepair-A_Lang-46_Auto</t>
  </si>
  <si>
    <t>RSRepair-A_Lang-59_Auto</t>
  </si>
  <si>
    <t>RSRepair-A_Lang-63_Auto</t>
  </si>
  <si>
    <t>RSRepair-A_Lang-7_Auto</t>
  </si>
  <si>
    <t>RSRepair-A_Math-28_Auto</t>
  </si>
  <si>
    <t>RSRepair-A_Math-33_Auto</t>
  </si>
  <si>
    <t>RSRepair-A_Math-40_Auto</t>
  </si>
  <si>
    <t>RSRepair-A_Math-5_Auto</t>
  </si>
  <si>
    <t>RSRepair-A_Math-50_Auto</t>
  </si>
  <si>
    <t>RSRepair-A_Math-53_Auto</t>
  </si>
  <si>
    <t>RSRepair-A_Math-58_Auto</t>
  </si>
  <si>
    <t>RSRepair-A_Math-70_Auto</t>
  </si>
  <si>
    <t>RSRepair-A_Math-80_Auto</t>
  </si>
  <si>
    <t>RSRepair-A_Math-81_Auto</t>
  </si>
  <si>
    <t>RSRepair-A_Math-82_Auto</t>
  </si>
  <si>
    <t>RSRepair-A_Math-84_Auto</t>
  </si>
  <si>
    <t>RSRepair-A_Math-85_Auto</t>
  </si>
  <si>
    <t>RSRepair-A_Math-88_Auto</t>
  </si>
  <si>
    <t>RSRepair-A_Math-95_Auto</t>
  </si>
  <si>
    <t>SimFix_Chart-1_Auto</t>
  </si>
  <si>
    <t>SimFix_Chart-12_Auto</t>
  </si>
  <si>
    <t>SimFix_Chart-22_Auto</t>
  </si>
  <si>
    <t>SimFix_Chart-25_Auto</t>
  </si>
  <si>
    <t>SimFix_Closure-11_Auto</t>
  </si>
  <si>
    <t>SimFix_Closure-115_Auto</t>
  </si>
  <si>
    <t>SimFix_Closure-125_Auto</t>
  </si>
  <si>
    <t>SimFix_Closure-14_Auto</t>
  </si>
  <si>
    <t>SimFix_Closure-19_Auto</t>
  </si>
  <si>
    <t>SimFix_Closure-21_Auto</t>
  </si>
  <si>
    <t>SimFix_Closure-22_Auto</t>
  </si>
  <si>
    <t>SimFix_Closure-38_Auto</t>
  </si>
  <si>
    <t>SimFix_Closure-46_Auto</t>
  </si>
  <si>
    <t>SimFix_Closure-57_Auto</t>
  </si>
  <si>
    <t>SimFix_Closure-6_Auto</t>
  </si>
  <si>
    <t>SimFix_Closure-62_Auto</t>
  </si>
  <si>
    <t>SimFix_Closure-73_Auto</t>
  </si>
  <si>
    <t>SimFix_Lang-1_Auto</t>
  </si>
  <si>
    <t>SimFix_Lang-12_Auto</t>
  </si>
  <si>
    <t>SimFix_Lang-16_Auto</t>
  </si>
  <si>
    <t>SimFix_Lang-27_Auto</t>
  </si>
  <si>
    <t>SimFix_Lang-33_Auto</t>
  </si>
  <si>
    <t>SimFix_Lang-39_Auto</t>
  </si>
  <si>
    <t>SimFix_Lang-41_Auto</t>
  </si>
  <si>
    <t>SimFix_Lang-43_Auto</t>
  </si>
  <si>
    <t>SimFix_Lang-45_Auto</t>
  </si>
  <si>
    <t>SimFix_Lang-50_Auto</t>
  </si>
  <si>
    <t>SimFix_Lang-58_Auto</t>
  </si>
  <si>
    <t>SimFix_Lang-60_Auto</t>
  </si>
  <si>
    <t>SimFix_Lang-61_Auto</t>
  </si>
  <si>
    <t>SimFix_Lang-63_Auto</t>
  </si>
  <si>
    <t>SimFix_Math-33_Auto</t>
  </si>
  <si>
    <t>SimFix_Math-35_Auto</t>
  </si>
  <si>
    <t>SimFix_Math-41_Auto</t>
  </si>
  <si>
    <t>SimFix_Math-43_Auto</t>
  </si>
  <si>
    <t>SimFix_Math-5_Auto</t>
  </si>
  <si>
    <t>SimFix_Math-50_Auto</t>
  </si>
  <si>
    <t>SimFix_Math-53_Auto</t>
  </si>
  <si>
    <t>SimFix_Math-57_Auto</t>
  </si>
  <si>
    <t>SimFix_Math-59_Auto</t>
  </si>
  <si>
    <t>SimFix_Math-63_Auto</t>
  </si>
  <si>
    <t>SimFix_Math-69_Auto</t>
  </si>
  <si>
    <t>SimFix_Math-70_Auto</t>
  </si>
  <si>
    <t>SimFix_Math-71_Auto</t>
  </si>
  <si>
    <t>SimFix_Math-72_Auto</t>
  </si>
  <si>
    <t>SimFix_Math-73_Auto</t>
  </si>
  <si>
    <t>SimFix_Math-75_Auto</t>
  </si>
  <si>
    <t>SimFix_Math-79_Auto</t>
  </si>
  <si>
    <t>SimFix_Math-8_Auto</t>
  </si>
  <si>
    <t>SimFix_Math-80_Auto</t>
  </si>
  <si>
    <t>SimFix_Math-81_Auto</t>
  </si>
  <si>
    <t>SimFix_Math-82_Auto</t>
  </si>
  <si>
    <t>SimFix_Math-84_Auto</t>
  </si>
  <si>
    <t>SimFix_Math-85_Auto</t>
  </si>
  <si>
    <t>TBar_Chart-1_Auto</t>
  </si>
  <si>
    <t>TBar_Chart-11_Auto</t>
  </si>
  <si>
    <t>TBar_Chart-12_Auto</t>
  </si>
  <si>
    <t>TBar_Chart-13_Auto</t>
  </si>
  <si>
    <t>TBar_Chart-19_Auto</t>
  </si>
  <si>
    <t>TBar_Chart-20_Auto</t>
  </si>
  <si>
    <t>TBar_Chart-24_Auto</t>
  </si>
  <si>
    <t>TBar_Chart-25_Auto</t>
  </si>
  <si>
    <t>TBar_Chart-26_Auto</t>
  </si>
  <si>
    <t>TBar_Chart-3_Auto</t>
  </si>
  <si>
    <t>TBar_Chart-4_Auto</t>
  </si>
  <si>
    <t>TBar_Chart-5_Auto</t>
  </si>
  <si>
    <t>TBar_Chart-7_Auto</t>
  </si>
  <si>
    <t>TBar_Chart-8_Auto</t>
  </si>
  <si>
    <t>TBar_Chart-9_Auto</t>
  </si>
  <si>
    <t>TBar_Closure-10_Auto</t>
  </si>
  <si>
    <t>TBar_Closure-102_Auto</t>
  </si>
  <si>
    <t>TBar_Closure-11_Auto</t>
  </si>
  <si>
    <t>TBar_Closure-115_Auto</t>
  </si>
  <si>
    <t>TBar_Closure-117_Auto</t>
  </si>
  <si>
    <t>TBar_Closure-13_Auto</t>
  </si>
  <si>
    <t>TBar_Closure-19_Auto</t>
  </si>
  <si>
    <t>TBar_Closure-2_Auto</t>
  </si>
  <si>
    <t>TBar_Closure-21_Auto</t>
  </si>
  <si>
    <t>TBar_Closure-22_Auto</t>
  </si>
  <si>
    <t>TBar_Closure-35_Auto</t>
  </si>
  <si>
    <t>TBar_Closure-38_Auto</t>
  </si>
  <si>
    <t>TBar_Closure-4_Auto</t>
  </si>
  <si>
    <t>TBar_Closure-40_Auto</t>
  </si>
  <si>
    <t>TBar_Closure-46_Auto</t>
  </si>
  <si>
    <t>TBar_Closure-62_Auto</t>
  </si>
  <si>
    <t>TBar_Closure-66_Auto</t>
  </si>
  <si>
    <t>TBar_Closure-70_Auto</t>
  </si>
  <si>
    <t>TBar_Closure-73_Auto</t>
  </si>
  <si>
    <t>TBar_Lang-10_Auto</t>
  </si>
  <si>
    <t>TBar_Lang-13_Auto</t>
  </si>
  <si>
    <t>TBar_Lang-18_Auto</t>
  </si>
  <si>
    <t>TBar_Lang-20_Auto</t>
  </si>
  <si>
    <t>TBar_Lang-22_Auto</t>
  </si>
  <si>
    <t>TBar_Lang-24_Auto</t>
  </si>
  <si>
    <t>TBar_Lang-26_Auto</t>
  </si>
  <si>
    <t>TBar_Lang-27_Auto</t>
  </si>
  <si>
    <t>TBar_Lang-33_Auto</t>
  </si>
  <si>
    <t>TBar_Lang-39_Auto</t>
  </si>
  <si>
    <t>TBar_Lang-41_Auto</t>
  </si>
  <si>
    <t>TBar_Lang-43_Auto</t>
  </si>
  <si>
    <t>TBar_Lang-44_Auto</t>
  </si>
  <si>
    <t>TBar_Lang-45_Auto</t>
  </si>
  <si>
    <t>TBar_Lang-47_Auto</t>
  </si>
  <si>
    <t>TBar_Lang-50_Auto</t>
  </si>
  <si>
    <t>TBar_Lang-51_Auto</t>
  </si>
  <si>
    <t>TBar_Lang-57_Auto</t>
  </si>
  <si>
    <t>TBar_Lang-58_Auto</t>
  </si>
  <si>
    <t>TBar_Lang-59_Auto</t>
  </si>
  <si>
    <t>TBar_Lang-6_Auto</t>
  </si>
  <si>
    <t>TBar_Lang-60_Auto</t>
  </si>
  <si>
    <t>TBar_Lang-63_Auto</t>
  </si>
  <si>
    <t>TBar_Lang-7_Auto</t>
  </si>
  <si>
    <t>TBar_Math-11_Auto</t>
  </si>
  <si>
    <t>TBar_Math-15_Auto</t>
  </si>
  <si>
    <t>TBar_Math-2_Auto</t>
  </si>
  <si>
    <t>TBar_Math-5_Auto</t>
  </si>
  <si>
    <t>TBar_Math-50_Auto</t>
  </si>
  <si>
    <t>TBar_Math-52_Auto</t>
  </si>
  <si>
    <t>TBar_Math-57_Auto</t>
  </si>
  <si>
    <t>TBar_Math-58_Auto</t>
  </si>
  <si>
    <t>TBar_Math-62_Auto</t>
  </si>
  <si>
    <t>TBar_Math-63_Auto</t>
  </si>
  <si>
    <t>TBar_Math-65_Auto</t>
  </si>
  <si>
    <t>TBar_Math-70_Auto</t>
  </si>
  <si>
    <t>TBar_Math-75_Auto</t>
  </si>
  <si>
    <t>TBar_Math-79_Auto</t>
  </si>
  <si>
    <t>TBar_Math-8_Auto</t>
  </si>
  <si>
    <t>TBar_Math-80_Auto</t>
  </si>
  <si>
    <t>TBar_Math-81_Auto</t>
  </si>
  <si>
    <t>TBar_Math-82_Auto</t>
  </si>
  <si>
    <t>TBar_Math-84_Auto</t>
  </si>
  <si>
    <t>TBar_Math-85_Auto</t>
  </si>
  <si>
    <t>TBar_Math-88_Auto</t>
  </si>
  <si>
    <t>TBar_Math-89_Auto</t>
  </si>
  <si>
    <t>TBar_Math-95_Auto</t>
  </si>
  <si>
    <t>TBar_Math-96_Auto</t>
  </si>
  <si>
    <t>TBar_Mockito-26_Auto</t>
  </si>
  <si>
    <t>TBar_Mockito-29_Auto</t>
  </si>
  <si>
    <t>TBar_Mockito-38_Auto</t>
  </si>
  <si>
    <t>Avg-Auto</t>
  </si>
  <si>
    <t>Avg-Correct-Auto</t>
  </si>
  <si>
    <t>Avg-Plausible-Auto</t>
  </si>
  <si>
    <t>Single-Chunk-Avg-Auto</t>
  </si>
  <si>
    <t>Single-Chunk-Single-Edit-Avg-Auto</t>
  </si>
  <si>
    <t>Multi-Chunk-Avg-Auto</t>
  </si>
  <si>
    <t>Single-Chunk-Multi-Edits-Avg-Auto</t>
  </si>
  <si>
    <t>Single-Line-Avg-Auto</t>
  </si>
  <si>
    <t>Multi-Chunk-Single-Edit-Avg-Auto</t>
  </si>
  <si>
    <t>Multi-Line-Avg-Auto</t>
  </si>
  <si>
    <t>Multi-Chunk-Multi-Edits-Avg-Auto</t>
  </si>
  <si>
    <t>Multi-Chunk-High-Edits-Avg-Auto</t>
  </si>
  <si>
    <t>Avg-Chart-Auto</t>
  </si>
  <si>
    <t>Avg-Closure-Auto</t>
  </si>
  <si>
    <t>Avg-Lang-Auto</t>
  </si>
  <si>
    <t>Avg-Math-Auto</t>
  </si>
  <si>
    <t>Avg-Mockito-Auto</t>
  </si>
  <si>
    <t>Avg-Time-Auto</t>
  </si>
  <si>
    <t>Avg-ACS-Auto</t>
  </si>
  <si>
    <t>Avg-Arja-Auto</t>
  </si>
  <si>
    <t>Avg-AVATAR-Auto</t>
  </si>
  <si>
    <t>Avg-DynaMoth-Auto</t>
  </si>
  <si>
    <t>Avg-FixMiner-Auto</t>
  </si>
  <si>
    <t>Avg-GenProg-Auto</t>
  </si>
  <si>
    <t>Avg-Kali-Auto</t>
  </si>
  <si>
    <t>Avg-kPAR-Auto</t>
  </si>
  <si>
    <t>Avg-Nopol-Auto</t>
  </si>
  <si>
    <t>Avg-RSRepair-Auto</t>
  </si>
  <si>
    <t>Avg-SimFix-Auto</t>
  </si>
  <si>
    <t>Avg-TBar-Auto</t>
  </si>
  <si>
    <t>Avg-True Search-Auto</t>
  </si>
  <si>
    <t>Avg-Evolutionary Search-Auto</t>
  </si>
  <si>
    <t>Avg-True Semantic-Auto</t>
  </si>
  <si>
    <t>Avg-True Pattern-Auto</t>
  </si>
  <si>
    <t>Avg-Search Like Pattern-Auto</t>
  </si>
  <si>
    <t>Avg-Learning Pattern-Auto</t>
  </si>
  <si>
    <t>Avg-Deep Learning-Auto</t>
  </si>
  <si>
    <t>Chunks (DIFF)</t>
  </si>
  <si>
    <t>Adds (DIFF)</t>
  </si>
  <si>
    <t>Remove (DIFF)</t>
  </si>
  <si>
    <t>Lines (DIFF)</t>
  </si>
  <si>
    <t>Source Project</t>
  </si>
  <si>
    <t>Update</t>
  </si>
  <si>
    <t>Move</t>
  </si>
  <si>
    <t>Chunks &amp; Lines Correct</t>
  </si>
  <si>
    <t>Chunks &amp; Lines Plausible</t>
  </si>
  <si>
    <t>Update (DIFF)</t>
  </si>
  <si>
    <t>Move (DIFF)</t>
  </si>
  <si>
    <t>CC (DIFF)</t>
  </si>
  <si>
    <t>MI (DIFF)</t>
  </si>
  <si>
    <t>ETI (DIFF)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</si>
</sst>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5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2" fontId="26" fillId="0" borderId="0" xfId="0" applyNumberFormat="1" applyFont="1"/>
    <xf numFmtId="164" fontId="18" fillId="0" borderId="0" xfId="0" applyNumberFormat="1" applyFont="1"/>
    <xf numFmtId="164" fontId="23" fillId="34" borderId="10" xfId="0" applyNumberFormat="1" applyFont="1" applyFill="1" applyBorder="1" applyAlignment="1">
      <alignment horizontal="center" vertical="center" wrapText="1"/>
    </xf>
    <xf numFmtId="164" fontId="26" fillId="0" borderId="0" xfId="0" applyNumberFormat="1" applyFont="1"/>
    <xf numFmtId="164" fontId="0" fillId="0" borderId="0" xfId="0" applyNumberFormat="1"/>
    <xf numFmtId="164" fontId="0" fillId="0" borderId="13" xfId="0" applyNumberFormat="1" applyBorder="1"/>
    <xf numFmtId="164" fontId="27" fillId="0" borderId="13" xfId="0" applyNumberFormat="1" applyFont="1" applyBorder="1"/>
    <xf numFmtId="0" fontId="24" fillId="35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18" fillId="40" borderId="0" xfId="0" applyFont="1" applyFill="1" applyAlignment="1">
      <alignment horizontal="center" vertical="center"/>
    </xf>
    <xf numFmtId="2" fontId="18" fillId="0" borderId="0" xfId="0" applyNumberFormat="1" applyFont="1" applyFill="1"/>
    <xf numFmtId="0" fontId="23" fillId="34" borderId="12" xfId="0" applyFont="1" applyFill="1" applyBorder="1" applyAlignment="1">
      <alignment horizontal="center" vertical="center" wrapText="1"/>
    </xf>
    <xf numFmtId="2" fontId="18" fillId="0" borderId="13" xfId="0" applyNumberFormat="1" applyFont="1" applyFill="1" applyBorder="1"/>
    <xf numFmtId="2" fontId="18" fillId="0" borderId="0" xfId="0" applyNumberFormat="1" applyFont="1"/>
    <xf numFmtId="2" fontId="23" fillId="34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/>
    <xf numFmtId="2" fontId="0" fillId="0" borderId="13" xfId="0" applyNumberFormat="1" applyBorder="1"/>
    <xf numFmtId="2" fontId="0" fillId="0" borderId="0" xfId="0" applyNumberFormat="1"/>
    <xf numFmtId="2" fontId="23" fillId="34" borderId="12" xfId="0" applyNumberFormat="1" applyFont="1" applyFill="1" applyBorder="1" applyAlignment="1">
      <alignment horizontal="center" vertical="center" wrapText="1"/>
    </xf>
    <xf numFmtId="0" fontId="24" fillId="35" borderId="16" xfId="0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26" fillId="0" borderId="0" xfId="0" applyFont="1" applyBorder="1"/>
    <xf numFmtId="2" fontId="26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M1737"/>
  <sheetViews>
    <sheetView showGridLines="0" tabSelected="1" topLeftCell="S1692" zoomScale="55" zoomScaleNormal="55" workbookViewId="0">
      <selection activeCell="Q1715" sqref="Q1715:AG1728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3" width="10.77734375" style="1" customWidth="1"/>
    <col min="24" max="24" width="9.109375" style="1"/>
    <col min="25" max="25" width="12.33203125" style="1" customWidth="1"/>
    <col min="26" max="26" width="9.109375" style="1"/>
    <col min="27" max="27" width="11.33203125" style="1" customWidth="1"/>
    <col min="28" max="32" width="9.109375" style="1"/>
    <col min="33" max="33" width="11.109375" style="1" customWidth="1"/>
    <col min="34" max="34" width="9.109375" style="1"/>
    <col min="35" max="35" width="11.5546875" style="1" customWidth="1"/>
    <col min="36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5" x14ac:dyDescent="0.35">
      <c r="A17" s="4" t="s">
        <v>15</v>
      </c>
    </row>
    <row r="18" spans="1:25" x14ac:dyDescent="0.35">
      <c r="A18" s="4" t="s">
        <v>16</v>
      </c>
    </row>
    <row r="19" spans="1:25" x14ac:dyDescent="0.35">
      <c r="A19" s="4" t="s">
        <v>17</v>
      </c>
    </row>
    <row r="20" spans="1:25" x14ac:dyDescent="0.35">
      <c r="A20" s="4" t="s">
        <v>18</v>
      </c>
    </row>
    <row r="21" spans="1:25" x14ac:dyDescent="0.35">
      <c r="A21" s="4" t="s">
        <v>19</v>
      </c>
    </row>
    <row r="23" spans="1:25" s="15" customFormat="1" ht="28.8" x14ac:dyDescent="0.3">
      <c r="A23" s="14" t="s">
        <v>585</v>
      </c>
      <c r="B23" s="14" t="s">
        <v>20</v>
      </c>
      <c r="C23" s="14" t="s">
        <v>455</v>
      </c>
      <c r="D23" s="14" t="s">
        <v>456</v>
      </c>
      <c r="E23" s="14" t="s">
        <v>21</v>
      </c>
      <c r="F23" s="14" t="s">
        <v>457</v>
      </c>
      <c r="G23" s="14" t="s">
        <v>22</v>
      </c>
      <c r="H23" s="14" t="s">
        <v>458</v>
      </c>
      <c r="I23" s="14" t="s">
        <v>459</v>
      </c>
      <c r="J23" s="14" t="s">
        <v>460</v>
      </c>
      <c r="K23" s="14" t="s">
        <v>461</v>
      </c>
      <c r="L23" s="14" t="s">
        <v>462</v>
      </c>
      <c r="M23" s="14" t="s">
        <v>463</v>
      </c>
      <c r="N23" s="14" t="s">
        <v>464</v>
      </c>
      <c r="O23" s="14" t="s">
        <v>470</v>
      </c>
      <c r="P23" s="14" t="s">
        <v>468</v>
      </c>
      <c r="Q23" s="14" t="s">
        <v>453</v>
      </c>
      <c r="R23" s="12" t="s">
        <v>1177</v>
      </c>
      <c r="S23" s="12" t="s">
        <v>450</v>
      </c>
      <c r="T23" s="12" t="s">
        <v>451</v>
      </c>
      <c r="U23" s="12" t="s">
        <v>452</v>
      </c>
      <c r="V23" s="12" t="s">
        <v>1745</v>
      </c>
      <c r="W23" s="12" t="s">
        <v>1746</v>
      </c>
      <c r="X23" s="12" t="s">
        <v>590</v>
      </c>
      <c r="Y23" s="12" t="s">
        <v>589</v>
      </c>
    </row>
    <row r="24" spans="1:25" x14ac:dyDescent="0.35">
      <c r="A24" s="7" t="s">
        <v>257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 t="shared" ref="O24:O87" si="0">LEFT($A24,FIND("_",$A24)-1)</f>
        <v>ACS</v>
      </c>
      <c r="P24" s="13" t="str">
        <f t="shared" ref="P24:P87" si="1"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>IF(NOT(ISERR(SEARCH("*_Buggy",$A24))), "Buggy", IF(NOT(ISERR(SEARCH("*_Manual",$A24))), "Manual", IF(NOT(ISERR(SEARCH("*_Auto",$A24))), "Auto", "")))</f>
        <v>Buggy</v>
      </c>
      <c r="R24" s="13"/>
      <c r="S24" s="13"/>
      <c r="T24" s="13"/>
      <c r="U24" s="13"/>
      <c r="V24" s="13"/>
      <c r="W24" s="13"/>
      <c r="X24" s="13"/>
      <c r="Y24" s="13"/>
    </row>
    <row r="25" spans="1:25" x14ac:dyDescent="0.35">
      <c r="A25" s="7" t="s">
        <v>338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si="0"/>
        <v>ACS</v>
      </c>
      <c r="P25" s="13" t="str">
        <f t="shared" si="1"/>
        <v>True Search</v>
      </c>
      <c r="Q25" s="13" t="str">
        <f>IF(NOT(ISERR(SEARCH("*_Buggy",$A25))), "Buggy", IF(NOT(ISERR(SEARCH("*_Manual",$A25))), "Manual", IF(NOT(ISERR(SEARCH("*_Auto",$A25))), "Auto", "")))</f>
        <v>Buggy</v>
      </c>
      <c r="R25" s="13"/>
      <c r="S25" s="13"/>
      <c r="T25" s="13"/>
      <c r="U25" s="13"/>
      <c r="V25" s="13"/>
      <c r="W25" s="13"/>
      <c r="X25" s="13"/>
      <c r="Y25" s="13"/>
    </row>
    <row r="26" spans="1:25" x14ac:dyDescent="0.35">
      <c r="A26" s="5" t="s">
        <v>161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0"/>
        <v>ACS</v>
      </c>
      <c r="P26" s="13" t="str">
        <f t="shared" si="1"/>
        <v>True Search</v>
      </c>
      <c r="Q26" s="13" t="str">
        <f>IF(NOT(ISERR(SEARCH("*_Buggy",$A26))), "Buggy", IF(NOT(ISERR(SEARCH("*_Manual",$A26))), "Manual", IF(NOT(ISERR(SEARCH("*_Auto",$A26))), "Auto", "")))</f>
        <v>Buggy</v>
      </c>
      <c r="R26" s="13"/>
      <c r="S26" s="13"/>
      <c r="T26" s="13"/>
      <c r="U26" s="13"/>
      <c r="V26" s="13"/>
      <c r="W26" s="13"/>
      <c r="X26" s="13"/>
      <c r="Y26" s="13"/>
    </row>
    <row r="27" spans="1:25" x14ac:dyDescent="0.35">
      <c r="A27" s="7" t="s">
        <v>365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0"/>
        <v>ACS</v>
      </c>
      <c r="P27" s="13" t="str">
        <f t="shared" si="1"/>
        <v>True Search</v>
      </c>
      <c r="Q27" s="13" t="str">
        <f>IF(NOT(ISERR(SEARCH("*_Buggy",$A27))), "Buggy", IF(NOT(ISERR(SEARCH("*_Manual",$A27))), "Manual", IF(NOT(ISERR(SEARCH("*_Auto",$A27))), "Auto", "")))</f>
        <v>Buggy</v>
      </c>
      <c r="R27" s="13"/>
      <c r="S27" s="13"/>
      <c r="T27" s="13"/>
      <c r="U27" s="13"/>
      <c r="V27" s="13"/>
      <c r="W27" s="13"/>
      <c r="X27" s="13"/>
      <c r="Y27" s="13"/>
    </row>
    <row r="28" spans="1:25" x14ac:dyDescent="0.35">
      <c r="A28" s="5" t="s">
        <v>253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0"/>
        <v>ACS</v>
      </c>
      <c r="P28" s="13" t="str">
        <f t="shared" si="1"/>
        <v>True Search</v>
      </c>
      <c r="Q28" s="13" t="str">
        <f>IF(NOT(ISERR(SEARCH("*_Buggy",$A28))), "Buggy", IF(NOT(ISERR(SEARCH("*_Manual",$A28))), "Manual", IF(NOT(ISERR(SEARCH("*_Auto",$A28))), "Auto", "")))</f>
        <v>Buggy</v>
      </c>
      <c r="R28" s="13"/>
      <c r="S28" s="13"/>
      <c r="T28" s="13"/>
      <c r="U28" s="13"/>
      <c r="V28" s="13"/>
      <c r="W28" s="13"/>
      <c r="X28" s="13"/>
      <c r="Y28" s="13"/>
    </row>
    <row r="29" spans="1:25" x14ac:dyDescent="0.35">
      <c r="A29" s="5" t="s">
        <v>175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0"/>
        <v>ACS</v>
      </c>
      <c r="P29" s="13" t="str">
        <f t="shared" si="1"/>
        <v>True Search</v>
      </c>
      <c r="Q29" s="13" t="str">
        <f>IF(NOT(ISERR(SEARCH("*_Buggy",$A29))), "Buggy", IF(NOT(ISERR(SEARCH("*_Manual",$A29))), "Manual", IF(NOT(ISERR(SEARCH("*_Auto",$A29))), "Auto", "")))</f>
        <v>Buggy</v>
      </c>
      <c r="R29" s="13"/>
      <c r="S29" s="13"/>
      <c r="T29" s="13"/>
      <c r="U29" s="13"/>
      <c r="V29" s="13"/>
      <c r="W29" s="13"/>
      <c r="X29" s="13"/>
      <c r="Y29" s="13"/>
    </row>
    <row r="30" spans="1:25" x14ac:dyDescent="0.35">
      <c r="A30" s="5" t="s">
        <v>406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0"/>
        <v>ACS</v>
      </c>
      <c r="P30" s="13" t="str">
        <f t="shared" si="1"/>
        <v>True Search</v>
      </c>
      <c r="Q30" s="13" t="str">
        <f>IF(NOT(ISERR(SEARCH("*_Buggy",$A30))), "Buggy", IF(NOT(ISERR(SEARCH("*_Manual",$A30))), "Manual", IF(NOT(ISERR(SEARCH("*_Auto",$A30))), "Auto", "")))</f>
        <v>Buggy</v>
      </c>
      <c r="R30" s="13"/>
      <c r="S30" s="13"/>
      <c r="T30" s="13"/>
      <c r="U30" s="13"/>
      <c r="V30" s="13"/>
      <c r="W30" s="13"/>
      <c r="X30" s="13"/>
      <c r="Y30" s="13"/>
    </row>
    <row r="31" spans="1:25" x14ac:dyDescent="0.35">
      <c r="A31" s="7" t="s">
        <v>368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0"/>
        <v>ACS</v>
      </c>
      <c r="P31" s="13" t="str">
        <f t="shared" si="1"/>
        <v>True Search</v>
      </c>
      <c r="Q31" s="13" t="str">
        <f>IF(NOT(ISERR(SEARCH("*_Buggy",$A31))), "Buggy", IF(NOT(ISERR(SEARCH("*_Manual",$A31))), "Manual", IF(NOT(ISERR(SEARCH("*_Auto",$A31))), "Auto", "")))</f>
        <v>Buggy</v>
      </c>
      <c r="R31" s="13"/>
      <c r="S31" s="13"/>
      <c r="T31" s="13"/>
      <c r="U31" s="13"/>
      <c r="V31" s="13"/>
      <c r="W31" s="13"/>
      <c r="X31" s="13"/>
      <c r="Y31" s="13"/>
    </row>
    <row r="32" spans="1:25" x14ac:dyDescent="0.35">
      <c r="A32" s="5" t="s">
        <v>243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0"/>
        <v>ACS</v>
      </c>
      <c r="P32" s="13" t="str">
        <f t="shared" si="1"/>
        <v>True Search</v>
      </c>
      <c r="Q32" s="13" t="str">
        <f>IF(NOT(ISERR(SEARCH("*_Buggy",$A32))), "Buggy", IF(NOT(ISERR(SEARCH("*_Manual",$A32))), "Manual", IF(NOT(ISERR(SEARCH("*_Auto",$A32))), "Auto", "")))</f>
        <v>Buggy</v>
      </c>
      <c r="R32" s="13"/>
      <c r="S32" s="13"/>
      <c r="T32" s="13"/>
      <c r="U32" s="13"/>
      <c r="V32" s="13"/>
      <c r="W32" s="13"/>
      <c r="X32" s="13"/>
      <c r="Y32" s="13"/>
    </row>
    <row r="33" spans="1:25" x14ac:dyDescent="0.35">
      <c r="A33" s="5" t="s">
        <v>427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0"/>
        <v>ACS</v>
      </c>
      <c r="P33" s="13" t="str">
        <f t="shared" si="1"/>
        <v>True Search</v>
      </c>
      <c r="Q33" s="13" t="str">
        <f>IF(NOT(ISERR(SEARCH("*_Buggy",$A33))), "Buggy", IF(NOT(ISERR(SEARCH("*_Manual",$A33))), "Manual", IF(NOT(ISERR(SEARCH("*_Auto",$A33))), "Auto", "")))</f>
        <v>Buggy</v>
      </c>
      <c r="R33" s="13"/>
      <c r="S33" s="13"/>
      <c r="T33" s="13"/>
      <c r="U33" s="13"/>
      <c r="V33" s="13"/>
      <c r="W33" s="13"/>
      <c r="X33" s="13"/>
      <c r="Y33" s="13"/>
    </row>
    <row r="34" spans="1:25" x14ac:dyDescent="0.35">
      <c r="A34" s="5" t="s">
        <v>68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0"/>
        <v>ACS</v>
      </c>
      <c r="P34" s="13" t="str">
        <f t="shared" si="1"/>
        <v>True Search</v>
      </c>
      <c r="Q34" s="13" t="str">
        <f>IF(NOT(ISERR(SEARCH("*_Buggy",$A34))), "Buggy", IF(NOT(ISERR(SEARCH("*_Manual",$A34))), "Manual", IF(NOT(ISERR(SEARCH("*_Auto",$A34))), "Auto", "")))</f>
        <v>Buggy</v>
      </c>
      <c r="R34" s="13"/>
      <c r="S34" s="13"/>
      <c r="T34" s="13"/>
      <c r="U34" s="13"/>
      <c r="V34" s="13"/>
      <c r="W34" s="13"/>
      <c r="X34" s="13"/>
      <c r="Y34" s="13"/>
    </row>
    <row r="35" spans="1:25" x14ac:dyDescent="0.35">
      <c r="A35" s="5" t="s">
        <v>132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0"/>
        <v>ACS</v>
      </c>
      <c r="P35" s="13" t="str">
        <f t="shared" si="1"/>
        <v>True Search</v>
      </c>
      <c r="Q35" s="13" t="str">
        <f>IF(NOT(ISERR(SEARCH("*_Buggy",$A35))), "Buggy", IF(NOT(ISERR(SEARCH("*_Manual",$A35))), "Manual", IF(NOT(ISERR(SEARCH("*_Auto",$A35))), "Auto", "")))</f>
        <v>Buggy</v>
      </c>
      <c r="R35" s="13"/>
      <c r="S35" s="13"/>
      <c r="T35" s="13"/>
      <c r="U35" s="13"/>
      <c r="V35" s="13"/>
      <c r="W35" s="13"/>
      <c r="X35" s="13"/>
      <c r="Y35" s="13"/>
    </row>
    <row r="36" spans="1:25" x14ac:dyDescent="0.35">
      <c r="A36" s="5" t="s">
        <v>378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0"/>
        <v>ACS</v>
      </c>
      <c r="P36" s="13" t="str">
        <f t="shared" si="1"/>
        <v>True Search</v>
      </c>
      <c r="Q36" s="13" t="str">
        <f>IF(NOT(ISERR(SEARCH("*_Buggy",$A36))), "Buggy", IF(NOT(ISERR(SEARCH("*_Manual",$A36))), "Manual", IF(NOT(ISERR(SEARCH("*_Auto",$A36))), "Auto", "")))</f>
        <v>Buggy</v>
      </c>
      <c r="R36" s="13"/>
      <c r="S36" s="13"/>
      <c r="T36" s="13"/>
      <c r="U36" s="13"/>
      <c r="V36" s="13"/>
      <c r="W36" s="13"/>
      <c r="X36" s="13"/>
      <c r="Y36" s="13"/>
    </row>
    <row r="37" spans="1:25" x14ac:dyDescent="0.35">
      <c r="A37" s="7" t="s">
        <v>181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0"/>
        <v>ACS</v>
      </c>
      <c r="P37" s="13" t="str">
        <f t="shared" si="1"/>
        <v>True Search</v>
      </c>
      <c r="Q37" s="13" t="str">
        <f>IF(NOT(ISERR(SEARCH("*_Buggy",$A37))), "Buggy", IF(NOT(ISERR(SEARCH("*_Manual",$A37))), "Manual", IF(NOT(ISERR(SEARCH("*_Auto",$A37))), "Auto", "")))</f>
        <v>Buggy</v>
      </c>
      <c r="R37" s="13"/>
      <c r="S37" s="13"/>
      <c r="T37" s="13"/>
      <c r="U37" s="13"/>
      <c r="V37" s="13"/>
      <c r="W37" s="13"/>
      <c r="X37" s="13"/>
      <c r="Y37" s="13"/>
    </row>
    <row r="38" spans="1:25" x14ac:dyDescent="0.35">
      <c r="A38" s="5" t="s">
        <v>305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0"/>
        <v>ACS</v>
      </c>
      <c r="P38" s="13" t="str">
        <f t="shared" si="1"/>
        <v>True Search</v>
      </c>
      <c r="Q38" s="13" t="str">
        <f>IF(NOT(ISERR(SEARCH("*_Buggy",$A38))), "Buggy", IF(NOT(ISERR(SEARCH("*_Manual",$A38))), "Manual", IF(NOT(ISERR(SEARCH("*_Auto",$A38))), "Auto", "")))</f>
        <v>Buggy</v>
      </c>
      <c r="R38" s="13"/>
      <c r="S38" s="13"/>
      <c r="T38" s="13"/>
      <c r="U38" s="13"/>
      <c r="V38" s="13"/>
      <c r="W38" s="13"/>
      <c r="X38" s="13"/>
      <c r="Y38" s="13"/>
    </row>
    <row r="39" spans="1:25" x14ac:dyDescent="0.35">
      <c r="A39" s="5" t="s">
        <v>429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0"/>
        <v>ACS</v>
      </c>
      <c r="P39" s="13" t="str">
        <f t="shared" si="1"/>
        <v>True Search</v>
      </c>
      <c r="Q39" s="13" t="str">
        <f>IF(NOT(ISERR(SEARCH("*_Buggy",$A39))), "Buggy", IF(NOT(ISERR(SEARCH("*_Manual",$A39))), "Manual", IF(NOT(ISERR(SEARCH("*_Auto",$A39))), "Auto", "")))</f>
        <v>Buggy</v>
      </c>
      <c r="R39" s="13"/>
      <c r="S39" s="13"/>
      <c r="T39" s="13"/>
      <c r="U39" s="13"/>
      <c r="V39" s="13"/>
      <c r="W39" s="13"/>
      <c r="X39" s="13"/>
      <c r="Y39" s="13"/>
    </row>
    <row r="40" spans="1:25" x14ac:dyDescent="0.35">
      <c r="A40" s="7" t="s">
        <v>295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0"/>
        <v>ACS</v>
      </c>
      <c r="P40" s="13" t="str">
        <f t="shared" si="1"/>
        <v>True Search</v>
      </c>
      <c r="Q40" s="13" t="str">
        <f>IF(NOT(ISERR(SEARCH("*_Buggy",$A40))), "Buggy", IF(NOT(ISERR(SEARCH("*_Manual",$A40))), "Manual", IF(NOT(ISERR(SEARCH("*_Auto",$A40))), "Auto", "")))</f>
        <v>Buggy</v>
      </c>
      <c r="R40" s="13"/>
      <c r="S40" s="13"/>
      <c r="T40" s="13"/>
      <c r="U40" s="13"/>
      <c r="V40" s="13"/>
      <c r="W40" s="13"/>
      <c r="X40" s="13"/>
      <c r="Y40" s="13"/>
    </row>
    <row r="41" spans="1:25" x14ac:dyDescent="0.35">
      <c r="A41" s="5" t="s">
        <v>226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0"/>
        <v>ACS</v>
      </c>
      <c r="P41" s="13" t="str">
        <f t="shared" si="1"/>
        <v>True Search</v>
      </c>
      <c r="Q41" s="13" t="str">
        <f>IF(NOT(ISERR(SEARCH("*_Buggy",$A41))), "Buggy", IF(NOT(ISERR(SEARCH("*_Manual",$A41))), "Manual", IF(NOT(ISERR(SEARCH("*_Auto",$A41))), "Auto", "")))</f>
        <v>Buggy</v>
      </c>
      <c r="R41" s="13"/>
      <c r="S41" s="13"/>
      <c r="T41" s="13"/>
      <c r="U41" s="13"/>
      <c r="V41" s="13"/>
      <c r="W41" s="13"/>
      <c r="X41" s="13"/>
      <c r="Y41" s="13"/>
    </row>
    <row r="42" spans="1:25" x14ac:dyDescent="0.35">
      <c r="A42" s="7" t="s">
        <v>208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0"/>
        <v>ACS</v>
      </c>
      <c r="P42" s="13" t="str">
        <f t="shared" si="1"/>
        <v>True Search</v>
      </c>
      <c r="Q42" s="13" t="str">
        <f>IF(NOT(ISERR(SEARCH("*_Buggy",$A42))), "Buggy", IF(NOT(ISERR(SEARCH("*_Manual",$A42))), "Manual", IF(NOT(ISERR(SEARCH("*_Auto",$A42))), "Auto", "")))</f>
        <v>Buggy</v>
      </c>
      <c r="R42" s="13"/>
      <c r="S42" s="13"/>
      <c r="T42" s="13"/>
      <c r="U42" s="13"/>
      <c r="V42" s="13"/>
      <c r="W42" s="13"/>
      <c r="X42" s="13"/>
      <c r="Y42" s="13"/>
    </row>
    <row r="43" spans="1:25" x14ac:dyDescent="0.35">
      <c r="A43" s="5" t="s">
        <v>66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0"/>
        <v>ARJA</v>
      </c>
      <c r="P43" s="13" t="str">
        <f t="shared" si="1"/>
        <v>Evolutionary Search</v>
      </c>
      <c r="Q43" s="13" t="str">
        <f>IF(NOT(ISERR(SEARCH("*_Buggy",$A43))), "Buggy", IF(NOT(ISERR(SEARCH("*_Manual",$A43))), "Manual", IF(NOT(ISERR(SEARCH("*_Auto",$A43))), "Auto", "")))</f>
        <v>Buggy</v>
      </c>
      <c r="R43" s="13"/>
      <c r="S43" s="13"/>
      <c r="T43" s="13"/>
      <c r="U43" s="13"/>
      <c r="V43" s="13"/>
      <c r="W43" s="13"/>
      <c r="X43" s="13"/>
      <c r="Y43" s="13"/>
    </row>
    <row r="44" spans="1:25" x14ac:dyDescent="0.35">
      <c r="A44" s="7" t="s">
        <v>185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0"/>
        <v>ARJA</v>
      </c>
      <c r="P44" s="13" t="str">
        <f t="shared" si="1"/>
        <v>Evolutionary Search</v>
      </c>
      <c r="Q44" s="13" t="str">
        <f>IF(NOT(ISERR(SEARCH("*_Buggy",$A44))), "Buggy", IF(NOT(ISERR(SEARCH("*_Manual",$A44))), "Manual", IF(NOT(ISERR(SEARCH("*_Auto",$A44))), "Auto", "")))</f>
        <v>Buggy</v>
      </c>
      <c r="R44" s="13"/>
      <c r="S44" s="13"/>
      <c r="T44" s="13"/>
      <c r="U44" s="13"/>
      <c r="V44" s="13"/>
      <c r="W44" s="13"/>
      <c r="X44" s="13"/>
      <c r="Y44" s="13"/>
    </row>
    <row r="45" spans="1:25" x14ac:dyDescent="0.35">
      <c r="A45" s="5" t="s">
        <v>428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0"/>
        <v>ARJA</v>
      </c>
      <c r="P45" s="13" t="str">
        <f t="shared" si="1"/>
        <v>Evolutionary Search</v>
      </c>
      <c r="Q45" s="13" t="str">
        <f>IF(NOT(ISERR(SEARCH("*_Buggy",$A45))), "Buggy", IF(NOT(ISERR(SEARCH("*_Manual",$A45))), "Manual", IF(NOT(ISERR(SEARCH("*_Auto",$A45))), "Auto", "")))</f>
        <v>Buggy</v>
      </c>
      <c r="R45" s="13"/>
      <c r="S45" s="13"/>
      <c r="T45" s="13"/>
      <c r="U45" s="13"/>
      <c r="V45" s="13"/>
      <c r="W45" s="13"/>
      <c r="X45" s="13"/>
      <c r="Y45" s="13"/>
    </row>
    <row r="46" spans="1:25" x14ac:dyDescent="0.35">
      <c r="A46" s="5" t="s">
        <v>291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0"/>
        <v>ARJA</v>
      </c>
      <c r="P46" s="13" t="str">
        <f t="shared" si="1"/>
        <v>Evolutionary Search</v>
      </c>
      <c r="Q46" s="13" t="str">
        <f>IF(NOT(ISERR(SEARCH("*_Buggy",$A46))), "Buggy", IF(NOT(ISERR(SEARCH("*_Manual",$A46))), "Manual", IF(NOT(ISERR(SEARCH("*_Auto",$A46))), "Auto", "")))</f>
        <v>Buggy</v>
      </c>
      <c r="R46" s="13"/>
      <c r="S46" s="13"/>
      <c r="T46" s="13"/>
      <c r="U46" s="13"/>
      <c r="V46" s="13"/>
      <c r="W46" s="13"/>
      <c r="X46" s="13"/>
      <c r="Y46" s="13"/>
    </row>
    <row r="47" spans="1:25" x14ac:dyDescent="0.35">
      <c r="A47" s="5" t="s">
        <v>287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0"/>
        <v>ARJA</v>
      </c>
      <c r="P47" s="13" t="str">
        <f t="shared" si="1"/>
        <v>Evolutionary Search</v>
      </c>
      <c r="Q47" s="13" t="str">
        <f>IF(NOT(ISERR(SEARCH("*_Buggy",$A47))), "Buggy", IF(NOT(ISERR(SEARCH("*_Manual",$A47))), "Manual", IF(NOT(ISERR(SEARCH("*_Auto",$A47))), "Auto", "")))</f>
        <v>Buggy</v>
      </c>
      <c r="R47" s="13"/>
      <c r="S47" s="13"/>
      <c r="T47" s="13"/>
      <c r="U47" s="13"/>
      <c r="V47" s="13"/>
      <c r="W47" s="13"/>
      <c r="X47" s="13"/>
      <c r="Y47" s="13"/>
    </row>
    <row r="48" spans="1:25" x14ac:dyDescent="0.35">
      <c r="A48" s="5" t="s">
        <v>179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0"/>
        <v>ARJA</v>
      </c>
      <c r="P48" s="13" t="str">
        <f t="shared" si="1"/>
        <v>Evolutionary Search</v>
      </c>
      <c r="Q48" s="13" t="str">
        <f>IF(NOT(ISERR(SEARCH("*_Buggy",$A48))), "Buggy", IF(NOT(ISERR(SEARCH("*_Manual",$A48))), "Manual", IF(NOT(ISERR(SEARCH("*_Auto",$A48))), "Auto", "")))</f>
        <v>Buggy</v>
      </c>
      <c r="R48" s="13"/>
      <c r="S48" s="13"/>
      <c r="T48" s="13"/>
      <c r="U48" s="13"/>
      <c r="V48" s="13"/>
      <c r="W48" s="13"/>
      <c r="X48" s="13"/>
      <c r="Y48" s="13"/>
    </row>
    <row r="49" spans="1:25" x14ac:dyDescent="0.35">
      <c r="A49" s="5" t="s">
        <v>149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0"/>
        <v>ARJA</v>
      </c>
      <c r="P49" s="13" t="str">
        <f t="shared" si="1"/>
        <v>Evolutionary Search</v>
      </c>
      <c r="Q49" s="13" t="str">
        <f>IF(NOT(ISERR(SEARCH("*_Buggy",$A49))), "Buggy", IF(NOT(ISERR(SEARCH("*_Manual",$A49))), "Manual", IF(NOT(ISERR(SEARCH("*_Auto",$A49))), "Auto", "")))</f>
        <v>Buggy</v>
      </c>
      <c r="R49" s="13"/>
      <c r="S49" s="13"/>
      <c r="T49" s="13"/>
      <c r="U49" s="13"/>
      <c r="V49" s="13"/>
      <c r="W49" s="13"/>
      <c r="X49" s="13"/>
      <c r="Y49" s="13"/>
    </row>
    <row r="50" spans="1:25" x14ac:dyDescent="0.35">
      <c r="A50" s="7" t="s">
        <v>106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0"/>
        <v>ARJA</v>
      </c>
      <c r="P50" s="13" t="str">
        <f t="shared" si="1"/>
        <v>Evolutionary Search</v>
      </c>
      <c r="Q50" s="13" t="str">
        <f>IF(NOT(ISERR(SEARCH("*_Buggy",$A50))), "Buggy", IF(NOT(ISERR(SEARCH("*_Manual",$A50))), "Manual", IF(NOT(ISERR(SEARCH("*_Auto",$A50))), "Auto", "")))</f>
        <v>Buggy</v>
      </c>
      <c r="R50" s="13"/>
      <c r="S50" s="13"/>
      <c r="T50" s="13"/>
      <c r="U50" s="13"/>
      <c r="V50" s="13"/>
      <c r="W50" s="13"/>
      <c r="X50" s="13"/>
      <c r="Y50" s="13"/>
    </row>
    <row r="51" spans="1:25" x14ac:dyDescent="0.35">
      <c r="A51" s="7" t="s">
        <v>225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0"/>
        <v>ARJA</v>
      </c>
      <c r="P51" s="13" t="str">
        <f t="shared" si="1"/>
        <v>Evolutionary Search</v>
      </c>
      <c r="Q51" s="13" t="str">
        <f>IF(NOT(ISERR(SEARCH("*_Buggy",$A51))), "Buggy", IF(NOT(ISERR(SEARCH("*_Manual",$A51))), "Manual", IF(NOT(ISERR(SEARCH("*_Auto",$A51))), "Auto", "")))</f>
        <v>Buggy</v>
      </c>
      <c r="R51" s="13"/>
      <c r="S51" s="13"/>
      <c r="T51" s="13"/>
      <c r="U51" s="13"/>
      <c r="V51" s="13"/>
      <c r="W51" s="13"/>
      <c r="X51" s="13"/>
      <c r="Y51" s="13"/>
    </row>
    <row r="52" spans="1:25" x14ac:dyDescent="0.35">
      <c r="A52" s="7" t="s">
        <v>220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0"/>
        <v>ARJA</v>
      </c>
      <c r="P52" s="13" t="str">
        <f t="shared" si="1"/>
        <v>Evolutionary Search</v>
      </c>
      <c r="Q52" s="13" t="str">
        <f>IF(NOT(ISERR(SEARCH("*_Buggy",$A52))), "Buggy", IF(NOT(ISERR(SEARCH("*_Manual",$A52))), "Manual", IF(NOT(ISERR(SEARCH("*_Auto",$A52))), "Auto", "")))</f>
        <v>Buggy</v>
      </c>
      <c r="R52" s="13"/>
      <c r="S52" s="13"/>
      <c r="T52" s="13"/>
      <c r="U52" s="13"/>
      <c r="V52" s="13"/>
      <c r="W52" s="13"/>
      <c r="X52" s="13"/>
      <c r="Y52" s="13"/>
    </row>
    <row r="53" spans="1:25" x14ac:dyDescent="0.35">
      <c r="A53" s="5" t="s">
        <v>416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0"/>
        <v>ARJA</v>
      </c>
      <c r="P53" s="13" t="str">
        <f t="shared" si="1"/>
        <v>Evolutionary Search</v>
      </c>
      <c r="Q53" s="13" t="str">
        <f>IF(NOT(ISERR(SEARCH("*_Buggy",$A53))), "Buggy", IF(NOT(ISERR(SEARCH("*_Manual",$A53))), "Manual", IF(NOT(ISERR(SEARCH("*_Auto",$A53))), "Auto", "")))</f>
        <v>Buggy</v>
      </c>
      <c r="R53" s="13"/>
      <c r="S53" s="13"/>
      <c r="T53" s="13"/>
      <c r="U53" s="13"/>
      <c r="V53" s="13"/>
      <c r="W53" s="13"/>
      <c r="X53" s="13"/>
      <c r="Y53" s="13"/>
    </row>
    <row r="54" spans="1:25" x14ac:dyDescent="0.35">
      <c r="A54" s="7" t="s">
        <v>56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0"/>
        <v>ARJA</v>
      </c>
      <c r="P54" s="13" t="str">
        <f t="shared" si="1"/>
        <v>Evolutionary Search</v>
      </c>
      <c r="Q54" s="13" t="str">
        <f>IF(NOT(ISERR(SEARCH("*_Buggy",$A54))), "Buggy", IF(NOT(ISERR(SEARCH("*_Manual",$A54))), "Manual", IF(NOT(ISERR(SEARCH("*_Auto",$A54))), "Auto", "")))</f>
        <v>Buggy</v>
      </c>
      <c r="R54" s="13"/>
      <c r="S54" s="13"/>
      <c r="T54" s="13"/>
      <c r="U54" s="13"/>
      <c r="V54" s="13"/>
      <c r="W54" s="13"/>
      <c r="X54" s="13"/>
      <c r="Y54" s="13"/>
    </row>
    <row r="55" spans="1:25" x14ac:dyDescent="0.35">
      <c r="A55" s="7" t="s">
        <v>103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0"/>
        <v>ARJA</v>
      </c>
      <c r="P55" s="13" t="str">
        <f t="shared" si="1"/>
        <v>Evolutionary Search</v>
      </c>
      <c r="Q55" s="13" t="str">
        <f>IF(NOT(ISERR(SEARCH("*_Buggy",$A55))), "Buggy", IF(NOT(ISERR(SEARCH("*_Manual",$A55))), "Manual", IF(NOT(ISERR(SEARCH("*_Auto",$A55))), "Auto", "")))</f>
        <v>Buggy</v>
      </c>
      <c r="R55" s="13"/>
      <c r="S55" s="13"/>
      <c r="T55" s="13"/>
      <c r="U55" s="13"/>
      <c r="V55" s="13"/>
      <c r="W55" s="13"/>
      <c r="X55" s="13"/>
      <c r="Y55" s="13"/>
    </row>
    <row r="56" spans="1:25" x14ac:dyDescent="0.35">
      <c r="A56" s="5" t="s">
        <v>215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0"/>
        <v>ARJA</v>
      </c>
      <c r="P56" s="13" t="str">
        <f t="shared" si="1"/>
        <v>Evolutionary Search</v>
      </c>
      <c r="Q56" s="13" t="str">
        <f>IF(NOT(ISERR(SEARCH("*_Buggy",$A56))), "Buggy", IF(NOT(ISERR(SEARCH("*_Manual",$A56))), "Manual", IF(NOT(ISERR(SEARCH("*_Auto",$A56))), "Auto", "")))</f>
        <v>Buggy</v>
      </c>
      <c r="R56" s="13"/>
      <c r="S56" s="13"/>
      <c r="T56" s="13"/>
      <c r="U56" s="13"/>
      <c r="V56" s="13"/>
      <c r="W56" s="13"/>
      <c r="X56" s="13"/>
      <c r="Y56" s="13"/>
    </row>
    <row r="57" spans="1:25" x14ac:dyDescent="0.35">
      <c r="A57" s="5" t="s">
        <v>329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0"/>
        <v>ARJA</v>
      </c>
      <c r="P57" s="13" t="str">
        <f t="shared" si="1"/>
        <v>Evolutionary Search</v>
      </c>
      <c r="Q57" s="13" t="str">
        <f>IF(NOT(ISERR(SEARCH("*_Buggy",$A57))), "Buggy", IF(NOT(ISERR(SEARCH("*_Manual",$A57))), "Manual", IF(NOT(ISERR(SEARCH("*_Auto",$A57))), "Auto", "")))</f>
        <v>Buggy</v>
      </c>
      <c r="R57" s="13"/>
      <c r="S57" s="13"/>
      <c r="T57" s="13"/>
      <c r="U57" s="13"/>
      <c r="V57" s="13"/>
      <c r="W57" s="13"/>
      <c r="X57" s="13"/>
      <c r="Y57" s="13"/>
    </row>
    <row r="58" spans="1:25" x14ac:dyDescent="0.35">
      <c r="A58" s="7" t="s">
        <v>183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0"/>
        <v>ARJA</v>
      </c>
      <c r="P58" s="13" t="str">
        <f t="shared" si="1"/>
        <v>Evolutionary Search</v>
      </c>
      <c r="Q58" s="13" t="str">
        <f>IF(NOT(ISERR(SEARCH("*_Buggy",$A58))), "Buggy", IF(NOT(ISERR(SEARCH("*_Manual",$A58))), "Manual", IF(NOT(ISERR(SEARCH("*_Auto",$A58))), "Auto", "")))</f>
        <v>Buggy</v>
      </c>
      <c r="R58" s="13"/>
      <c r="S58" s="13"/>
      <c r="T58" s="13"/>
      <c r="U58" s="13"/>
      <c r="V58" s="13"/>
      <c r="W58" s="13"/>
      <c r="X58" s="13"/>
      <c r="Y58" s="13"/>
    </row>
    <row r="59" spans="1:25" x14ac:dyDescent="0.35">
      <c r="A59" s="5" t="s">
        <v>270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0"/>
        <v>ARJA</v>
      </c>
      <c r="P59" s="13" t="str">
        <f t="shared" si="1"/>
        <v>Evolutionary Search</v>
      </c>
      <c r="Q59" s="13" t="str">
        <f>IF(NOT(ISERR(SEARCH("*_Buggy",$A59))), "Buggy", IF(NOT(ISERR(SEARCH("*_Manual",$A59))), "Manual", IF(NOT(ISERR(SEARCH("*_Auto",$A59))), "Auto", "")))</f>
        <v>Buggy</v>
      </c>
      <c r="R59" s="13"/>
      <c r="S59" s="13"/>
      <c r="T59" s="13"/>
      <c r="U59" s="13"/>
      <c r="V59" s="13"/>
      <c r="W59" s="13"/>
      <c r="X59" s="13"/>
      <c r="Y59" s="13"/>
    </row>
    <row r="60" spans="1:25" x14ac:dyDescent="0.35">
      <c r="A60" s="7" t="s">
        <v>194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0"/>
        <v>ARJA</v>
      </c>
      <c r="P60" s="13" t="str">
        <f t="shared" si="1"/>
        <v>Evolutionary Search</v>
      </c>
      <c r="Q60" s="13" t="str">
        <f>IF(NOT(ISERR(SEARCH("*_Buggy",$A60))), "Buggy", IF(NOT(ISERR(SEARCH("*_Manual",$A60))), "Manual", IF(NOT(ISERR(SEARCH("*_Auto",$A60))), "Auto", "")))</f>
        <v>Buggy</v>
      </c>
      <c r="R60" s="13"/>
      <c r="S60" s="13"/>
      <c r="T60" s="13"/>
      <c r="U60" s="13"/>
      <c r="V60" s="13"/>
      <c r="W60" s="13"/>
      <c r="X60" s="13"/>
      <c r="Y60" s="13"/>
    </row>
    <row r="61" spans="1:25" x14ac:dyDescent="0.35">
      <c r="A61" s="7" t="s">
        <v>216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0"/>
        <v>ARJA</v>
      </c>
      <c r="P61" s="13" t="str">
        <f t="shared" si="1"/>
        <v>Evolutionary Search</v>
      </c>
      <c r="Q61" s="13" t="str">
        <f>IF(NOT(ISERR(SEARCH("*_Buggy",$A61))), "Buggy", IF(NOT(ISERR(SEARCH("*_Manual",$A61))), "Manual", IF(NOT(ISERR(SEARCH("*_Auto",$A61))), "Auto", "")))</f>
        <v>Buggy</v>
      </c>
      <c r="R61" s="13"/>
      <c r="S61" s="13"/>
      <c r="T61" s="13"/>
      <c r="U61" s="13"/>
      <c r="V61" s="13"/>
      <c r="W61" s="13"/>
      <c r="X61" s="13"/>
      <c r="Y61" s="13"/>
    </row>
    <row r="62" spans="1:25" x14ac:dyDescent="0.35">
      <c r="A62" s="5" t="s">
        <v>289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0"/>
        <v>ARJA</v>
      </c>
      <c r="P62" s="13" t="str">
        <f t="shared" si="1"/>
        <v>Evolutionary Search</v>
      </c>
      <c r="Q62" s="13" t="str">
        <f>IF(NOT(ISERR(SEARCH("*_Buggy",$A62))), "Buggy", IF(NOT(ISERR(SEARCH("*_Manual",$A62))), "Manual", IF(NOT(ISERR(SEARCH("*_Auto",$A62))), "Auto", "")))</f>
        <v>Buggy</v>
      </c>
      <c r="R62" s="13"/>
      <c r="S62" s="13"/>
      <c r="T62" s="13"/>
      <c r="U62" s="13"/>
      <c r="V62" s="13"/>
      <c r="W62" s="13"/>
      <c r="X62" s="13"/>
      <c r="Y62" s="13"/>
    </row>
    <row r="63" spans="1:25" x14ac:dyDescent="0.35">
      <c r="A63" s="5" t="s">
        <v>301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0"/>
        <v>ARJA</v>
      </c>
      <c r="P63" s="13" t="str">
        <f t="shared" si="1"/>
        <v>Evolutionary Search</v>
      </c>
      <c r="Q63" s="13" t="str">
        <f>IF(NOT(ISERR(SEARCH("*_Buggy",$A63))), "Buggy", IF(NOT(ISERR(SEARCH("*_Manual",$A63))), "Manual", IF(NOT(ISERR(SEARCH("*_Auto",$A63))), "Auto", "")))</f>
        <v>Buggy</v>
      </c>
      <c r="R63" s="13"/>
      <c r="S63" s="13"/>
      <c r="T63" s="13"/>
      <c r="U63" s="13"/>
      <c r="V63" s="13"/>
      <c r="W63" s="13"/>
      <c r="X63" s="13"/>
      <c r="Y63" s="13"/>
    </row>
    <row r="64" spans="1:25" x14ac:dyDescent="0.35">
      <c r="A64" s="7" t="s">
        <v>203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0"/>
        <v>ARJA</v>
      </c>
      <c r="P64" s="13" t="str">
        <f t="shared" si="1"/>
        <v>Evolutionary Search</v>
      </c>
      <c r="Q64" s="13" t="str">
        <f>IF(NOT(ISERR(SEARCH("*_Buggy",$A64))), "Buggy", IF(NOT(ISERR(SEARCH("*_Manual",$A64))), "Manual", IF(NOT(ISERR(SEARCH("*_Auto",$A64))), "Auto", "")))</f>
        <v>Buggy</v>
      </c>
      <c r="R64" s="13"/>
      <c r="S64" s="13"/>
      <c r="T64" s="13"/>
      <c r="U64" s="13"/>
      <c r="V64" s="13"/>
      <c r="W64" s="13"/>
      <c r="X64" s="13"/>
      <c r="Y64" s="13"/>
    </row>
    <row r="65" spans="1:25" x14ac:dyDescent="0.35">
      <c r="A65" s="7" t="s">
        <v>41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0"/>
        <v>ARJA</v>
      </c>
      <c r="P65" s="13" t="str">
        <f t="shared" si="1"/>
        <v>Evolutionary Search</v>
      </c>
      <c r="Q65" s="13" t="str">
        <f>IF(NOT(ISERR(SEARCH("*_Buggy",$A65))), "Buggy", IF(NOT(ISERR(SEARCH("*_Manual",$A65))), "Manual", IF(NOT(ISERR(SEARCH("*_Auto",$A65))), "Auto", "")))</f>
        <v>Buggy</v>
      </c>
      <c r="R65" s="13"/>
      <c r="S65" s="13"/>
      <c r="T65" s="13"/>
      <c r="U65" s="13"/>
      <c r="V65" s="13"/>
      <c r="W65" s="13"/>
      <c r="X65" s="13"/>
      <c r="Y65" s="13"/>
    </row>
    <row r="66" spans="1:25" x14ac:dyDescent="0.35">
      <c r="A66" s="7" t="s">
        <v>265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0"/>
        <v>ARJA</v>
      </c>
      <c r="P66" s="13" t="str">
        <f t="shared" si="1"/>
        <v>Evolutionary Search</v>
      </c>
      <c r="Q66" s="13" t="str">
        <f>IF(NOT(ISERR(SEARCH("*_Buggy",$A66))), "Buggy", IF(NOT(ISERR(SEARCH("*_Manual",$A66))), "Manual", IF(NOT(ISERR(SEARCH("*_Auto",$A66))), "Auto", "")))</f>
        <v>Buggy</v>
      </c>
      <c r="R66" s="13"/>
      <c r="S66" s="13"/>
      <c r="T66" s="13"/>
      <c r="U66" s="13"/>
      <c r="V66" s="13"/>
      <c r="W66" s="13"/>
      <c r="X66" s="13"/>
      <c r="Y66" s="13"/>
    </row>
    <row r="67" spans="1:25" x14ac:dyDescent="0.35">
      <c r="A67" s="7" t="s">
        <v>90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0"/>
        <v>ARJA</v>
      </c>
      <c r="P67" s="13" t="str">
        <f t="shared" si="1"/>
        <v>Evolutionary Search</v>
      </c>
      <c r="Q67" s="13" t="str">
        <f>IF(NOT(ISERR(SEARCH("*_Buggy",$A67))), "Buggy", IF(NOT(ISERR(SEARCH("*_Manual",$A67))), "Manual", IF(NOT(ISERR(SEARCH("*_Auto",$A67))), "Auto", "")))</f>
        <v>Buggy</v>
      </c>
      <c r="R67" s="13"/>
      <c r="S67" s="13"/>
      <c r="T67" s="13"/>
      <c r="U67" s="13"/>
      <c r="V67" s="13"/>
      <c r="W67" s="13"/>
      <c r="X67" s="13"/>
      <c r="Y67" s="13"/>
    </row>
    <row r="68" spans="1:25" x14ac:dyDescent="0.35">
      <c r="A68" s="7" t="s">
        <v>64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0"/>
        <v>ARJA</v>
      </c>
      <c r="P68" s="13" t="str">
        <f t="shared" si="1"/>
        <v>Evolutionary Search</v>
      </c>
      <c r="Q68" s="13" t="str">
        <f>IF(NOT(ISERR(SEARCH("*_Buggy",$A68))), "Buggy", IF(NOT(ISERR(SEARCH("*_Manual",$A68))), "Manual", IF(NOT(ISERR(SEARCH("*_Auto",$A68))), "Auto", "")))</f>
        <v>Buggy</v>
      </c>
      <c r="R68" s="13"/>
      <c r="S68" s="13"/>
      <c r="T68" s="13"/>
      <c r="U68" s="13"/>
      <c r="V68" s="13"/>
      <c r="W68" s="13"/>
      <c r="X68" s="13"/>
      <c r="Y68" s="13"/>
    </row>
    <row r="69" spans="1:25" x14ac:dyDescent="0.35">
      <c r="A69" s="7" t="s">
        <v>331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0"/>
        <v>ARJA</v>
      </c>
      <c r="P69" s="13" t="str">
        <f t="shared" si="1"/>
        <v>Evolutionary Search</v>
      </c>
      <c r="Q69" s="13" t="str">
        <f>IF(NOT(ISERR(SEARCH("*_Buggy",$A69))), "Buggy", IF(NOT(ISERR(SEARCH("*_Manual",$A69))), "Manual", IF(NOT(ISERR(SEARCH("*_Auto",$A69))), "Auto", "")))</f>
        <v>Buggy</v>
      </c>
      <c r="R69" s="13"/>
      <c r="S69" s="13"/>
      <c r="T69" s="13"/>
      <c r="U69" s="13"/>
      <c r="V69" s="13"/>
      <c r="W69" s="13"/>
      <c r="X69" s="13"/>
      <c r="Y69" s="13"/>
    </row>
    <row r="70" spans="1:25" x14ac:dyDescent="0.35">
      <c r="A70" s="5" t="s">
        <v>57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0"/>
        <v>ARJA</v>
      </c>
      <c r="P70" s="13" t="str">
        <f t="shared" si="1"/>
        <v>Evolutionary Search</v>
      </c>
      <c r="Q70" s="13" t="str">
        <f>IF(NOT(ISERR(SEARCH("*_Buggy",$A70))), "Buggy", IF(NOT(ISERR(SEARCH("*_Manual",$A70))), "Manual", IF(NOT(ISERR(SEARCH("*_Auto",$A70))), "Auto", "")))</f>
        <v>Buggy</v>
      </c>
      <c r="R70" s="13"/>
      <c r="S70" s="13"/>
      <c r="T70" s="13"/>
      <c r="U70" s="13"/>
      <c r="V70" s="13"/>
      <c r="W70" s="13"/>
      <c r="X70" s="13"/>
      <c r="Y70" s="13"/>
    </row>
    <row r="71" spans="1:25" x14ac:dyDescent="0.35">
      <c r="A71" s="7" t="s">
        <v>386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0"/>
        <v>ARJA</v>
      </c>
      <c r="P71" s="13" t="str">
        <f t="shared" si="1"/>
        <v>Evolutionary Search</v>
      </c>
      <c r="Q71" s="13" t="str">
        <f>IF(NOT(ISERR(SEARCH("*_Buggy",$A71))), "Buggy", IF(NOT(ISERR(SEARCH("*_Manual",$A71))), "Manual", IF(NOT(ISERR(SEARCH("*_Auto",$A71))), "Auto", "")))</f>
        <v>Buggy</v>
      </c>
      <c r="R71" s="13"/>
      <c r="S71" s="13"/>
      <c r="T71" s="13"/>
      <c r="U71" s="13"/>
      <c r="V71" s="13"/>
      <c r="W71" s="13"/>
      <c r="X71" s="13"/>
      <c r="Y71" s="13"/>
    </row>
    <row r="72" spans="1:25" x14ac:dyDescent="0.35">
      <c r="A72" s="7" t="s">
        <v>195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0"/>
        <v>ARJA</v>
      </c>
      <c r="P72" s="13" t="str">
        <f t="shared" si="1"/>
        <v>Evolutionary Search</v>
      </c>
      <c r="Q72" s="13" t="str">
        <f>IF(NOT(ISERR(SEARCH("*_Buggy",$A72))), "Buggy", IF(NOT(ISERR(SEARCH("*_Manual",$A72))), "Manual", IF(NOT(ISERR(SEARCH("*_Auto",$A72))), "Auto", "")))</f>
        <v>Buggy</v>
      </c>
      <c r="R72" s="13"/>
      <c r="S72" s="13"/>
      <c r="T72" s="13"/>
      <c r="U72" s="13"/>
      <c r="V72" s="13"/>
      <c r="W72" s="13"/>
      <c r="X72" s="13"/>
      <c r="Y72" s="13"/>
    </row>
    <row r="73" spans="1:25" x14ac:dyDescent="0.35">
      <c r="A73" s="7" t="s">
        <v>358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0"/>
        <v>ARJA</v>
      </c>
      <c r="P73" s="13" t="str">
        <f t="shared" si="1"/>
        <v>Evolutionary Search</v>
      </c>
      <c r="Q73" s="13" t="str">
        <f>IF(NOT(ISERR(SEARCH("*_Buggy",$A73))), "Buggy", IF(NOT(ISERR(SEARCH("*_Manual",$A73))), "Manual", IF(NOT(ISERR(SEARCH("*_Auto",$A73))), "Auto", "")))</f>
        <v>Buggy</v>
      </c>
      <c r="R73" s="13"/>
      <c r="S73" s="13"/>
      <c r="T73" s="13"/>
      <c r="U73" s="13"/>
      <c r="V73" s="13"/>
      <c r="W73" s="13"/>
      <c r="X73" s="13"/>
      <c r="Y73" s="13"/>
    </row>
    <row r="74" spans="1:25" x14ac:dyDescent="0.35">
      <c r="A74" s="5" t="s">
        <v>217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0"/>
        <v>ARJA</v>
      </c>
      <c r="P74" s="13" t="str">
        <f t="shared" si="1"/>
        <v>Evolutionary Search</v>
      </c>
      <c r="Q74" s="13" t="str">
        <f>IF(NOT(ISERR(SEARCH("*_Buggy",$A74))), "Buggy", IF(NOT(ISERR(SEARCH("*_Manual",$A74))), "Manual", IF(NOT(ISERR(SEARCH("*_Auto",$A74))), "Auto", "")))</f>
        <v>Buggy</v>
      </c>
      <c r="R74" s="13"/>
      <c r="S74" s="13"/>
      <c r="T74" s="13"/>
      <c r="U74" s="13"/>
      <c r="V74" s="13"/>
      <c r="W74" s="13"/>
      <c r="X74" s="13"/>
      <c r="Y74" s="13"/>
    </row>
    <row r="75" spans="1:25" x14ac:dyDescent="0.35">
      <c r="A75" s="7" t="s">
        <v>123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0"/>
        <v>ARJA</v>
      </c>
      <c r="P75" s="13" t="str">
        <f t="shared" si="1"/>
        <v>Evolutionary Search</v>
      </c>
      <c r="Q75" s="13" t="str">
        <f>IF(NOT(ISERR(SEARCH("*_Buggy",$A75))), "Buggy", IF(NOT(ISERR(SEARCH("*_Manual",$A75))), "Manual", IF(NOT(ISERR(SEARCH("*_Auto",$A75))), "Auto", "")))</f>
        <v>Buggy</v>
      </c>
      <c r="R75" s="13"/>
      <c r="S75" s="13"/>
      <c r="T75" s="13"/>
      <c r="U75" s="13"/>
      <c r="V75" s="13"/>
      <c r="W75" s="13"/>
      <c r="X75" s="13"/>
      <c r="Y75" s="13"/>
    </row>
    <row r="76" spans="1:25" x14ac:dyDescent="0.35">
      <c r="A76" s="5" t="s">
        <v>156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0"/>
        <v>ARJA</v>
      </c>
      <c r="P76" s="13" t="str">
        <f t="shared" si="1"/>
        <v>Evolutionary Search</v>
      </c>
      <c r="Q76" s="13" t="str">
        <f>IF(NOT(ISERR(SEARCH("*_Buggy",$A76))), "Buggy", IF(NOT(ISERR(SEARCH("*_Manual",$A76))), "Manual", IF(NOT(ISERR(SEARCH("*_Auto",$A76))), "Auto", "")))</f>
        <v>Buggy</v>
      </c>
      <c r="R76" s="13"/>
      <c r="S76" s="13"/>
      <c r="T76" s="13"/>
      <c r="U76" s="13"/>
      <c r="V76" s="13"/>
      <c r="W76" s="13"/>
      <c r="X76" s="13"/>
      <c r="Y76" s="13"/>
    </row>
    <row r="77" spans="1:25" x14ac:dyDescent="0.35">
      <c r="A77" s="7" t="s">
        <v>125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0"/>
        <v>ARJA</v>
      </c>
      <c r="P77" s="13" t="str">
        <f t="shared" si="1"/>
        <v>Evolutionary Search</v>
      </c>
      <c r="Q77" s="13" t="str">
        <f>IF(NOT(ISERR(SEARCH("*_Buggy",$A77))), "Buggy", IF(NOT(ISERR(SEARCH("*_Manual",$A77))), "Manual", IF(NOT(ISERR(SEARCH("*_Auto",$A77))), "Auto", "")))</f>
        <v>Buggy</v>
      </c>
      <c r="R77" s="13"/>
      <c r="S77" s="13"/>
      <c r="T77" s="13"/>
      <c r="U77" s="13"/>
      <c r="V77" s="13"/>
      <c r="W77" s="13"/>
      <c r="X77" s="13"/>
      <c r="Y77" s="13"/>
    </row>
    <row r="78" spans="1:25" x14ac:dyDescent="0.35">
      <c r="A78" s="7" t="s">
        <v>163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0"/>
        <v>ARJA</v>
      </c>
      <c r="P78" s="13" t="str">
        <f t="shared" si="1"/>
        <v>Evolutionary Search</v>
      </c>
      <c r="Q78" s="13" t="str">
        <f>IF(NOT(ISERR(SEARCH("*_Buggy",$A78))), "Buggy", IF(NOT(ISERR(SEARCH("*_Manual",$A78))), "Manual", IF(NOT(ISERR(SEARCH("*_Auto",$A78))), "Auto", "")))</f>
        <v>Buggy</v>
      </c>
      <c r="R78" s="13"/>
      <c r="S78" s="13"/>
      <c r="T78" s="13"/>
      <c r="U78" s="13"/>
      <c r="V78" s="13"/>
      <c r="W78" s="13"/>
      <c r="X78" s="13"/>
      <c r="Y78" s="13"/>
    </row>
    <row r="79" spans="1:25" x14ac:dyDescent="0.35">
      <c r="A79" s="7" t="s">
        <v>236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0"/>
        <v>ARJA</v>
      </c>
      <c r="P79" s="13" t="str">
        <f t="shared" si="1"/>
        <v>Evolutionary Search</v>
      </c>
      <c r="Q79" s="13" t="str">
        <f>IF(NOT(ISERR(SEARCH("*_Buggy",$A79))), "Buggy", IF(NOT(ISERR(SEARCH("*_Manual",$A79))), "Manual", IF(NOT(ISERR(SEARCH("*_Auto",$A79))), "Auto", "")))</f>
        <v>Buggy</v>
      </c>
      <c r="R79" s="13"/>
      <c r="S79" s="13"/>
      <c r="T79" s="13"/>
      <c r="U79" s="13"/>
      <c r="V79" s="13"/>
      <c r="W79" s="13"/>
      <c r="X79" s="13"/>
      <c r="Y79" s="13"/>
    </row>
    <row r="80" spans="1:25" x14ac:dyDescent="0.35">
      <c r="A80" s="7" t="s">
        <v>61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0"/>
        <v>ARJA</v>
      </c>
      <c r="P80" s="13" t="str">
        <f t="shared" si="1"/>
        <v>Evolutionary Search</v>
      </c>
      <c r="Q80" s="13" t="str">
        <f>IF(NOT(ISERR(SEARCH("*_Buggy",$A80))), "Buggy", IF(NOT(ISERR(SEARCH("*_Manual",$A80))), "Manual", IF(NOT(ISERR(SEARCH("*_Auto",$A80))), "Auto", "")))</f>
        <v>Buggy</v>
      </c>
      <c r="R80" s="13"/>
      <c r="S80" s="13"/>
      <c r="T80" s="13"/>
      <c r="U80" s="13"/>
      <c r="V80" s="13"/>
      <c r="W80" s="13"/>
      <c r="X80" s="13"/>
      <c r="Y80" s="13"/>
    </row>
    <row r="81" spans="1:25" x14ac:dyDescent="0.35">
      <c r="A81" s="7" t="s">
        <v>222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0"/>
        <v>ARJA</v>
      </c>
      <c r="P81" s="13" t="str">
        <f t="shared" si="1"/>
        <v>Evolutionary Search</v>
      </c>
      <c r="Q81" s="13" t="str">
        <f>IF(NOT(ISERR(SEARCH("*_Buggy",$A81))), "Buggy", IF(NOT(ISERR(SEARCH("*_Manual",$A81))), "Manual", IF(NOT(ISERR(SEARCH("*_Auto",$A81))), "Auto", "")))</f>
        <v>Buggy</v>
      </c>
      <c r="R81" s="13"/>
      <c r="S81" s="13"/>
      <c r="T81" s="13"/>
      <c r="U81" s="13"/>
      <c r="V81" s="13"/>
      <c r="W81" s="13"/>
      <c r="X81" s="13"/>
      <c r="Y81" s="13"/>
    </row>
    <row r="82" spans="1:25" x14ac:dyDescent="0.35">
      <c r="A82" s="5" t="s">
        <v>237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0"/>
        <v>ARJA</v>
      </c>
      <c r="P82" s="13" t="str">
        <f t="shared" si="1"/>
        <v>Evolutionary Search</v>
      </c>
      <c r="Q82" s="13" t="str">
        <f>IF(NOT(ISERR(SEARCH("*_Buggy",$A82))), "Buggy", IF(NOT(ISERR(SEARCH("*_Manual",$A82))), "Manual", IF(NOT(ISERR(SEARCH("*_Auto",$A82))), "Auto", "")))</f>
        <v>Buggy</v>
      </c>
      <c r="R82" s="13"/>
      <c r="S82" s="13"/>
      <c r="T82" s="13"/>
      <c r="U82" s="13"/>
      <c r="V82" s="13"/>
      <c r="W82" s="13"/>
      <c r="X82" s="13"/>
      <c r="Y82" s="13"/>
    </row>
    <row r="83" spans="1:25" x14ac:dyDescent="0.35">
      <c r="A83" s="7" t="s">
        <v>186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0"/>
        <v>ARJA</v>
      </c>
      <c r="P83" s="13" t="str">
        <f t="shared" si="1"/>
        <v>Evolutionary Search</v>
      </c>
      <c r="Q83" s="13" t="str">
        <f>IF(NOT(ISERR(SEARCH("*_Buggy",$A83))), "Buggy", IF(NOT(ISERR(SEARCH("*_Manual",$A83))), "Manual", IF(NOT(ISERR(SEARCH("*_Auto",$A83))), "Auto", "")))</f>
        <v>Buggy</v>
      </c>
      <c r="R83" s="13"/>
      <c r="S83" s="13"/>
      <c r="T83" s="13"/>
      <c r="U83" s="13"/>
      <c r="V83" s="13"/>
      <c r="W83" s="13"/>
      <c r="X83" s="13"/>
      <c r="Y83" s="13"/>
    </row>
    <row r="84" spans="1:25" x14ac:dyDescent="0.35">
      <c r="A84" s="7" t="s">
        <v>119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0"/>
        <v>ARJA</v>
      </c>
      <c r="P84" s="13" t="str">
        <f t="shared" si="1"/>
        <v>Evolutionary Search</v>
      </c>
      <c r="Q84" s="13" t="str">
        <f>IF(NOT(ISERR(SEARCH("*_Buggy",$A84))), "Buggy", IF(NOT(ISERR(SEARCH("*_Manual",$A84))), "Manual", IF(NOT(ISERR(SEARCH("*_Auto",$A84))), "Auto", "")))</f>
        <v>Buggy</v>
      </c>
      <c r="R84" s="13"/>
      <c r="S84" s="13"/>
      <c r="T84" s="13"/>
      <c r="U84" s="13"/>
      <c r="V84" s="13"/>
      <c r="W84" s="13"/>
      <c r="X84" s="13"/>
      <c r="Y84" s="13"/>
    </row>
    <row r="85" spans="1:25" x14ac:dyDescent="0.35">
      <c r="A85" s="5" t="s">
        <v>50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0"/>
        <v>AVATAR</v>
      </c>
      <c r="P85" s="13" t="str">
        <f t="shared" si="1"/>
        <v>True Pattern</v>
      </c>
      <c r="Q85" s="13" t="str">
        <f>IF(NOT(ISERR(SEARCH("*_Buggy",$A85))), "Buggy", IF(NOT(ISERR(SEARCH("*_Manual",$A85))), "Manual", IF(NOT(ISERR(SEARCH("*_Auto",$A85))), "Auto", "")))</f>
        <v>Buggy</v>
      </c>
      <c r="R85" s="13"/>
      <c r="S85" s="13"/>
      <c r="T85" s="13"/>
      <c r="U85" s="13"/>
      <c r="V85" s="13"/>
      <c r="W85" s="13"/>
      <c r="X85" s="13"/>
      <c r="Y85" s="13"/>
    </row>
    <row r="86" spans="1:25" x14ac:dyDescent="0.35">
      <c r="A86" s="7" t="s">
        <v>254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0"/>
        <v>AVATAR</v>
      </c>
      <c r="P86" s="13" t="str">
        <f t="shared" si="1"/>
        <v>True Pattern</v>
      </c>
      <c r="Q86" s="13" t="str">
        <f>IF(NOT(ISERR(SEARCH("*_Buggy",$A86))), "Buggy", IF(NOT(ISERR(SEARCH("*_Manual",$A86))), "Manual", IF(NOT(ISERR(SEARCH("*_Auto",$A86))), "Auto", "")))</f>
        <v>Buggy</v>
      </c>
      <c r="R86" s="13"/>
      <c r="S86" s="13"/>
      <c r="T86" s="13"/>
      <c r="U86" s="13"/>
      <c r="V86" s="13"/>
      <c r="W86" s="13"/>
      <c r="X86" s="13"/>
      <c r="Y86" s="13"/>
    </row>
    <row r="87" spans="1:25" x14ac:dyDescent="0.35">
      <c r="A87" s="7" t="s">
        <v>83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0"/>
        <v>AVATAR</v>
      </c>
      <c r="P87" s="13" t="str">
        <f t="shared" si="1"/>
        <v>True Pattern</v>
      </c>
      <c r="Q87" s="13" t="str">
        <f>IF(NOT(ISERR(SEARCH("*_Buggy",$A87))), "Buggy", IF(NOT(ISERR(SEARCH("*_Manual",$A87))), "Manual", IF(NOT(ISERR(SEARCH("*_Auto",$A87))), "Auto", "")))</f>
        <v>Buggy</v>
      </c>
      <c r="R87" s="13"/>
      <c r="S87" s="13"/>
      <c r="T87" s="13"/>
      <c r="U87" s="13"/>
      <c r="V87" s="13"/>
      <c r="W87" s="13"/>
      <c r="X87" s="13"/>
      <c r="Y87" s="13"/>
    </row>
    <row r="88" spans="1:25" x14ac:dyDescent="0.35">
      <c r="A88" s="7" t="s">
        <v>296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2">LEFT($A88,FIND("_",$A88)-1)</f>
        <v>AVATAR</v>
      </c>
      <c r="P88" s="13" t="str">
        <f t="shared" ref="P88:P151" si="3"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>IF(NOT(ISERR(SEARCH("*_Buggy",$A88))), "Buggy", IF(NOT(ISERR(SEARCH("*_Manual",$A88))), "Manual", IF(NOT(ISERR(SEARCH("*_Auto",$A88))), "Auto", "")))</f>
        <v>Buggy</v>
      </c>
      <c r="R88" s="13"/>
      <c r="S88" s="13"/>
      <c r="T88" s="13"/>
      <c r="U88" s="13"/>
      <c r="V88" s="13"/>
      <c r="W88" s="13"/>
      <c r="X88" s="13"/>
      <c r="Y88" s="13"/>
    </row>
    <row r="89" spans="1:25" x14ac:dyDescent="0.35">
      <c r="A89" s="7" t="s">
        <v>144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2"/>
        <v>AVATAR</v>
      </c>
      <c r="P89" s="13" t="str">
        <f t="shared" si="3"/>
        <v>True Pattern</v>
      </c>
      <c r="Q89" s="13" t="str">
        <f>IF(NOT(ISERR(SEARCH("*_Buggy",$A89))), "Buggy", IF(NOT(ISERR(SEARCH("*_Manual",$A89))), "Manual", IF(NOT(ISERR(SEARCH("*_Auto",$A89))), "Auto", "")))</f>
        <v>Buggy</v>
      </c>
      <c r="R89" s="13"/>
      <c r="S89" s="13"/>
      <c r="T89" s="13"/>
      <c r="U89" s="13"/>
      <c r="V89" s="13"/>
      <c r="W89" s="13"/>
      <c r="X89" s="13"/>
      <c r="Y89" s="13"/>
    </row>
    <row r="90" spans="1:25" x14ac:dyDescent="0.35">
      <c r="A90" s="5" t="s">
        <v>227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2"/>
        <v>AVATAR</v>
      </c>
      <c r="P90" s="13" t="str">
        <f t="shared" si="3"/>
        <v>True Pattern</v>
      </c>
      <c r="Q90" s="13" t="str">
        <f>IF(NOT(ISERR(SEARCH("*_Buggy",$A90))), "Buggy", IF(NOT(ISERR(SEARCH("*_Manual",$A90))), "Manual", IF(NOT(ISERR(SEARCH("*_Auto",$A90))), "Auto", "")))</f>
        <v>Buggy</v>
      </c>
      <c r="R90" s="13"/>
      <c r="S90" s="13"/>
      <c r="T90" s="13"/>
      <c r="U90" s="13"/>
      <c r="V90" s="13"/>
      <c r="W90" s="13"/>
      <c r="X90" s="13"/>
      <c r="Y90" s="13"/>
    </row>
    <row r="91" spans="1:25" x14ac:dyDescent="0.35">
      <c r="A91" s="5" t="s">
        <v>143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2"/>
        <v>AVATAR</v>
      </c>
      <c r="P91" s="13" t="str">
        <f t="shared" si="3"/>
        <v>True Pattern</v>
      </c>
      <c r="Q91" s="13" t="str">
        <f>IF(NOT(ISERR(SEARCH("*_Buggy",$A91))), "Buggy", IF(NOT(ISERR(SEARCH("*_Manual",$A91))), "Manual", IF(NOT(ISERR(SEARCH("*_Auto",$A91))), "Auto", "")))</f>
        <v>Buggy</v>
      </c>
      <c r="R91" s="13"/>
      <c r="S91" s="13"/>
      <c r="T91" s="13"/>
      <c r="U91" s="13"/>
      <c r="V91" s="13"/>
      <c r="W91" s="13"/>
      <c r="X91" s="13"/>
      <c r="Y91" s="13"/>
    </row>
    <row r="92" spans="1:25" x14ac:dyDescent="0.35">
      <c r="A92" s="7" t="s">
        <v>45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2"/>
        <v>AVATAR</v>
      </c>
      <c r="P92" s="13" t="str">
        <f t="shared" si="3"/>
        <v>True Pattern</v>
      </c>
      <c r="Q92" s="13" t="str">
        <f>IF(NOT(ISERR(SEARCH("*_Buggy",$A92))), "Buggy", IF(NOT(ISERR(SEARCH("*_Manual",$A92))), "Manual", IF(NOT(ISERR(SEARCH("*_Auto",$A92))), "Auto", "")))</f>
        <v>Buggy</v>
      </c>
      <c r="R92" s="13"/>
      <c r="S92" s="13"/>
      <c r="T92" s="13"/>
      <c r="U92" s="13"/>
      <c r="V92" s="13"/>
      <c r="W92" s="13"/>
      <c r="X92" s="13"/>
      <c r="Y92" s="13"/>
    </row>
    <row r="93" spans="1:25" x14ac:dyDescent="0.35">
      <c r="A93" s="5" t="s">
        <v>142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2"/>
        <v>AVATAR</v>
      </c>
      <c r="P93" s="13" t="str">
        <f t="shared" si="3"/>
        <v>True Pattern</v>
      </c>
      <c r="Q93" s="13" t="str">
        <f>IF(NOT(ISERR(SEARCH("*_Buggy",$A93))), "Buggy", IF(NOT(ISERR(SEARCH("*_Manual",$A93))), "Manual", IF(NOT(ISERR(SEARCH("*_Auto",$A93))), "Auto", "")))</f>
        <v>Buggy</v>
      </c>
      <c r="R93" s="13"/>
      <c r="S93" s="13"/>
      <c r="T93" s="13"/>
      <c r="U93" s="13"/>
      <c r="V93" s="13"/>
      <c r="W93" s="13"/>
      <c r="X93" s="13"/>
      <c r="Y93" s="13"/>
    </row>
    <row r="94" spans="1:25" x14ac:dyDescent="0.35">
      <c r="A94" s="7" t="s">
        <v>275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2"/>
        <v>AVATAR</v>
      </c>
      <c r="P94" s="13" t="str">
        <f t="shared" si="3"/>
        <v>True Pattern</v>
      </c>
      <c r="Q94" s="13" t="str">
        <f>IF(NOT(ISERR(SEARCH("*_Buggy",$A94))), "Buggy", IF(NOT(ISERR(SEARCH("*_Manual",$A94))), "Manual", IF(NOT(ISERR(SEARCH("*_Auto",$A94))), "Auto", "")))</f>
        <v>Buggy</v>
      </c>
      <c r="R94" s="13"/>
      <c r="S94" s="13"/>
      <c r="T94" s="13"/>
      <c r="U94" s="13"/>
      <c r="V94" s="13"/>
      <c r="W94" s="13"/>
      <c r="X94" s="13"/>
      <c r="Y94" s="13"/>
    </row>
    <row r="95" spans="1:25" x14ac:dyDescent="0.35">
      <c r="A95" s="7" t="s">
        <v>259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2"/>
        <v>AVATAR</v>
      </c>
      <c r="P95" s="13" t="str">
        <f t="shared" si="3"/>
        <v>True Pattern</v>
      </c>
      <c r="Q95" s="13" t="str">
        <f>IF(NOT(ISERR(SEARCH("*_Buggy",$A95))), "Buggy", IF(NOT(ISERR(SEARCH("*_Manual",$A95))), "Manual", IF(NOT(ISERR(SEARCH("*_Auto",$A95))), "Auto", "")))</f>
        <v>Buggy</v>
      </c>
      <c r="R95" s="13"/>
      <c r="S95" s="13"/>
      <c r="T95" s="13"/>
      <c r="U95" s="13"/>
      <c r="V95" s="13"/>
      <c r="W95" s="13"/>
      <c r="X95" s="13"/>
      <c r="Y95" s="13"/>
    </row>
    <row r="96" spans="1:25" x14ac:dyDescent="0.35">
      <c r="A96" s="7" t="s">
        <v>188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2"/>
        <v>AVATAR</v>
      </c>
      <c r="P96" s="13" t="str">
        <f t="shared" si="3"/>
        <v>True Pattern</v>
      </c>
      <c r="Q96" s="13" t="str">
        <f>IF(NOT(ISERR(SEARCH("*_Buggy",$A96))), "Buggy", IF(NOT(ISERR(SEARCH("*_Manual",$A96))), "Manual", IF(NOT(ISERR(SEARCH("*_Auto",$A96))), "Auto", "")))</f>
        <v>Buggy</v>
      </c>
      <c r="R96" s="13"/>
      <c r="S96" s="13"/>
      <c r="T96" s="13"/>
      <c r="U96" s="13"/>
      <c r="V96" s="13"/>
      <c r="W96" s="13"/>
      <c r="X96" s="13"/>
      <c r="Y96" s="13"/>
    </row>
    <row r="97" spans="1:25" x14ac:dyDescent="0.35">
      <c r="A97" s="5" t="s">
        <v>92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2"/>
        <v>AVATAR</v>
      </c>
      <c r="P97" s="13" t="str">
        <f t="shared" si="3"/>
        <v>True Pattern</v>
      </c>
      <c r="Q97" s="13" t="str">
        <f>IF(NOT(ISERR(SEARCH("*_Buggy",$A97))), "Buggy", IF(NOT(ISERR(SEARCH("*_Manual",$A97))), "Manual", IF(NOT(ISERR(SEARCH("*_Auto",$A97))), "Auto", "")))</f>
        <v>Buggy</v>
      </c>
      <c r="R97" s="13"/>
      <c r="S97" s="13"/>
      <c r="T97" s="13"/>
      <c r="U97" s="13"/>
      <c r="V97" s="13"/>
      <c r="W97" s="13"/>
      <c r="X97" s="13"/>
      <c r="Y97" s="13"/>
    </row>
    <row r="98" spans="1:25" x14ac:dyDescent="0.35">
      <c r="A98" s="5" t="s">
        <v>84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2"/>
        <v>AVATAR</v>
      </c>
      <c r="P98" s="13" t="str">
        <f t="shared" si="3"/>
        <v>True Pattern</v>
      </c>
      <c r="Q98" s="13" t="str">
        <f>IF(NOT(ISERR(SEARCH("*_Buggy",$A98))), "Buggy", IF(NOT(ISERR(SEARCH("*_Manual",$A98))), "Manual", IF(NOT(ISERR(SEARCH("*_Auto",$A98))), "Auto", "")))</f>
        <v>Buggy</v>
      </c>
      <c r="R98" s="13"/>
      <c r="S98" s="13"/>
      <c r="T98" s="13"/>
      <c r="U98" s="13"/>
      <c r="V98" s="13"/>
      <c r="W98" s="13"/>
      <c r="X98" s="13"/>
      <c r="Y98" s="13"/>
    </row>
    <row r="99" spans="1:25" x14ac:dyDescent="0.35">
      <c r="A99" s="7" t="s">
        <v>91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2"/>
        <v>AVATAR</v>
      </c>
      <c r="P99" s="13" t="str">
        <f t="shared" si="3"/>
        <v>True Pattern</v>
      </c>
      <c r="Q99" s="13" t="str">
        <f>IF(NOT(ISERR(SEARCH("*_Buggy",$A99))), "Buggy", IF(NOT(ISERR(SEARCH("*_Manual",$A99))), "Manual", IF(NOT(ISERR(SEARCH("*_Auto",$A99))), "Auto", "")))</f>
        <v>Buggy</v>
      </c>
      <c r="R99" s="13"/>
      <c r="S99" s="13"/>
      <c r="T99" s="13"/>
      <c r="U99" s="13"/>
      <c r="V99" s="13"/>
      <c r="W99" s="13"/>
      <c r="X99" s="13"/>
      <c r="Y99" s="13"/>
    </row>
    <row r="100" spans="1:25" x14ac:dyDescent="0.35">
      <c r="A100" s="5" t="s">
        <v>154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2"/>
        <v>AVATAR</v>
      </c>
      <c r="P100" s="13" t="str">
        <f t="shared" si="3"/>
        <v>True Pattern</v>
      </c>
      <c r="Q100" s="13" t="str">
        <f>IF(NOT(ISERR(SEARCH("*_Buggy",$A100))), "Buggy", IF(NOT(ISERR(SEARCH("*_Manual",$A100))), "Manual", IF(NOT(ISERR(SEARCH("*_Auto",$A100))), "Auto", "")))</f>
        <v>Buggy</v>
      </c>
      <c r="R100" s="13"/>
      <c r="S100" s="13"/>
      <c r="T100" s="13"/>
      <c r="U100" s="13"/>
      <c r="V100" s="13"/>
      <c r="W100" s="13"/>
      <c r="X100" s="13"/>
      <c r="Y100" s="13"/>
    </row>
    <row r="101" spans="1:25" x14ac:dyDescent="0.35">
      <c r="A101" s="5" t="s">
        <v>95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2"/>
        <v>AVATAR</v>
      </c>
      <c r="P101" s="13" t="str">
        <f t="shared" si="3"/>
        <v>True Pattern</v>
      </c>
      <c r="Q101" s="13" t="str">
        <f>IF(NOT(ISERR(SEARCH("*_Buggy",$A101))), "Buggy", IF(NOT(ISERR(SEARCH("*_Manual",$A101))), "Manual", IF(NOT(ISERR(SEARCH("*_Auto",$A101))), "Auto", "")))</f>
        <v>Buggy</v>
      </c>
      <c r="R101" s="13"/>
      <c r="S101" s="13"/>
      <c r="T101" s="13"/>
      <c r="U101" s="13"/>
      <c r="V101" s="13"/>
      <c r="W101" s="13"/>
      <c r="X101" s="13"/>
      <c r="Y101" s="13"/>
    </row>
    <row r="102" spans="1:25" x14ac:dyDescent="0.35">
      <c r="A102" s="5" t="s">
        <v>206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2"/>
        <v>AVATAR</v>
      </c>
      <c r="P102" s="13" t="str">
        <f t="shared" si="3"/>
        <v>True Pattern</v>
      </c>
      <c r="Q102" s="13" t="str">
        <f>IF(NOT(ISERR(SEARCH("*_Buggy",$A102))), "Buggy", IF(NOT(ISERR(SEARCH("*_Manual",$A102))), "Manual", IF(NOT(ISERR(SEARCH("*_Auto",$A102))), "Auto", "")))</f>
        <v>Buggy</v>
      </c>
      <c r="R102" s="13"/>
      <c r="S102" s="13"/>
      <c r="T102" s="13"/>
      <c r="U102" s="13"/>
      <c r="V102" s="13"/>
      <c r="W102" s="13"/>
      <c r="X102" s="13"/>
      <c r="Y102" s="13"/>
    </row>
    <row r="103" spans="1:25" x14ac:dyDescent="0.35">
      <c r="A103" s="7" t="s">
        <v>200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2"/>
        <v>AVATAR</v>
      </c>
      <c r="P103" s="13" t="str">
        <f t="shared" si="3"/>
        <v>True Pattern</v>
      </c>
      <c r="Q103" s="13" t="str">
        <f>IF(NOT(ISERR(SEARCH("*_Buggy",$A103))), "Buggy", IF(NOT(ISERR(SEARCH("*_Manual",$A103))), "Manual", IF(NOT(ISERR(SEARCH("*_Auto",$A103))), "Auto", "")))</f>
        <v>Buggy</v>
      </c>
      <c r="R103" s="13"/>
      <c r="S103" s="13"/>
      <c r="T103" s="13"/>
      <c r="U103" s="13"/>
      <c r="V103" s="13"/>
      <c r="W103" s="13"/>
      <c r="X103" s="13"/>
      <c r="Y103" s="13"/>
    </row>
    <row r="104" spans="1:25" x14ac:dyDescent="0.35">
      <c r="A104" s="7" t="s">
        <v>298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2"/>
        <v>AVATAR</v>
      </c>
      <c r="P104" s="13" t="str">
        <f t="shared" si="3"/>
        <v>True Pattern</v>
      </c>
      <c r="Q104" s="13" t="str">
        <f>IF(NOT(ISERR(SEARCH("*_Buggy",$A104))), "Buggy", IF(NOT(ISERR(SEARCH("*_Manual",$A104))), "Manual", IF(NOT(ISERR(SEARCH("*_Auto",$A104))), "Auto", "")))</f>
        <v>Buggy</v>
      </c>
      <c r="R104" s="13"/>
      <c r="S104" s="13"/>
      <c r="T104" s="13"/>
      <c r="U104" s="13"/>
      <c r="V104" s="13"/>
      <c r="W104" s="13"/>
      <c r="X104" s="13"/>
      <c r="Y104" s="13"/>
    </row>
    <row r="105" spans="1:25" x14ac:dyDescent="0.35">
      <c r="A105" s="7" t="s">
        <v>180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2"/>
        <v>AVATAR</v>
      </c>
      <c r="P105" s="13" t="str">
        <f t="shared" si="3"/>
        <v>True Pattern</v>
      </c>
      <c r="Q105" s="13" t="str">
        <f>IF(NOT(ISERR(SEARCH("*_Buggy",$A105))), "Buggy", IF(NOT(ISERR(SEARCH("*_Manual",$A105))), "Manual", IF(NOT(ISERR(SEARCH("*_Auto",$A105))), "Auto", "")))</f>
        <v>Buggy</v>
      </c>
      <c r="R105" s="13"/>
      <c r="S105" s="13"/>
      <c r="T105" s="13"/>
      <c r="U105" s="13"/>
      <c r="V105" s="13"/>
      <c r="W105" s="13"/>
      <c r="X105" s="13"/>
      <c r="Y105" s="13"/>
    </row>
    <row r="106" spans="1:25" x14ac:dyDescent="0.35">
      <c r="A106" s="5" t="s">
        <v>207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2"/>
        <v>AVATAR</v>
      </c>
      <c r="P106" s="13" t="str">
        <f t="shared" si="3"/>
        <v>True Pattern</v>
      </c>
      <c r="Q106" s="13" t="str">
        <f>IF(NOT(ISERR(SEARCH("*_Buggy",$A106))), "Buggy", IF(NOT(ISERR(SEARCH("*_Manual",$A106))), "Manual", IF(NOT(ISERR(SEARCH("*_Auto",$A106))), "Auto", "")))</f>
        <v>Buggy</v>
      </c>
      <c r="R106" s="13"/>
      <c r="S106" s="13"/>
      <c r="T106" s="13"/>
      <c r="U106" s="13"/>
      <c r="V106" s="13"/>
      <c r="W106" s="13"/>
      <c r="X106" s="13"/>
      <c r="Y106" s="13"/>
    </row>
    <row r="107" spans="1:25" x14ac:dyDescent="0.35">
      <c r="A107" s="7" t="s">
        <v>116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2"/>
        <v>AVATAR</v>
      </c>
      <c r="P107" s="13" t="str">
        <f t="shared" si="3"/>
        <v>True Pattern</v>
      </c>
      <c r="Q107" s="13" t="str">
        <f>IF(NOT(ISERR(SEARCH("*_Buggy",$A107))), "Buggy", IF(NOT(ISERR(SEARCH("*_Manual",$A107))), "Manual", IF(NOT(ISERR(SEARCH("*_Auto",$A107))), "Auto", "")))</f>
        <v>Buggy</v>
      </c>
      <c r="R107" s="13"/>
      <c r="S107" s="13"/>
      <c r="T107" s="13"/>
      <c r="U107" s="13"/>
      <c r="V107" s="13"/>
      <c r="W107" s="13"/>
      <c r="X107" s="13"/>
      <c r="Y107" s="13"/>
    </row>
    <row r="108" spans="1:25" x14ac:dyDescent="0.35">
      <c r="A108" s="5" t="s">
        <v>196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2"/>
        <v>AVATAR</v>
      </c>
      <c r="P108" s="13" t="str">
        <f t="shared" si="3"/>
        <v>True Pattern</v>
      </c>
      <c r="Q108" s="13" t="str">
        <f>IF(NOT(ISERR(SEARCH("*_Buggy",$A108))), "Buggy", IF(NOT(ISERR(SEARCH("*_Manual",$A108))), "Manual", IF(NOT(ISERR(SEARCH("*_Auto",$A108))), "Auto", "")))</f>
        <v>Buggy</v>
      </c>
      <c r="R108" s="13"/>
      <c r="S108" s="13"/>
      <c r="T108" s="13"/>
      <c r="U108" s="13"/>
      <c r="V108" s="13"/>
      <c r="W108" s="13"/>
      <c r="X108" s="13"/>
      <c r="Y108" s="13"/>
    </row>
    <row r="109" spans="1:25" x14ac:dyDescent="0.35">
      <c r="A109" s="7" t="s">
        <v>107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2"/>
        <v>AVATAR</v>
      </c>
      <c r="P109" s="13" t="str">
        <f t="shared" si="3"/>
        <v>True Pattern</v>
      </c>
      <c r="Q109" s="13" t="str">
        <f>IF(NOT(ISERR(SEARCH("*_Buggy",$A109))), "Buggy", IF(NOT(ISERR(SEARCH("*_Manual",$A109))), "Manual", IF(NOT(ISERR(SEARCH("*_Auto",$A109))), "Auto", "")))</f>
        <v>Buggy</v>
      </c>
      <c r="R109" s="13"/>
      <c r="S109" s="13"/>
      <c r="T109" s="13"/>
      <c r="U109" s="13"/>
      <c r="V109" s="13"/>
      <c r="W109" s="13"/>
      <c r="X109" s="13"/>
      <c r="Y109" s="13"/>
    </row>
    <row r="110" spans="1:25" x14ac:dyDescent="0.35">
      <c r="A110" s="5" t="s">
        <v>39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2"/>
        <v>AVATAR</v>
      </c>
      <c r="P110" s="13" t="str">
        <f t="shared" si="3"/>
        <v>True Pattern</v>
      </c>
      <c r="Q110" s="13" t="str">
        <f>IF(NOT(ISERR(SEARCH("*_Buggy",$A110))), "Buggy", IF(NOT(ISERR(SEARCH("*_Manual",$A110))), "Manual", IF(NOT(ISERR(SEARCH("*_Auto",$A110))), "Auto", "")))</f>
        <v>Buggy</v>
      </c>
      <c r="R110" s="13"/>
      <c r="S110" s="13"/>
      <c r="T110" s="13"/>
      <c r="U110" s="13"/>
      <c r="V110" s="13"/>
      <c r="W110" s="13"/>
      <c r="X110" s="13"/>
      <c r="Y110" s="13"/>
    </row>
    <row r="111" spans="1:25" x14ac:dyDescent="0.35">
      <c r="A111" s="5" t="s">
        <v>266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2"/>
        <v>AVATAR</v>
      </c>
      <c r="P111" s="13" t="str">
        <f t="shared" si="3"/>
        <v>True Pattern</v>
      </c>
      <c r="Q111" s="13" t="str">
        <f>IF(NOT(ISERR(SEARCH("*_Buggy",$A111))), "Buggy", IF(NOT(ISERR(SEARCH("*_Manual",$A111))), "Manual", IF(NOT(ISERR(SEARCH("*_Auto",$A111))), "Auto", "")))</f>
        <v>Buggy</v>
      </c>
      <c r="R111" s="13"/>
      <c r="S111" s="13"/>
      <c r="T111" s="13"/>
      <c r="U111" s="13"/>
      <c r="V111" s="13"/>
      <c r="W111" s="13"/>
      <c r="X111" s="13"/>
      <c r="Y111" s="13"/>
    </row>
    <row r="112" spans="1:25" x14ac:dyDescent="0.35">
      <c r="A112" s="5" t="s">
        <v>334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2"/>
        <v>AVATAR</v>
      </c>
      <c r="P112" s="13" t="str">
        <f t="shared" si="3"/>
        <v>True Pattern</v>
      </c>
      <c r="Q112" s="13" t="str">
        <f>IF(NOT(ISERR(SEARCH("*_Buggy",$A112))), "Buggy", IF(NOT(ISERR(SEARCH("*_Manual",$A112))), "Manual", IF(NOT(ISERR(SEARCH("*_Auto",$A112))), "Auto", "")))</f>
        <v>Buggy</v>
      </c>
      <c r="R112" s="13"/>
      <c r="S112" s="13"/>
      <c r="T112" s="13"/>
      <c r="U112" s="13"/>
      <c r="V112" s="13"/>
      <c r="W112" s="13"/>
      <c r="X112" s="13"/>
      <c r="Y112" s="13"/>
    </row>
    <row r="113" spans="1:25" x14ac:dyDescent="0.35">
      <c r="A113" s="5" t="s">
        <v>214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2"/>
        <v>AVATAR</v>
      </c>
      <c r="P113" s="13" t="str">
        <f t="shared" si="3"/>
        <v>True Pattern</v>
      </c>
      <c r="Q113" s="13" t="str">
        <f>IF(NOT(ISERR(SEARCH("*_Buggy",$A113))), "Buggy", IF(NOT(ISERR(SEARCH("*_Manual",$A113))), "Manual", IF(NOT(ISERR(SEARCH("*_Auto",$A113))), "Auto", "")))</f>
        <v>Buggy</v>
      </c>
      <c r="R113" s="13"/>
      <c r="S113" s="13"/>
      <c r="T113" s="13"/>
      <c r="U113" s="13"/>
      <c r="V113" s="13"/>
      <c r="W113" s="13"/>
      <c r="X113" s="13"/>
      <c r="Y113" s="13"/>
    </row>
    <row r="114" spans="1:25" x14ac:dyDescent="0.35">
      <c r="A114" s="7" t="s">
        <v>343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2"/>
        <v>AVATAR</v>
      </c>
      <c r="P114" s="13" t="str">
        <f t="shared" si="3"/>
        <v>True Pattern</v>
      </c>
      <c r="Q114" s="13" t="str">
        <f>IF(NOT(ISERR(SEARCH("*_Buggy",$A114))), "Buggy", IF(NOT(ISERR(SEARCH("*_Manual",$A114))), "Manual", IF(NOT(ISERR(SEARCH("*_Auto",$A114))), "Auto", "")))</f>
        <v>Buggy</v>
      </c>
      <c r="R114" s="13"/>
      <c r="S114" s="13"/>
      <c r="T114" s="13"/>
      <c r="U114" s="13"/>
      <c r="V114" s="13"/>
      <c r="W114" s="13"/>
      <c r="X114" s="13"/>
      <c r="Y114" s="13"/>
    </row>
    <row r="115" spans="1:25" x14ac:dyDescent="0.35">
      <c r="A115" s="7" t="s">
        <v>171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2"/>
        <v>AVATAR</v>
      </c>
      <c r="P115" s="13" t="str">
        <f t="shared" si="3"/>
        <v>True Pattern</v>
      </c>
      <c r="Q115" s="13" t="str">
        <f>IF(NOT(ISERR(SEARCH("*_Buggy",$A115))), "Buggy", IF(NOT(ISERR(SEARCH("*_Manual",$A115))), "Manual", IF(NOT(ISERR(SEARCH("*_Auto",$A115))), "Auto", "")))</f>
        <v>Buggy</v>
      </c>
      <c r="R115" s="13"/>
      <c r="S115" s="13"/>
      <c r="T115" s="13"/>
      <c r="U115" s="13"/>
      <c r="V115" s="13"/>
      <c r="W115" s="13"/>
      <c r="X115" s="13"/>
      <c r="Y115" s="13"/>
    </row>
    <row r="116" spans="1:25" x14ac:dyDescent="0.35">
      <c r="A116" s="7" t="s">
        <v>297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2"/>
        <v>AVATAR</v>
      </c>
      <c r="P116" s="13" t="str">
        <f t="shared" si="3"/>
        <v>True Pattern</v>
      </c>
      <c r="Q116" s="13" t="str">
        <f>IF(NOT(ISERR(SEARCH("*_Buggy",$A116))), "Buggy", IF(NOT(ISERR(SEARCH("*_Manual",$A116))), "Manual", IF(NOT(ISERR(SEARCH("*_Auto",$A116))), "Auto", "")))</f>
        <v>Buggy</v>
      </c>
      <c r="R116" s="13"/>
      <c r="S116" s="13"/>
      <c r="T116" s="13"/>
      <c r="U116" s="13"/>
      <c r="V116" s="13"/>
      <c r="W116" s="13"/>
      <c r="X116" s="13"/>
      <c r="Y116" s="13"/>
    </row>
    <row r="117" spans="1:25" x14ac:dyDescent="0.35">
      <c r="A117" s="7" t="s">
        <v>224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2"/>
        <v>AVATAR</v>
      </c>
      <c r="P117" s="13" t="str">
        <f t="shared" si="3"/>
        <v>True Pattern</v>
      </c>
      <c r="Q117" s="13" t="str">
        <f>IF(NOT(ISERR(SEARCH("*_Buggy",$A117))), "Buggy", IF(NOT(ISERR(SEARCH("*_Manual",$A117))), "Manual", IF(NOT(ISERR(SEARCH("*_Auto",$A117))), "Auto", "")))</f>
        <v>Buggy</v>
      </c>
      <c r="R117" s="13"/>
      <c r="S117" s="13"/>
      <c r="T117" s="13"/>
      <c r="U117" s="13"/>
      <c r="V117" s="13"/>
      <c r="W117" s="13"/>
      <c r="X117" s="13"/>
      <c r="Y117" s="13"/>
    </row>
    <row r="118" spans="1:25" x14ac:dyDescent="0.35">
      <c r="A118" s="7" t="s">
        <v>234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2"/>
        <v>AVATAR</v>
      </c>
      <c r="P118" s="13" t="str">
        <f t="shared" si="3"/>
        <v>True Pattern</v>
      </c>
      <c r="Q118" s="13" t="str">
        <f>IF(NOT(ISERR(SEARCH("*_Buggy",$A118))), "Buggy", IF(NOT(ISERR(SEARCH("*_Manual",$A118))), "Manual", IF(NOT(ISERR(SEARCH("*_Auto",$A118))), "Auto", "")))</f>
        <v>Buggy</v>
      </c>
      <c r="R118" s="13"/>
      <c r="S118" s="13"/>
      <c r="T118" s="13"/>
      <c r="U118" s="13"/>
      <c r="V118" s="13"/>
      <c r="W118" s="13"/>
      <c r="X118" s="13"/>
      <c r="Y118" s="13"/>
    </row>
    <row r="119" spans="1:25" x14ac:dyDescent="0.35">
      <c r="A119" s="5" t="s">
        <v>395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2"/>
        <v>AVATAR</v>
      </c>
      <c r="P119" s="13" t="str">
        <f t="shared" si="3"/>
        <v>True Pattern</v>
      </c>
      <c r="Q119" s="13" t="str">
        <f>IF(NOT(ISERR(SEARCH("*_Buggy",$A119))), "Buggy", IF(NOT(ISERR(SEARCH("*_Manual",$A119))), "Manual", IF(NOT(ISERR(SEARCH("*_Auto",$A119))), "Auto", "")))</f>
        <v>Buggy</v>
      </c>
      <c r="R119" s="13"/>
      <c r="S119" s="13"/>
      <c r="T119" s="13"/>
      <c r="U119" s="13"/>
      <c r="V119" s="13"/>
      <c r="W119" s="13"/>
      <c r="X119" s="13"/>
      <c r="Y119" s="13"/>
    </row>
    <row r="120" spans="1:25" x14ac:dyDescent="0.35">
      <c r="A120" s="5" t="s">
        <v>387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2"/>
        <v>AVATAR</v>
      </c>
      <c r="P120" s="13" t="str">
        <f t="shared" si="3"/>
        <v>True Pattern</v>
      </c>
      <c r="Q120" s="13" t="str">
        <f>IF(NOT(ISERR(SEARCH("*_Buggy",$A120))), "Buggy", IF(NOT(ISERR(SEARCH("*_Manual",$A120))), "Manual", IF(NOT(ISERR(SEARCH("*_Auto",$A120))), "Auto", "")))</f>
        <v>Buggy</v>
      </c>
      <c r="R120" s="13"/>
      <c r="S120" s="13"/>
      <c r="T120" s="13"/>
      <c r="U120" s="13"/>
      <c r="V120" s="13"/>
      <c r="W120" s="13"/>
      <c r="X120" s="13"/>
      <c r="Y120" s="13"/>
    </row>
    <row r="121" spans="1:25" x14ac:dyDescent="0.35">
      <c r="A121" s="5" t="s">
        <v>430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2"/>
        <v>AVATAR</v>
      </c>
      <c r="P121" s="13" t="str">
        <f t="shared" si="3"/>
        <v>True Pattern</v>
      </c>
      <c r="Q121" s="13" t="str">
        <f>IF(NOT(ISERR(SEARCH("*_Buggy",$A121))), "Buggy", IF(NOT(ISERR(SEARCH("*_Manual",$A121))), "Manual", IF(NOT(ISERR(SEARCH("*_Auto",$A121))), "Auto", "")))</f>
        <v>Buggy</v>
      </c>
      <c r="R121" s="13"/>
      <c r="S121" s="13"/>
      <c r="T121" s="13"/>
      <c r="U121" s="13"/>
      <c r="V121" s="13"/>
      <c r="W121" s="13"/>
      <c r="X121" s="13"/>
      <c r="Y121" s="13"/>
    </row>
    <row r="122" spans="1:25" x14ac:dyDescent="0.35">
      <c r="A122" s="7" t="s">
        <v>201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2"/>
        <v>AVATAR</v>
      </c>
      <c r="P122" s="13" t="str">
        <f t="shared" si="3"/>
        <v>True Pattern</v>
      </c>
      <c r="Q122" s="13" t="str">
        <f>IF(NOT(ISERR(SEARCH("*_Buggy",$A122))), "Buggy", IF(NOT(ISERR(SEARCH("*_Manual",$A122))), "Manual", IF(NOT(ISERR(SEARCH("*_Auto",$A122))), "Auto", "")))</f>
        <v>Buggy</v>
      </c>
      <c r="R122" s="13"/>
      <c r="S122" s="13"/>
      <c r="T122" s="13"/>
      <c r="U122" s="13"/>
      <c r="V122" s="13"/>
      <c r="W122" s="13"/>
      <c r="X122" s="13"/>
      <c r="Y122" s="13"/>
    </row>
    <row r="123" spans="1:25" x14ac:dyDescent="0.35">
      <c r="A123" s="7" t="s">
        <v>129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2"/>
        <v>AVATAR</v>
      </c>
      <c r="P123" s="13" t="str">
        <f t="shared" si="3"/>
        <v>True Pattern</v>
      </c>
      <c r="Q123" s="13" t="str">
        <f>IF(NOT(ISERR(SEARCH("*_Buggy",$A123))), "Buggy", IF(NOT(ISERR(SEARCH("*_Manual",$A123))), "Manual", IF(NOT(ISERR(SEARCH("*_Auto",$A123))), "Auto", "")))</f>
        <v>Buggy</v>
      </c>
      <c r="R123" s="13"/>
      <c r="S123" s="13"/>
      <c r="T123" s="13"/>
      <c r="U123" s="13"/>
      <c r="V123" s="13"/>
      <c r="W123" s="13"/>
      <c r="X123" s="13"/>
      <c r="Y123" s="13"/>
    </row>
    <row r="124" spans="1:25" x14ac:dyDescent="0.35">
      <c r="A124" s="7" t="s">
        <v>404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2"/>
        <v>AVATAR</v>
      </c>
      <c r="P124" s="13" t="str">
        <f t="shared" si="3"/>
        <v>True Pattern</v>
      </c>
      <c r="Q124" s="13" t="str">
        <f>IF(NOT(ISERR(SEARCH("*_Buggy",$A124))), "Buggy", IF(NOT(ISERR(SEARCH("*_Manual",$A124))), "Manual", IF(NOT(ISERR(SEARCH("*_Auto",$A124))), "Auto", "")))</f>
        <v>Buggy</v>
      </c>
      <c r="R124" s="13"/>
      <c r="S124" s="13"/>
      <c r="T124" s="13"/>
      <c r="U124" s="13"/>
      <c r="V124" s="13"/>
      <c r="W124" s="13"/>
      <c r="X124" s="13"/>
      <c r="Y124" s="13"/>
    </row>
    <row r="125" spans="1:25" x14ac:dyDescent="0.35">
      <c r="A125" s="5" t="s">
        <v>383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2"/>
        <v>AVATAR</v>
      </c>
      <c r="P125" s="13" t="str">
        <f t="shared" si="3"/>
        <v>True Pattern</v>
      </c>
      <c r="Q125" s="13" t="str">
        <f>IF(NOT(ISERR(SEARCH("*_Buggy",$A125))), "Buggy", IF(NOT(ISERR(SEARCH("*_Manual",$A125))), "Manual", IF(NOT(ISERR(SEARCH("*_Auto",$A125))), "Auto", "")))</f>
        <v>Buggy</v>
      </c>
      <c r="R125" s="13"/>
      <c r="S125" s="13"/>
      <c r="T125" s="13"/>
      <c r="U125" s="13"/>
      <c r="V125" s="13"/>
      <c r="W125" s="13"/>
      <c r="X125" s="13"/>
      <c r="Y125" s="13"/>
    </row>
    <row r="126" spans="1:25" x14ac:dyDescent="0.35">
      <c r="A126" s="7" t="s">
        <v>261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2"/>
        <v>AVATAR</v>
      </c>
      <c r="P126" s="13" t="str">
        <f t="shared" si="3"/>
        <v>True Pattern</v>
      </c>
      <c r="Q126" s="13" t="str">
        <f>IF(NOT(ISERR(SEARCH("*_Buggy",$A126))), "Buggy", IF(NOT(ISERR(SEARCH("*_Manual",$A126))), "Manual", IF(NOT(ISERR(SEARCH("*_Auto",$A126))), "Auto", "")))</f>
        <v>Buggy</v>
      </c>
      <c r="R126" s="13"/>
      <c r="S126" s="13"/>
      <c r="T126" s="13"/>
      <c r="U126" s="13"/>
      <c r="V126" s="13"/>
      <c r="W126" s="13"/>
      <c r="X126" s="13"/>
      <c r="Y126" s="13"/>
    </row>
    <row r="127" spans="1:25" x14ac:dyDescent="0.35">
      <c r="A127" s="7" t="s">
        <v>114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2"/>
        <v>AVATAR</v>
      </c>
      <c r="P127" s="13" t="str">
        <f t="shared" si="3"/>
        <v>True Pattern</v>
      </c>
      <c r="Q127" s="13" t="str">
        <f>IF(NOT(ISERR(SEARCH("*_Buggy",$A127))), "Buggy", IF(NOT(ISERR(SEARCH("*_Manual",$A127))), "Manual", IF(NOT(ISERR(SEARCH("*_Auto",$A127))), "Auto", "")))</f>
        <v>Buggy</v>
      </c>
      <c r="R127" s="13"/>
      <c r="S127" s="13"/>
      <c r="T127" s="13"/>
      <c r="U127" s="13"/>
      <c r="V127" s="13"/>
      <c r="W127" s="13"/>
      <c r="X127" s="13"/>
      <c r="Y127" s="13"/>
    </row>
    <row r="128" spans="1:25" x14ac:dyDescent="0.35">
      <c r="A128" s="5" t="s">
        <v>403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2"/>
        <v>AVATAR</v>
      </c>
      <c r="P128" s="13" t="str">
        <f t="shared" si="3"/>
        <v>True Pattern</v>
      </c>
      <c r="Q128" s="13" t="str">
        <f>IF(NOT(ISERR(SEARCH("*_Buggy",$A128))), "Buggy", IF(NOT(ISERR(SEARCH("*_Manual",$A128))), "Manual", IF(NOT(ISERR(SEARCH("*_Auto",$A128))), "Auto", "")))</f>
        <v>Buggy</v>
      </c>
      <c r="R128" s="13"/>
      <c r="S128" s="13"/>
      <c r="T128" s="13"/>
      <c r="U128" s="13"/>
      <c r="V128" s="13"/>
      <c r="W128" s="13"/>
      <c r="X128" s="13"/>
      <c r="Y128" s="13"/>
    </row>
    <row r="129" spans="1:25" x14ac:dyDescent="0.35">
      <c r="A129" s="7" t="s">
        <v>252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2"/>
        <v>AVATAR</v>
      </c>
      <c r="P129" s="13" t="str">
        <f t="shared" si="3"/>
        <v>True Pattern</v>
      </c>
      <c r="Q129" s="13" t="str">
        <f>IF(NOT(ISERR(SEARCH("*_Buggy",$A129))), "Buggy", IF(NOT(ISERR(SEARCH("*_Manual",$A129))), "Manual", IF(NOT(ISERR(SEARCH("*_Auto",$A129))), "Auto", "")))</f>
        <v>Buggy</v>
      </c>
      <c r="R129" s="13"/>
      <c r="S129" s="13"/>
      <c r="T129" s="13"/>
      <c r="U129" s="13"/>
      <c r="V129" s="13"/>
      <c r="W129" s="13"/>
      <c r="X129" s="13"/>
      <c r="Y129" s="13"/>
    </row>
    <row r="130" spans="1:25" x14ac:dyDescent="0.35">
      <c r="A130" s="7" t="s">
        <v>417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2"/>
        <v>AVATAR</v>
      </c>
      <c r="P130" s="13" t="str">
        <f t="shared" si="3"/>
        <v>True Pattern</v>
      </c>
      <c r="Q130" s="13" t="str">
        <f>IF(NOT(ISERR(SEARCH("*_Buggy",$A130))), "Buggy", IF(NOT(ISERR(SEARCH("*_Manual",$A130))), "Manual", IF(NOT(ISERR(SEARCH("*_Auto",$A130))), "Auto", "")))</f>
        <v>Buggy</v>
      </c>
      <c r="R130" s="13"/>
      <c r="S130" s="13"/>
      <c r="T130" s="13"/>
      <c r="U130" s="13"/>
      <c r="V130" s="13"/>
      <c r="W130" s="13"/>
      <c r="X130" s="13"/>
      <c r="Y130" s="13"/>
    </row>
    <row r="131" spans="1:25" x14ac:dyDescent="0.35">
      <c r="A131" s="5" t="s">
        <v>43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2"/>
        <v>AVATAR</v>
      </c>
      <c r="P131" s="13" t="str">
        <f t="shared" si="3"/>
        <v>True Pattern</v>
      </c>
      <c r="Q131" s="13" t="str">
        <f>IF(NOT(ISERR(SEARCH("*_Buggy",$A131))), "Buggy", IF(NOT(ISERR(SEARCH("*_Manual",$A131))), "Manual", IF(NOT(ISERR(SEARCH("*_Auto",$A131))), "Auto", "")))</f>
        <v>Buggy</v>
      </c>
      <c r="R131" s="13"/>
      <c r="S131" s="13"/>
      <c r="T131" s="13"/>
      <c r="U131" s="13"/>
      <c r="V131" s="13"/>
      <c r="W131" s="13"/>
      <c r="X131" s="13"/>
      <c r="Y131" s="13"/>
    </row>
    <row r="132" spans="1:25" x14ac:dyDescent="0.35">
      <c r="A132" s="7" t="s">
        <v>218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2"/>
        <v>AVATAR</v>
      </c>
      <c r="P132" s="13" t="str">
        <f t="shared" si="3"/>
        <v>True Pattern</v>
      </c>
      <c r="Q132" s="13" t="str">
        <f>IF(NOT(ISERR(SEARCH("*_Buggy",$A132))), "Buggy", IF(NOT(ISERR(SEARCH("*_Manual",$A132))), "Manual", IF(NOT(ISERR(SEARCH("*_Auto",$A132))), "Auto", "")))</f>
        <v>Buggy</v>
      </c>
      <c r="R132" s="13"/>
      <c r="S132" s="13"/>
      <c r="T132" s="13"/>
      <c r="U132" s="13"/>
      <c r="V132" s="13"/>
      <c r="W132" s="13"/>
      <c r="X132" s="13"/>
      <c r="Y132" s="13"/>
    </row>
    <row r="133" spans="1:25" x14ac:dyDescent="0.35">
      <c r="A133" s="5" t="s">
        <v>170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2"/>
        <v>AVATAR</v>
      </c>
      <c r="P133" s="13" t="str">
        <f t="shared" si="3"/>
        <v>True Pattern</v>
      </c>
      <c r="Q133" s="13" t="str">
        <f>IF(NOT(ISERR(SEARCH("*_Buggy",$A133))), "Buggy", IF(NOT(ISERR(SEARCH("*_Manual",$A133))), "Manual", IF(NOT(ISERR(SEARCH("*_Auto",$A133))), "Auto", "")))</f>
        <v>Buggy</v>
      </c>
      <c r="R133" s="13"/>
      <c r="S133" s="13"/>
      <c r="T133" s="13"/>
      <c r="U133" s="13"/>
      <c r="V133" s="13"/>
      <c r="W133" s="13"/>
      <c r="X133" s="13"/>
      <c r="Y133" s="13"/>
    </row>
    <row r="134" spans="1:25" x14ac:dyDescent="0.35">
      <c r="A134" s="7" t="s">
        <v>341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2"/>
        <v>AVATAR</v>
      </c>
      <c r="P134" s="13" t="str">
        <f t="shared" si="3"/>
        <v>True Pattern</v>
      </c>
      <c r="Q134" s="13" t="str">
        <f>IF(NOT(ISERR(SEARCH("*_Buggy",$A134))), "Buggy", IF(NOT(ISERR(SEARCH("*_Manual",$A134))), "Manual", IF(NOT(ISERR(SEARCH("*_Auto",$A134))), "Auto", "")))</f>
        <v>Buggy</v>
      </c>
      <c r="R134" s="13"/>
      <c r="S134" s="13"/>
      <c r="T134" s="13"/>
      <c r="U134" s="13"/>
      <c r="V134" s="13"/>
      <c r="W134" s="13"/>
      <c r="X134" s="13"/>
      <c r="Y134" s="13"/>
    </row>
    <row r="135" spans="1:25" x14ac:dyDescent="0.35">
      <c r="A135" s="5" t="s">
        <v>436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2"/>
        <v>AVATAR</v>
      </c>
      <c r="P135" s="13" t="str">
        <f t="shared" si="3"/>
        <v>True Pattern</v>
      </c>
      <c r="Q135" s="13" t="str">
        <f>IF(NOT(ISERR(SEARCH("*_Buggy",$A135))), "Buggy", IF(NOT(ISERR(SEARCH("*_Manual",$A135))), "Manual", IF(NOT(ISERR(SEARCH("*_Auto",$A135))), "Auto", "")))</f>
        <v>Buggy</v>
      </c>
      <c r="R135" s="13"/>
      <c r="S135" s="13"/>
      <c r="T135" s="13"/>
      <c r="U135" s="13"/>
      <c r="V135" s="13"/>
      <c r="W135" s="13"/>
      <c r="X135" s="13"/>
      <c r="Y135" s="13"/>
    </row>
    <row r="136" spans="1:25" x14ac:dyDescent="0.35">
      <c r="A136" s="5" t="s">
        <v>370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2"/>
        <v>AVATAR</v>
      </c>
      <c r="P136" s="13" t="str">
        <f t="shared" si="3"/>
        <v>True Pattern</v>
      </c>
      <c r="Q136" s="13" t="str">
        <f>IF(NOT(ISERR(SEARCH("*_Buggy",$A136))), "Buggy", IF(NOT(ISERR(SEARCH("*_Manual",$A136))), "Manual", IF(NOT(ISERR(SEARCH("*_Auto",$A136))), "Auto", "")))</f>
        <v>Buggy</v>
      </c>
      <c r="R136" s="13"/>
      <c r="S136" s="13"/>
      <c r="T136" s="13"/>
      <c r="U136" s="13"/>
      <c r="V136" s="13"/>
      <c r="W136" s="13"/>
      <c r="X136" s="13"/>
      <c r="Y136" s="13"/>
    </row>
    <row r="137" spans="1:25" x14ac:dyDescent="0.35">
      <c r="A137" s="7" t="s">
        <v>330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2"/>
        <v>DynaMoth</v>
      </c>
      <c r="P137" s="13" t="str">
        <f t="shared" si="3"/>
        <v>True Semantic</v>
      </c>
      <c r="Q137" s="13" t="str">
        <f>IF(NOT(ISERR(SEARCH("*_Buggy",$A137))), "Buggy", IF(NOT(ISERR(SEARCH("*_Manual",$A137))), "Manual", IF(NOT(ISERR(SEARCH("*_Auto",$A137))), "Auto", "")))</f>
        <v>Buggy</v>
      </c>
      <c r="R137" s="13"/>
      <c r="S137" s="13"/>
      <c r="T137" s="13"/>
      <c r="U137" s="13"/>
      <c r="V137" s="13"/>
      <c r="W137" s="13"/>
      <c r="X137" s="13"/>
      <c r="Y137" s="13"/>
    </row>
    <row r="138" spans="1:25" x14ac:dyDescent="0.35">
      <c r="A138" s="7" t="s">
        <v>367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2"/>
        <v>DynaMoth</v>
      </c>
      <c r="P138" s="13" t="str">
        <f t="shared" si="3"/>
        <v>True Semantic</v>
      </c>
      <c r="Q138" s="13" t="str">
        <f>IF(NOT(ISERR(SEARCH("*_Buggy",$A138))), "Buggy", IF(NOT(ISERR(SEARCH("*_Manual",$A138))), "Manual", IF(NOT(ISERR(SEARCH("*_Auto",$A138))), "Auto", "")))</f>
        <v>Buggy</v>
      </c>
      <c r="R138" s="13"/>
      <c r="S138" s="13"/>
      <c r="T138" s="13"/>
      <c r="U138" s="13"/>
      <c r="V138" s="13"/>
      <c r="W138" s="13"/>
      <c r="X138" s="13"/>
      <c r="Y138" s="13"/>
    </row>
    <row r="139" spans="1:25" x14ac:dyDescent="0.35">
      <c r="A139" s="7" t="s">
        <v>173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2"/>
        <v>DynaMoth</v>
      </c>
      <c r="P139" s="13" t="str">
        <f t="shared" si="3"/>
        <v>True Semantic</v>
      </c>
      <c r="Q139" s="13" t="str">
        <f>IF(NOT(ISERR(SEARCH("*_Buggy",$A139))), "Buggy", IF(NOT(ISERR(SEARCH("*_Manual",$A139))), "Manual", IF(NOT(ISERR(SEARCH("*_Auto",$A139))), "Auto", "")))</f>
        <v>Buggy</v>
      </c>
      <c r="R139" s="13"/>
      <c r="S139" s="13"/>
      <c r="T139" s="13"/>
      <c r="U139" s="13"/>
      <c r="V139" s="13"/>
      <c r="W139" s="13"/>
      <c r="X139" s="13"/>
      <c r="Y139" s="13"/>
    </row>
    <row r="140" spans="1:25" x14ac:dyDescent="0.35">
      <c r="A140" s="7" t="s">
        <v>380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2"/>
        <v>DynaMoth</v>
      </c>
      <c r="P140" s="13" t="str">
        <f t="shared" si="3"/>
        <v>True Semantic</v>
      </c>
      <c r="Q140" s="13" t="str">
        <f>IF(NOT(ISERR(SEARCH("*_Buggy",$A140))), "Buggy", IF(NOT(ISERR(SEARCH("*_Manual",$A140))), "Manual", IF(NOT(ISERR(SEARCH("*_Auto",$A140))), "Auto", "")))</f>
        <v>Buggy</v>
      </c>
      <c r="R140" s="13"/>
      <c r="S140" s="13"/>
      <c r="T140" s="13"/>
      <c r="U140" s="13"/>
      <c r="V140" s="13"/>
      <c r="W140" s="13"/>
      <c r="X140" s="13"/>
      <c r="Y140" s="13"/>
    </row>
    <row r="141" spans="1:25" x14ac:dyDescent="0.35">
      <c r="A141" s="7" t="s">
        <v>433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2"/>
        <v>DynaMoth</v>
      </c>
      <c r="P141" s="13" t="str">
        <f t="shared" si="3"/>
        <v>True Semantic</v>
      </c>
      <c r="Q141" s="13" t="str">
        <f>IF(NOT(ISERR(SEARCH("*_Buggy",$A141))), "Buggy", IF(NOT(ISERR(SEARCH("*_Manual",$A141))), "Manual", IF(NOT(ISERR(SEARCH("*_Auto",$A141))), "Auto", "")))</f>
        <v>Buggy</v>
      </c>
      <c r="R141" s="13"/>
      <c r="S141" s="13"/>
      <c r="T141" s="13"/>
      <c r="U141" s="13"/>
      <c r="V141" s="13"/>
      <c r="W141" s="13"/>
      <c r="X141" s="13"/>
      <c r="Y141" s="13"/>
    </row>
    <row r="142" spans="1:25" x14ac:dyDescent="0.35">
      <c r="A142" s="5" t="s">
        <v>166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2"/>
        <v>DynaMoth</v>
      </c>
      <c r="P142" s="13" t="str">
        <f t="shared" si="3"/>
        <v>True Semantic</v>
      </c>
      <c r="Q142" s="13" t="str">
        <f>IF(NOT(ISERR(SEARCH("*_Buggy",$A142))), "Buggy", IF(NOT(ISERR(SEARCH("*_Manual",$A142))), "Manual", IF(NOT(ISERR(SEARCH("*_Auto",$A142))), "Auto", "")))</f>
        <v>Buggy</v>
      </c>
      <c r="R142" s="13"/>
      <c r="S142" s="13"/>
      <c r="T142" s="13"/>
      <c r="U142" s="13"/>
      <c r="V142" s="13"/>
      <c r="W142" s="13"/>
      <c r="X142" s="13"/>
      <c r="Y142" s="13"/>
    </row>
    <row r="143" spans="1:25" x14ac:dyDescent="0.35">
      <c r="A143" s="5" t="s">
        <v>77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2"/>
        <v>DynaMoth</v>
      </c>
      <c r="P143" s="13" t="str">
        <f t="shared" si="3"/>
        <v>True Semantic</v>
      </c>
      <c r="Q143" s="13" t="str">
        <f>IF(NOT(ISERR(SEARCH("*_Buggy",$A143))), "Buggy", IF(NOT(ISERR(SEARCH("*_Manual",$A143))), "Manual", IF(NOT(ISERR(SEARCH("*_Auto",$A143))), "Auto", "")))</f>
        <v>Buggy</v>
      </c>
      <c r="R143" s="13"/>
      <c r="S143" s="13"/>
      <c r="T143" s="13"/>
      <c r="U143" s="13"/>
      <c r="V143" s="13"/>
      <c r="W143" s="13"/>
      <c r="X143" s="13"/>
      <c r="Y143" s="13"/>
    </row>
    <row r="144" spans="1:25" x14ac:dyDescent="0.35">
      <c r="A144" s="7" t="s">
        <v>325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2"/>
        <v>DynaMoth</v>
      </c>
      <c r="P144" s="13" t="str">
        <f t="shared" si="3"/>
        <v>True Semantic</v>
      </c>
      <c r="Q144" s="13" t="str">
        <f>IF(NOT(ISERR(SEARCH("*_Buggy",$A144))), "Buggy", IF(NOT(ISERR(SEARCH("*_Manual",$A144))), "Manual", IF(NOT(ISERR(SEARCH("*_Auto",$A144))), "Auto", "")))</f>
        <v>Buggy</v>
      </c>
      <c r="R144" s="13"/>
      <c r="S144" s="13"/>
      <c r="T144" s="13"/>
      <c r="U144" s="13"/>
      <c r="V144" s="13"/>
      <c r="W144" s="13"/>
      <c r="X144" s="13"/>
      <c r="Y144" s="13"/>
    </row>
    <row r="145" spans="1:25" x14ac:dyDescent="0.35">
      <c r="A145" s="7" t="s">
        <v>314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2"/>
        <v>DynaMoth</v>
      </c>
      <c r="P145" s="13" t="str">
        <f t="shared" si="3"/>
        <v>True Semantic</v>
      </c>
      <c r="Q145" s="13" t="str">
        <f>IF(NOT(ISERR(SEARCH("*_Buggy",$A145))), "Buggy", IF(NOT(ISERR(SEARCH("*_Manual",$A145))), "Manual", IF(NOT(ISERR(SEARCH("*_Auto",$A145))), "Auto", "")))</f>
        <v>Buggy</v>
      </c>
      <c r="R145" s="13"/>
      <c r="S145" s="13"/>
      <c r="T145" s="13"/>
      <c r="U145" s="13"/>
      <c r="V145" s="13"/>
      <c r="W145" s="13"/>
      <c r="X145" s="13"/>
      <c r="Y145" s="13"/>
    </row>
    <row r="146" spans="1:25" x14ac:dyDescent="0.35">
      <c r="A146" s="7" t="s">
        <v>322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2"/>
        <v>DynaMoth</v>
      </c>
      <c r="P146" s="13" t="str">
        <f t="shared" si="3"/>
        <v>True Semantic</v>
      </c>
      <c r="Q146" s="13" t="str">
        <f>IF(NOT(ISERR(SEARCH("*_Buggy",$A146))), "Buggy", IF(NOT(ISERR(SEARCH("*_Manual",$A146))), "Manual", IF(NOT(ISERR(SEARCH("*_Auto",$A146))), "Auto", "")))</f>
        <v>Buggy</v>
      </c>
      <c r="R146" s="13"/>
      <c r="S146" s="13"/>
      <c r="T146" s="13"/>
      <c r="U146" s="13"/>
      <c r="V146" s="13"/>
      <c r="W146" s="13"/>
      <c r="X146" s="13"/>
      <c r="Y146" s="13"/>
    </row>
    <row r="147" spans="1:25" x14ac:dyDescent="0.35">
      <c r="A147" s="5" t="s">
        <v>276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2"/>
        <v>DynaMoth</v>
      </c>
      <c r="P147" s="13" t="str">
        <f t="shared" si="3"/>
        <v>True Semantic</v>
      </c>
      <c r="Q147" s="13" t="str">
        <f>IF(NOT(ISERR(SEARCH("*_Buggy",$A147))), "Buggy", IF(NOT(ISERR(SEARCH("*_Manual",$A147))), "Manual", IF(NOT(ISERR(SEARCH("*_Auto",$A147))), "Auto", "")))</f>
        <v>Buggy</v>
      </c>
      <c r="R147" s="13"/>
      <c r="S147" s="13"/>
      <c r="T147" s="13"/>
      <c r="U147" s="13"/>
      <c r="V147" s="13"/>
      <c r="W147" s="13"/>
      <c r="X147" s="13"/>
      <c r="Y147" s="13"/>
    </row>
    <row r="148" spans="1:25" x14ac:dyDescent="0.35">
      <c r="A148" s="5" t="s">
        <v>30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2"/>
        <v>DynaMoth</v>
      </c>
      <c r="P148" s="13" t="str">
        <f t="shared" si="3"/>
        <v>True Semantic</v>
      </c>
      <c r="Q148" s="13" t="str">
        <f>IF(NOT(ISERR(SEARCH("*_Buggy",$A148))), "Buggy", IF(NOT(ISERR(SEARCH("*_Manual",$A148))), "Manual", IF(NOT(ISERR(SEARCH("*_Auto",$A148))), "Auto", "")))</f>
        <v>Buggy</v>
      </c>
      <c r="R148" s="13"/>
      <c r="S148" s="13"/>
      <c r="T148" s="13"/>
      <c r="U148" s="13"/>
      <c r="V148" s="13"/>
      <c r="W148" s="13"/>
      <c r="X148" s="13"/>
      <c r="Y148" s="13"/>
    </row>
    <row r="149" spans="1:25" x14ac:dyDescent="0.35">
      <c r="A149" s="5" t="s">
        <v>182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2"/>
        <v>DynaMoth</v>
      </c>
      <c r="P149" s="13" t="str">
        <f t="shared" si="3"/>
        <v>True Semantic</v>
      </c>
      <c r="Q149" s="13" t="str">
        <f>IF(NOT(ISERR(SEARCH("*_Buggy",$A149))), "Buggy", IF(NOT(ISERR(SEARCH("*_Manual",$A149))), "Manual", IF(NOT(ISERR(SEARCH("*_Auto",$A149))), "Auto", "")))</f>
        <v>Buggy</v>
      </c>
      <c r="R149" s="13"/>
      <c r="S149" s="13"/>
      <c r="T149" s="13"/>
      <c r="U149" s="13"/>
      <c r="V149" s="13"/>
      <c r="W149" s="13"/>
      <c r="X149" s="13"/>
      <c r="Y149" s="13"/>
    </row>
    <row r="150" spans="1:25" x14ac:dyDescent="0.35">
      <c r="A150" s="7" t="s">
        <v>128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2"/>
        <v>DynaMoth</v>
      </c>
      <c r="P150" s="13" t="str">
        <f t="shared" si="3"/>
        <v>True Semantic</v>
      </c>
      <c r="Q150" s="13" t="str">
        <f>IF(NOT(ISERR(SEARCH("*_Buggy",$A150))), "Buggy", IF(NOT(ISERR(SEARCH("*_Manual",$A150))), "Manual", IF(NOT(ISERR(SEARCH("*_Auto",$A150))), "Auto", "")))</f>
        <v>Buggy</v>
      </c>
      <c r="R150" s="13"/>
      <c r="S150" s="13"/>
      <c r="T150" s="13"/>
      <c r="U150" s="13"/>
      <c r="V150" s="13"/>
      <c r="W150" s="13"/>
      <c r="X150" s="13"/>
      <c r="Y150" s="13"/>
    </row>
    <row r="151" spans="1:25" x14ac:dyDescent="0.35">
      <c r="A151" s="7" t="s">
        <v>172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2"/>
        <v>DynaMoth</v>
      </c>
      <c r="P151" s="13" t="str">
        <f t="shared" si="3"/>
        <v>True Semantic</v>
      </c>
      <c r="Q151" s="13" t="str">
        <f>IF(NOT(ISERR(SEARCH("*_Buggy",$A151))), "Buggy", IF(NOT(ISERR(SEARCH("*_Manual",$A151))), "Manual", IF(NOT(ISERR(SEARCH("*_Auto",$A151))), "Auto", "")))</f>
        <v>Buggy</v>
      </c>
      <c r="R151" s="13"/>
      <c r="S151" s="13"/>
      <c r="T151" s="13"/>
      <c r="U151" s="13"/>
      <c r="V151" s="13"/>
      <c r="W151" s="13"/>
      <c r="X151" s="13"/>
      <c r="Y151" s="13"/>
    </row>
    <row r="152" spans="1:25" x14ac:dyDescent="0.35">
      <c r="A152" s="7" t="s">
        <v>165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4">LEFT($A152,FIND("_",$A152)-1)</f>
        <v>DynaMoth</v>
      </c>
      <c r="P152" s="13" t="str">
        <f t="shared" ref="P152:P215" si="5">IF($O152="ACS", "True Search", IF($O152="Arja", "Evolutionary Search", IF($O152="AVATAR", "True Pattern", IF($O152="CapGen", "Search Like Pattern", IF($O152="Cardumen", "True Semantic", IF($O152="DynaMoth", "True Semantic", IF($O152="FixMiner", "True Pattern", IF($O152="GenProg-A", "Evolutionary Search", IF($O152="Hercules", "Learning Pattern", IF($O152="Jaid", "True Semantic",
IF($O152="Kali-A", "True Search", IF($O152="kPAR", "True Pattern", IF($O152="Nopol", "True Semantic", IF($O152="RSRepair-A", "Evolutionary Search", IF($O152="SequenceR", "Deep Learning", IF($O152="SimFix", "Search Like Pattern", IF($O152="SketchFix", "True Pattern", IF($O152="SOFix", "True Pattern", IF($O152="ssFix", "Search Like Pattern", IF($O152="TBar", "True Pattern", ""))))))))))))))))))))</f>
        <v>True Semantic</v>
      </c>
      <c r="Q152" s="13" t="str">
        <f>IF(NOT(ISERR(SEARCH("*_Buggy",$A152))), "Buggy", IF(NOT(ISERR(SEARCH("*_Manual",$A152))), "Manual", IF(NOT(ISERR(SEARCH("*_Auto",$A152))), "Auto", "")))</f>
        <v>Buggy</v>
      </c>
      <c r="R152" s="13"/>
      <c r="S152" s="13"/>
      <c r="T152" s="13"/>
      <c r="U152" s="13"/>
      <c r="V152" s="13"/>
      <c r="W152" s="13"/>
      <c r="X152" s="13"/>
      <c r="Y152" s="13"/>
    </row>
    <row r="153" spans="1:25" x14ac:dyDescent="0.35">
      <c r="A153" s="7" t="s">
        <v>377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4"/>
        <v>DynaMoth</v>
      </c>
      <c r="P153" s="13" t="str">
        <f t="shared" si="5"/>
        <v>True Semantic</v>
      </c>
      <c r="Q153" s="13" t="str">
        <f>IF(NOT(ISERR(SEARCH("*_Buggy",$A153))), "Buggy", IF(NOT(ISERR(SEARCH("*_Manual",$A153))), "Manual", IF(NOT(ISERR(SEARCH("*_Auto",$A153))), "Auto", "")))</f>
        <v>Buggy</v>
      </c>
      <c r="R153" s="13"/>
      <c r="S153" s="13"/>
      <c r="T153" s="13"/>
      <c r="U153" s="13"/>
      <c r="V153" s="13"/>
      <c r="W153" s="13"/>
      <c r="X153" s="13"/>
      <c r="Y153" s="13"/>
    </row>
    <row r="154" spans="1:25" x14ac:dyDescent="0.35">
      <c r="A154" s="7" t="s">
        <v>302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4"/>
        <v>DynaMoth</v>
      </c>
      <c r="P154" s="13" t="str">
        <f t="shared" si="5"/>
        <v>True Semantic</v>
      </c>
      <c r="Q154" s="13" t="str">
        <f>IF(NOT(ISERR(SEARCH("*_Buggy",$A154))), "Buggy", IF(NOT(ISERR(SEARCH("*_Manual",$A154))), "Manual", IF(NOT(ISERR(SEARCH("*_Auto",$A154))), "Auto", "")))</f>
        <v>Buggy</v>
      </c>
      <c r="R154" s="13"/>
      <c r="S154" s="13"/>
      <c r="T154" s="13"/>
      <c r="U154" s="13"/>
      <c r="V154" s="13"/>
      <c r="W154" s="13"/>
      <c r="X154" s="13"/>
      <c r="Y154" s="13"/>
    </row>
    <row r="155" spans="1:25" x14ac:dyDescent="0.35">
      <c r="A155" s="7" t="s">
        <v>232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4"/>
        <v>DynaMoth</v>
      </c>
      <c r="P155" s="13" t="str">
        <f t="shared" si="5"/>
        <v>True Semantic</v>
      </c>
      <c r="Q155" s="13" t="str">
        <f>IF(NOT(ISERR(SEARCH("*_Buggy",$A155))), "Buggy", IF(NOT(ISERR(SEARCH("*_Manual",$A155))), "Manual", IF(NOT(ISERR(SEARCH("*_Auto",$A155))), "Auto", "")))</f>
        <v>Buggy</v>
      </c>
      <c r="R155" s="13"/>
      <c r="S155" s="13"/>
      <c r="T155" s="13"/>
      <c r="U155" s="13"/>
      <c r="V155" s="13"/>
      <c r="W155" s="13"/>
      <c r="X155" s="13"/>
      <c r="Y155" s="13"/>
    </row>
    <row r="156" spans="1:25" x14ac:dyDescent="0.35">
      <c r="A156" s="7" t="s">
        <v>307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4"/>
        <v>DynaMoth</v>
      </c>
      <c r="P156" s="13" t="str">
        <f t="shared" si="5"/>
        <v>True Semantic</v>
      </c>
      <c r="Q156" s="13" t="str">
        <f>IF(NOT(ISERR(SEARCH("*_Buggy",$A156))), "Buggy", IF(NOT(ISERR(SEARCH("*_Manual",$A156))), "Manual", IF(NOT(ISERR(SEARCH("*_Auto",$A156))), "Auto", "")))</f>
        <v>Buggy</v>
      </c>
      <c r="R156" s="13"/>
      <c r="S156" s="13"/>
      <c r="T156" s="13"/>
      <c r="U156" s="13"/>
      <c r="V156" s="13"/>
      <c r="W156" s="13"/>
      <c r="X156" s="13"/>
      <c r="Y156" s="13"/>
    </row>
    <row r="157" spans="1:25" x14ac:dyDescent="0.35">
      <c r="A157" s="7" t="s">
        <v>339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4"/>
        <v>DynaMoth</v>
      </c>
      <c r="P157" s="13" t="str">
        <f t="shared" si="5"/>
        <v>True Semantic</v>
      </c>
      <c r="Q157" s="13" t="str">
        <f>IF(NOT(ISERR(SEARCH("*_Buggy",$A157))), "Buggy", IF(NOT(ISERR(SEARCH("*_Manual",$A157))), "Manual", IF(NOT(ISERR(SEARCH("*_Auto",$A157))), "Auto", "")))</f>
        <v>Buggy</v>
      </c>
      <c r="R157" s="13"/>
      <c r="S157" s="13"/>
      <c r="T157" s="13"/>
      <c r="U157" s="13"/>
      <c r="V157" s="13"/>
      <c r="W157" s="13"/>
      <c r="X157" s="13"/>
      <c r="Y157" s="13"/>
    </row>
    <row r="158" spans="1:25" x14ac:dyDescent="0.35">
      <c r="A158" s="5" t="s">
        <v>26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4"/>
        <v>DynaMoth</v>
      </c>
      <c r="P158" s="13" t="str">
        <f t="shared" si="5"/>
        <v>True Semantic</v>
      </c>
      <c r="Q158" s="13" t="str">
        <f>IF(NOT(ISERR(SEARCH("*_Buggy",$A158))), "Buggy", IF(NOT(ISERR(SEARCH("*_Manual",$A158))), "Manual", IF(NOT(ISERR(SEARCH("*_Auto",$A158))), "Auto", "")))</f>
        <v>Buggy</v>
      </c>
      <c r="R158" s="13"/>
      <c r="S158" s="13"/>
      <c r="T158" s="13"/>
      <c r="U158" s="13"/>
      <c r="V158" s="13"/>
      <c r="W158" s="13"/>
      <c r="X158" s="13"/>
      <c r="Y158" s="13"/>
    </row>
    <row r="159" spans="1:25" x14ac:dyDescent="0.35">
      <c r="A159" s="7" t="s">
        <v>138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4"/>
        <v>DynaMoth</v>
      </c>
      <c r="P159" s="13" t="str">
        <f t="shared" si="5"/>
        <v>True Semantic</v>
      </c>
      <c r="Q159" s="13" t="str">
        <f>IF(NOT(ISERR(SEARCH("*_Buggy",$A159))), "Buggy", IF(NOT(ISERR(SEARCH("*_Manual",$A159))), "Manual", IF(NOT(ISERR(SEARCH("*_Auto",$A159))), "Auto", "")))</f>
        <v>Buggy</v>
      </c>
      <c r="R159" s="13"/>
      <c r="S159" s="13"/>
      <c r="T159" s="13"/>
      <c r="U159" s="13"/>
      <c r="V159" s="13"/>
      <c r="W159" s="13"/>
      <c r="X159" s="13"/>
      <c r="Y159" s="13"/>
    </row>
    <row r="160" spans="1:25" x14ac:dyDescent="0.35">
      <c r="A160" s="5" t="s">
        <v>397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4"/>
        <v>DynaMoth</v>
      </c>
      <c r="P160" s="13" t="str">
        <f t="shared" si="5"/>
        <v>True Semantic</v>
      </c>
      <c r="Q160" s="13" t="str">
        <f>IF(NOT(ISERR(SEARCH("*_Buggy",$A160))), "Buggy", IF(NOT(ISERR(SEARCH("*_Manual",$A160))), "Manual", IF(NOT(ISERR(SEARCH("*_Auto",$A160))), "Auto", "")))</f>
        <v>Buggy</v>
      </c>
      <c r="R160" s="13"/>
      <c r="S160" s="13"/>
      <c r="T160" s="13"/>
      <c r="U160" s="13"/>
      <c r="V160" s="13"/>
      <c r="W160" s="13"/>
      <c r="X160" s="13"/>
      <c r="Y160" s="13"/>
    </row>
    <row r="161" spans="1:25" x14ac:dyDescent="0.35">
      <c r="A161" s="7" t="s">
        <v>23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4"/>
        <v>FixMiner</v>
      </c>
      <c r="P161" s="13" t="str">
        <f t="shared" si="5"/>
        <v>True Pattern</v>
      </c>
      <c r="Q161" s="13" t="str">
        <f>IF(NOT(ISERR(SEARCH("*_Buggy",$A161))), "Buggy", IF(NOT(ISERR(SEARCH("*_Manual",$A161))), "Manual", IF(NOT(ISERR(SEARCH("*_Auto",$A161))), "Auto", "")))</f>
        <v>Buggy</v>
      </c>
      <c r="R161" s="13"/>
      <c r="S161" s="13"/>
      <c r="T161" s="13"/>
      <c r="U161" s="13"/>
      <c r="V161" s="13"/>
      <c r="W161" s="13"/>
      <c r="X161" s="13"/>
      <c r="Y161" s="13"/>
    </row>
    <row r="162" spans="1:25" x14ac:dyDescent="0.35">
      <c r="A162" s="5" t="s">
        <v>99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4"/>
        <v>FixMiner</v>
      </c>
      <c r="P162" s="13" t="str">
        <f t="shared" si="5"/>
        <v>True Pattern</v>
      </c>
      <c r="Q162" s="13" t="str">
        <f>IF(NOT(ISERR(SEARCH("*_Buggy",$A162))), "Buggy", IF(NOT(ISERR(SEARCH("*_Manual",$A162))), "Manual", IF(NOT(ISERR(SEARCH("*_Auto",$A162))), "Auto", "")))</f>
        <v>Buggy</v>
      </c>
      <c r="R162" s="13"/>
      <c r="S162" s="13"/>
      <c r="T162" s="13"/>
      <c r="U162" s="13"/>
      <c r="V162" s="13"/>
      <c r="W162" s="13"/>
      <c r="X162" s="13"/>
      <c r="Y162" s="13"/>
    </row>
    <row r="163" spans="1:25" x14ac:dyDescent="0.35">
      <c r="A163" s="5" t="s">
        <v>281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4"/>
        <v>FixMiner</v>
      </c>
      <c r="P163" s="13" t="str">
        <f t="shared" si="5"/>
        <v>True Pattern</v>
      </c>
      <c r="Q163" s="13" t="str">
        <f>IF(NOT(ISERR(SEARCH("*_Buggy",$A163))), "Buggy", IF(NOT(ISERR(SEARCH("*_Manual",$A163))), "Manual", IF(NOT(ISERR(SEARCH("*_Auto",$A163))), "Auto", "")))</f>
        <v>Buggy</v>
      </c>
      <c r="R163" s="13"/>
      <c r="S163" s="13"/>
      <c r="T163" s="13"/>
      <c r="U163" s="13"/>
      <c r="V163" s="13"/>
      <c r="W163" s="13"/>
      <c r="X163" s="13"/>
      <c r="Y163" s="13"/>
    </row>
    <row r="164" spans="1:25" x14ac:dyDescent="0.35">
      <c r="A164" s="5" t="s">
        <v>65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4"/>
        <v>FixMiner</v>
      </c>
      <c r="P164" s="13" t="str">
        <f t="shared" si="5"/>
        <v>True Pattern</v>
      </c>
      <c r="Q164" s="13" t="str">
        <f>IF(NOT(ISERR(SEARCH("*_Buggy",$A164))), "Buggy", IF(NOT(ISERR(SEARCH("*_Manual",$A164))), "Manual", IF(NOT(ISERR(SEARCH("*_Auto",$A164))), "Auto", "")))</f>
        <v>Buggy</v>
      </c>
      <c r="R164" s="13"/>
      <c r="S164" s="13"/>
      <c r="T164" s="13"/>
      <c r="U164" s="13"/>
      <c r="V164" s="13"/>
      <c r="W164" s="13"/>
      <c r="X164" s="13"/>
      <c r="Y164" s="13"/>
    </row>
    <row r="165" spans="1:25" x14ac:dyDescent="0.35">
      <c r="A165" s="5" t="s">
        <v>130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4"/>
        <v>FixMiner</v>
      </c>
      <c r="P165" s="13" t="str">
        <f t="shared" si="5"/>
        <v>True Pattern</v>
      </c>
      <c r="Q165" s="13" t="str">
        <f>IF(NOT(ISERR(SEARCH("*_Buggy",$A165))), "Buggy", IF(NOT(ISERR(SEARCH("*_Manual",$A165))), "Manual", IF(NOT(ISERR(SEARCH("*_Auto",$A165))), "Auto", "")))</f>
        <v>Buggy</v>
      </c>
      <c r="R165" s="13"/>
      <c r="S165" s="13"/>
      <c r="T165" s="13"/>
      <c r="U165" s="13"/>
      <c r="V165" s="13"/>
      <c r="W165" s="13"/>
      <c r="X165" s="13"/>
      <c r="Y165" s="13"/>
    </row>
    <row r="166" spans="1:25" x14ac:dyDescent="0.35">
      <c r="A166" s="7" t="s">
        <v>371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4"/>
        <v>FixMiner</v>
      </c>
      <c r="P166" s="13" t="str">
        <f t="shared" si="5"/>
        <v>True Pattern</v>
      </c>
      <c r="Q166" s="13" t="str">
        <f>IF(NOT(ISERR(SEARCH("*_Buggy",$A166))), "Buggy", IF(NOT(ISERR(SEARCH("*_Manual",$A166))), "Manual", IF(NOT(ISERR(SEARCH("*_Auto",$A166))), "Auto", "")))</f>
        <v>Buggy</v>
      </c>
      <c r="R166" s="13"/>
      <c r="S166" s="13"/>
      <c r="T166" s="13"/>
      <c r="U166" s="13"/>
      <c r="V166" s="13"/>
      <c r="W166" s="13"/>
      <c r="X166" s="13"/>
      <c r="Y166" s="13"/>
    </row>
    <row r="167" spans="1:25" x14ac:dyDescent="0.35">
      <c r="A167" s="5" t="s">
        <v>198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4"/>
        <v>FixMiner</v>
      </c>
      <c r="P167" s="13" t="str">
        <f t="shared" si="5"/>
        <v>True Pattern</v>
      </c>
      <c r="Q167" s="13" t="str">
        <f>IF(NOT(ISERR(SEARCH("*_Buggy",$A167))), "Buggy", IF(NOT(ISERR(SEARCH("*_Manual",$A167))), "Manual", IF(NOT(ISERR(SEARCH("*_Auto",$A167))), "Auto", "")))</f>
        <v>Buggy</v>
      </c>
      <c r="R167" s="13"/>
      <c r="S167" s="13"/>
      <c r="T167" s="13"/>
      <c r="U167" s="13"/>
      <c r="V167" s="13"/>
      <c r="W167" s="13"/>
      <c r="X167" s="13"/>
      <c r="Y167" s="13"/>
    </row>
    <row r="168" spans="1:25" x14ac:dyDescent="0.35">
      <c r="A168" s="7" t="s">
        <v>424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4"/>
        <v>FixMiner</v>
      </c>
      <c r="P168" s="13" t="str">
        <f t="shared" si="5"/>
        <v>True Pattern</v>
      </c>
      <c r="Q168" s="13" t="str">
        <f>IF(NOT(ISERR(SEARCH("*_Buggy",$A168))), "Buggy", IF(NOT(ISERR(SEARCH("*_Manual",$A168))), "Manual", IF(NOT(ISERR(SEARCH("*_Auto",$A168))), "Auto", "")))</f>
        <v>Buggy</v>
      </c>
      <c r="R168" s="13"/>
      <c r="S168" s="13"/>
      <c r="T168" s="13"/>
      <c r="U168" s="13"/>
      <c r="V168" s="13"/>
      <c r="W168" s="13"/>
      <c r="X168" s="13"/>
      <c r="Y168" s="13"/>
    </row>
    <row r="169" spans="1:25" x14ac:dyDescent="0.35">
      <c r="A169" s="7" t="s">
        <v>319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4"/>
        <v>FixMiner</v>
      </c>
      <c r="P169" s="13" t="str">
        <f t="shared" si="5"/>
        <v>True Pattern</v>
      </c>
      <c r="Q169" s="13" t="str">
        <f>IF(NOT(ISERR(SEARCH("*_Buggy",$A169))), "Buggy", IF(NOT(ISERR(SEARCH("*_Manual",$A169))), "Manual", IF(NOT(ISERR(SEARCH("*_Auto",$A169))), "Auto", "")))</f>
        <v>Buggy</v>
      </c>
      <c r="R169" s="13"/>
      <c r="S169" s="13"/>
      <c r="T169" s="13"/>
      <c r="U169" s="13"/>
      <c r="V169" s="13"/>
      <c r="W169" s="13"/>
      <c r="X169" s="13"/>
      <c r="Y169" s="13"/>
    </row>
    <row r="170" spans="1:25" x14ac:dyDescent="0.35">
      <c r="A170" s="7" t="s">
        <v>137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4"/>
        <v>FixMiner</v>
      </c>
      <c r="P170" s="13" t="str">
        <f t="shared" si="5"/>
        <v>True Pattern</v>
      </c>
      <c r="Q170" s="13" t="str">
        <f>IF(NOT(ISERR(SEARCH("*_Buggy",$A170))), "Buggy", IF(NOT(ISERR(SEARCH("*_Manual",$A170))), "Manual", IF(NOT(ISERR(SEARCH("*_Auto",$A170))), "Auto", "")))</f>
        <v>Buggy</v>
      </c>
      <c r="R170" s="13"/>
      <c r="S170" s="13"/>
      <c r="T170" s="13"/>
      <c r="U170" s="13"/>
      <c r="V170" s="13"/>
      <c r="W170" s="13"/>
      <c r="X170" s="13"/>
      <c r="Y170" s="13"/>
    </row>
    <row r="171" spans="1:25" x14ac:dyDescent="0.35">
      <c r="A171" s="5" t="s">
        <v>413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4"/>
        <v>FixMiner</v>
      </c>
      <c r="P171" s="13" t="str">
        <f t="shared" si="5"/>
        <v>True Pattern</v>
      </c>
      <c r="Q171" s="13" t="str">
        <f>IF(NOT(ISERR(SEARCH("*_Buggy",$A171))), "Buggy", IF(NOT(ISERR(SEARCH("*_Manual",$A171))), "Manual", IF(NOT(ISERR(SEARCH("*_Auto",$A171))), "Auto", "")))</f>
        <v>Buggy</v>
      </c>
      <c r="R171" s="13"/>
      <c r="S171" s="13"/>
      <c r="T171" s="13"/>
      <c r="U171" s="13"/>
      <c r="V171" s="13"/>
      <c r="W171" s="13"/>
      <c r="X171" s="13"/>
      <c r="Y171" s="13"/>
    </row>
    <row r="172" spans="1:25" x14ac:dyDescent="0.35">
      <c r="A172" s="7" t="s">
        <v>323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4"/>
        <v>FixMiner</v>
      </c>
      <c r="P172" s="13" t="str">
        <f t="shared" si="5"/>
        <v>True Pattern</v>
      </c>
      <c r="Q172" s="13" t="str">
        <f>IF(NOT(ISERR(SEARCH("*_Buggy",$A172))), "Buggy", IF(NOT(ISERR(SEARCH("*_Manual",$A172))), "Manual", IF(NOT(ISERR(SEARCH("*_Auto",$A172))), "Auto", "")))</f>
        <v>Buggy</v>
      </c>
      <c r="R172" s="13"/>
      <c r="S172" s="13"/>
      <c r="T172" s="13"/>
      <c r="U172" s="13"/>
      <c r="V172" s="13"/>
      <c r="W172" s="13"/>
      <c r="X172" s="13"/>
      <c r="Y172" s="13"/>
    </row>
    <row r="173" spans="1:25" x14ac:dyDescent="0.35">
      <c r="A173" s="5" t="s">
        <v>250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4"/>
        <v>FixMiner</v>
      </c>
      <c r="P173" s="13" t="str">
        <f t="shared" si="5"/>
        <v>True Pattern</v>
      </c>
      <c r="Q173" s="13" t="str">
        <f>IF(NOT(ISERR(SEARCH("*_Buggy",$A173))), "Buggy", IF(NOT(ISERR(SEARCH("*_Manual",$A173))), "Manual", IF(NOT(ISERR(SEARCH("*_Auto",$A173))), "Auto", "")))</f>
        <v>Buggy</v>
      </c>
      <c r="R173" s="13"/>
      <c r="S173" s="13"/>
      <c r="T173" s="13"/>
      <c r="U173" s="13"/>
      <c r="V173" s="13"/>
      <c r="W173" s="13"/>
      <c r="X173" s="13"/>
      <c r="Y173" s="13"/>
    </row>
    <row r="174" spans="1:25" x14ac:dyDescent="0.35">
      <c r="A174" s="7" t="s">
        <v>293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4"/>
        <v>FixMiner</v>
      </c>
      <c r="P174" s="13" t="str">
        <f t="shared" si="5"/>
        <v>True Pattern</v>
      </c>
      <c r="Q174" s="13" t="str">
        <f>IF(NOT(ISERR(SEARCH("*_Buggy",$A174))), "Buggy", IF(NOT(ISERR(SEARCH("*_Manual",$A174))), "Manual", IF(NOT(ISERR(SEARCH("*_Auto",$A174))), "Auto", "")))</f>
        <v>Buggy</v>
      </c>
      <c r="R174" s="13"/>
      <c r="S174" s="13"/>
      <c r="T174" s="13"/>
      <c r="U174" s="13"/>
      <c r="V174" s="13"/>
      <c r="W174" s="13"/>
      <c r="X174" s="13"/>
      <c r="Y174" s="13"/>
    </row>
    <row r="175" spans="1:25" x14ac:dyDescent="0.35">
      <c r="A175" s="5" t="s">
        <v>355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4"/>
        <v>FixMiner</v>
      </c>
      <c r="P175" s="13" t="str">
        <f t="shared" si="5"/>
        <v>True Pattern</v>
      </c>
      <c r="Q175" s="13" t="str">
        <f>IF(NOT(ISERR(SEARCH("*_Buggy",$A175))), "Buggy", IF(NOT(ISERR(SEARCH("*_Manual",$A175))), "Manual", IF(NOT(ISERR(SEARCH("*_Auto",$A175))), "Auto", "")))</f>
        <v>Buggy</v>
      </c>
      <c r="R175" s="13"/>
      <c r="S175" s="13"/>
      <c r="T175" s="13"/>
      <c r="U175" s="13"/>
      <c r="V175" s="13"/>
      <c r="W175" s="13"/>
      <c r="X175" s="13"/>
      <c r="Y175" s="13"/>
    </row>
    <row r="176" spans="1:25" x14ac:dyDescent="0.35">
      <c r="A176" s="5" t="s">
        <v>221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4"/>
        <v>FixMiner</v>
      </c>
      <c r="P176" s="13" t="str">
        <f t="shared" si="5"/>
        <v>True Pattern</v>
      </c>
      <c r="Q176" s="13" t="str">
        <f>IF(NOT(ISERR(SEARCH("*_Buggy",$A176))), "Buggy", IF(NOT(ISERR(SEARCH("*_Manual",$A176))), "Manual", IF(NOT(ISERR(SEARCH("*_Auto",$A176))), "Auto", "")))</f>
        <v>Buggy</v>
      </c>
      <c r="R176" s="13"/>
      <c r="S176" s="13"/>
      <c r="T176" s="13"/>
      <c r="U176" s="13"/>
      <c r="V176" s="13"/>
      <c r="W176" s="13"/>
      <c r="X176" s="13"/>
      <c r="Y176" s="13"/>
    </row>
    <row r="177" spans="1:25" x14ac:dyDescent="0.35">
      <c r="A177" s="5" t="s">
        <v>350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4"/>
        <v>FixMiner</v>
      </c>
      <c r="P177" s="13" t="str">
        <f t="shared" si="5"/>
        <v>True Pattern</v>
      </c>
      <c r="Q177" s="13" t="str">
        <f>IF(NOT(ISERR(SEARCH("*_Buggy",$A177))), "Buggy", IF(NOT(ISERR(SEARCH("*_Manual",$A177))), "Manual", IF(NOT(ISERR(SEARCH("*_Auto",$A177))), "Auto", "")))</f>
        <v>Buggy</v>
      </c>
      <c r="R177" s="13"/>
      <c r="S177" s="13"/>
      <c r="T177" s="13"/>
      <c r="U177" s="13"/>
      <c r="V177" s="13"/>
      <c r="W177" s="13"/>
      <c r="X177" s="13"/>
      <c r="Y177" s="13"/>
    </row>
    <row r="178" spans="1:25" x14ac:dyDescent="0.35">
      <c r="A178" s="7" t="s">
        <v>141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4"/>
        <v>FixMiner</v>
      </c>
      <c r="P178" s="13" t="str">
        <f t="shared" si="5"/>
        <v>True Pattern</v>
      </c>
      <c r="Q178" s="13" t="str">
        <f>IF(NOT(ISERR(SEARCH("*_Buggy",$A178))), "Buggy", IF(NOT(ISERR(SEARCH("*_Manual",$A178))), "Manual", IF(NOT(ISERR(SEARCH("*_Auto",$A178))), "Auto", "")))</f>
        <v>Buggy</v>
      </c>
      <c r="R178" s="13"/>
      <c r="S178" s="13"/>
      <c r="T178" s="13"/>
      <c r="U178" s="13"/>
      <c r="V178" s="13"/>
      <c r="W178" s="13"/>
      <c r="X178" s="13"/>
      <c r="Y178" s="13"/>
    </row>
    <row r="179" spans="1:25" x14ac:dyDescent="0.35">
      <c r="A179" s="5" t="s">
        <v>399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4"/>
        <v>FixMiner</v>
      </c>
      <c r="P179" s="13" t="str">
        <f t="shared" si="5"/>
        <v>True Pattern</v>
      </c>
      <c r="Q179" s="13" t="str">
        <f>IF(NOT(ISERR(SEARCH("*_Buggy",$A179))), "Buggy", IF(NOT(ISERR(SEARCH("*_Manual",$A179))), "Manual", IF(NOT(ISERR(SEARCH("*_Auto",$A179))), "Auto", "")))</f>
        <v>Buggy</v>
      </c>
      <c r="R179" s="13"/>
      <c r="S179" s="13"/>
      <c r="T179" s="13"/>
      <c r="U179" s="13"/>
      <c r="V179" s="13"/>
      <c r="W179" s="13"/>
      <c r="X179" s="13"/>
      <c r="Y179" s="13"/>
    </row>
    <row r="180" spans="1:25" x14ac:dyDescent="0.35">
      <c r="A180" s="5" t="s">
        <v>381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4"/>
        <v>FixMiner</v>
      </c>
      <c r="P180" s="13" t="str">
        <f t="shared" si="5"/>
        <v>True Pattern</v>
      </c>
      <c r="Q180" s="13" t="str">
        <f>IF(NOT(ISERR(SEARCH("*_Buggy",$A180))), "Buggy", IF(NOT(ISERR(SEARCH("*_Manual",$A180))), "Manual", IF(NOT(ISERR(SEARCH("*_Auto",$A180))), "Auto", "")))</f>
        <v>Buggy</v>
      </c>
      <c r="R180" s="13"/>
      <c r="S180" s="13"/>
      <c r="T180" s="13"/>
      <c r="U180" s="13"/>
      <c r="V180" s="13"/>
      <c r="W180" s="13"/>
      <c r="X180" s="13"/>
      <c r="Y180" s="13"/>
    </row>
    <row r="181" spans="1:25" x14ac:dyDescent="0.35">
      <c r="A181" s="5" t="s">
        <v>268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4"/>
        <v>FixMiner</v>
      </c>
      <c r="P181" s="13" t="str">
        <f t="shared" si="5"/>
        <v>True Pattern</v>
      </c>
      <c r="Q181" s="13" t="str">
        <f>IF(NOT(ISERR(SEARCH("*_Buggy",$A181))), "Buggy", IF(NOT(ISERR(SEARCH("*_Manual",$A181))), "Manual", IF(NOT(ISERR(SEARCH("*_Auto",$A181))), "Auto", "")))</f>
        <v>Buggy</v>
      </c>
      <c r="R181" s="13"/>
      <c r="S181" s="13"/>
      <c r="T181" s="13"/>
      <c r="U181" s="13"/>
      <c r="V181" s="13"/>
      <c r="W181" s="13"/>
      <c r="X181" s="13"/>
      <c r="Y181" s="13"/>
    </row>
    <row r="182" spans="1:25" x14ac:dyDescent="0.35">
      <c r="A182" s="7" t="s">
        <v>279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4"/>
        <v>FixMiner</v>
      </c>
      <c r="P182" s="13" t="str">
        <f t="shared" si="5"/>
        <v>True Pattern</v>
      </c>
      <c r="Q182" s="13" t="str">
        <f>IF(NOT(ISERR(SEARCH("*_Buggy",$A182))), "Buggy", IF(NOT(ISERR(SEARCH("*_Manual",$A182))), "Manual", IF(NOT(ISERR(SEARCH("*_Auto",$A182))), "Auto", "")))</f>
        <v>Buggy</v>
      </c>
      <c r="R182" s="13"/>
      <c r="S182" s="13"/>
      <c r="T182" s="13"/>
      <c r="U182" s="13"/>
      <c r="V182" s="13"/>
      <c r="W182" s="13"/>
      <c r="X182" s="13"/>
      <c r="Y182" s="13"/>
    </row>
    <row r="183" spans="1:25" x14ac:dyDescent="0.35">
      <c r="A183" s="7" t="s">
        <v>267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4"/>
        <v>FixMiner</v>
      </c>
      <c r="P183" s="13" t="str">
        <f t="shared" si="5"/>
        <v>True Pattern</v>
      </c>
      <c r="Q183" s="13" t="str">
        <f>IF(NOT(ISERR(SEARCH("*_Buggy",$A183))), "Buggy", IF(NOT(ISERR(SEARCH("*_Manual",$A183))), "Manual", IF(NOT(ISERR(SEARCH("*_Auto",$A183))), "Auto", "")))</f>
        <v>Buggy</v>
      </c>
      <c r="R183" s="13"/>
      <c r="S183" s="13"/>
      <c r="T183" s="13"/>
      <c r="U183" s="13"/>
      <c r="V183" s="13"/>
      <c r="W183" s="13"/>
      <c r="X183" s="13"/>
      <c r="Y183" s="13"/>
    </row>
    <row r="184" spans="1:25" x14ac:dyDescent="0.35">
      <c r="A184" s="7" t="s">
        <v>155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4"/>
        <v>FixMiner</v>
      </c>
      <c r="P184" s="13" t="str">
        <f t="shared" si="5"/>
        <v>True Pattern</v>
      </c>
      <c r="Q184" s="13" t="str">
        <f>IF(NOT(ISERR(SEARCH("*_Buggy",$A184))), "Buggy", IF(NOT(ISERR(SEARCH("*_Manual",$A184))), "Manual", IF(NOT(ISERR(SEARCH("*_Auto",$A184))), "Auto", "")))</f>
        <v>Buggy</v>
      </c>
      <c r="R184" s="13"/>
      <c r="S184" s="13"/>
      <c r="T184" s="13"/>
      <c r="U184" s="13"/>
      <c r="V184" s="13"/>
      <c r="W184" s="13"/>
      <c r="X184" s="13"/>
      <c r="Y184" s="13"/>
    </row>
    <row r="185" spans="1:25" x14ac:dyDescent="0.35">
      <c r="A185" s="5" t="s">
        <v>258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4"/>
        <v>FixMiner</v>
      </c>
      <c r="P185" s="13" t="str">
        <f t="shared" si="5"/>
        <v>True Pattern</v>
      </c>
      <c r="Q185" s="13" t="str">
        <f>IF(NOT(ISERR(SEARCH("*_Buggy",$A185))), "Buggy", IF(NOT(ISERR(SEARCH("*_Manual",$A185))), "Manual", IF(NOT(ISERR(SEARCH("*_Auto",$A185))), "Auto", "")))</f>
        <v>Buggy</v>
      </c>
      <c r="R185" s="13"/>
      <c r="S185" s="13"/>
      <c r="T185" s="13"/>
      <c r="U185" s="13"/>
      <c r="V185" s="13"/>
      <c r="W185" s="13"/>
      <c r="X185" s="13"/>
      <c r="Y185" s="13"/>
    </row>
    <row r="186" spans="1:25" x14ac:dyDescent="0.35">
      <c r="A186" s="7" t="s">
        <v>78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4"/>
        <v>FixMiner</v>
      </c>
      <c r="P186" s="13" t="str">
        <f t="shared" si="5"/>
        <v>True Pattern</v>
      </c>
      <c r="Q186" s="13" t="str">
        <f>IF(NOT(ISERR(SEARCH("*_Buggy",$A186))), "Buggy", IF(NOT(ISERR(SEARCH("*_Manual",$A186))), "Manual", IF(NOT(ISERR(SEARCH("*_Auto",$A186))), "Auto", "")))</f>
        <v>Buggy</v>
      </c>
      <c r="R186" s="13"/>
      <c r="S186" s="13"/>
      <c r="T186" s="13"/>
      <c r="U186" s="13"/>
      <c r="V186" s="13"/>
      <c r="W186" s="13"/>
      <c r="X186" s="13"/>
      <c r="Y186" s="13"/>
    </row>
    <row r="187" spans="1:25" x14ac:dyDescent="0.35">
      <c r="A187" s="7" t="s">
        <v>117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4"/>
        <v>FixMiner</v>
      </c>
      <c r="P187" s="13" t="str">
        <f t="shared" si="5"/>
        <v>True Pattern</v>
      </c>
      <c r="Q187" s="13" t="str">
        <f>IF(NOT(ISERR(SEARCH("*_Buggy",$A187))), "Buggy", IF(NOT(ISERR(SEARCH("*_Manual",$A187))), "Manual", IF(NOT(ISERR(SEARCH("*_Auto",$A187))), "Auto", "")))</f>
        <v>Buggy</v>
      </c>
      <c r="R187" s="13"/>
      <c r="S187" s="13"/>
      <c r="T187" s="13"/>
      <c r="U187" s="13"/>
      <c r="V187" s="13"/>
      <c r="W187" s="13"/>
      <c r="X187" s="13"/>
      <c r="Y187" s="13"/>
    </row>
    <row r="188" spans="1:25" x14ac:dyDescent="0.35">
      <c r="A188" s="7" t="s">
        <v>150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4"/>
        <v>FixMiner</v>
      </c>
      <c r="P188" s="13" t="str">
        <f t="shared" si="5"/>
        <v>True Pattern</v>
      </c>
      <c r="Q188" s="13" t="str">
        <f>IF(NOT(ISERR(SEARCH("*_Buggy",$A188))), "Buggy", IF(NOT(ISERR(SEARCH("*_Manual",$A188))), "Manual", IF(NOT(ISERR(SEARCH("*_Auto",$A188))), "Auto", "")))</f>
        <v>Buggy</v>
      </c>
      <c r="R188" s="13"/>
      <c r="S188" s="13"/>
      <c r="T188" s="13"/>
      <c r="U188" s="13"/>
      <c r="V188" s="13"/>
      <c r="W188" s="13"/>
      <c r="X188" s="13"/>
      <c r="Y188" s="13"/>
    </row>
    <row r="189" spans="1:25" x14ac:dyDescent="0.35">
      <c r="A189" s="7" t="s">
        <v>248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4"/>
        <v>FixMiner</v>
      </c>
      <c r="P189" s="13" t="str">
        <f t="shared" si="5"/>
        <v>True Pattern</v>
      </c>
      <c r="Q189" s="13" t="str">
        <f>IF(NOT(ISERR(SEARCH("*_Buggy",$A189))), "Buggy", IF(NOT(ISERR(SEARCH("*_Manual",$A189))), "Manual", IF(NOT(ISERR(SEARCH("*_Auto",$A189))), "Auto", "")))</f>
        <v>Buggy</v>
      </c>
      <c r="R189" s="13"/>
      <c r="S189" s="13"/>
      <c r="T189" s="13"/>
      <c r="U189" s="13"/>
      <c r="V189" s="13"/>
      <c r="W189" s="13"/>
      <c r="X189" s="13"/>
      <c r="Y189" s="13"/>
    </row>
    <row r="190" spans="1:25" x14ac:dyDescent="0.35">
      <c r="A190" s="7" t="s">
        <v>162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4"/>
        <v>FixMiner</v>
      </c>
      <c r="P190" s="13" t="str">
        <f t="shared" si="5"/>
        <v>True Pattern</v>
      </c>
      <c r="Q190" s="13" t="str">
        <f>IF(NOT(ISERR(SEARCH("*_Buggy",$A190))), "Buggy", IF(NOT(ISERR(SEARCH("*_Manual",$A190))), "Manual", IF(NOT(ISERR(SEARCH("*_Auto",$A190))), "Auto", "")))</f>
        <v>Buggy</v>
      </c>
      <c r="R190" s="13"/>
      <c r="S190" s="13"/>
      <c r="T190" s="13"/>
      <c r="U190" s="13"/>
      <c r="V190" s="13"/>
      <c r="W190" s="13"/>
      <c r="X190" s="13"/>
      <c r="Y190" s="13"/>
    </row>
    <row r="191" spans="1:25" x14ac:dyDescent="0.35">
      <c r="A191" s="7" t="s">
        <v>160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4"/>
        <v>FixMiner</v>
      </c>
      <c r="P191" s="13" t="str">
        <f t="shared" si="5"/>
        <v>True Pattern</v>
      </c>
      <c r="Q191" s="13" t="str">
        <f>IF(NOT(ISERR(SEARCH("*_Buggy",$A191))), "Buggy", IF(NOT(ISERR(SEARCH("*_Manual",$A191))), "Manual", IF(NOT(ISERR(SEARCH("*_Auto",$A191))), "Auto", "")))</f>
        <v>Buggy</v>
      </c>
      <c r="R191" s="13"/>
      <c r="S191" s="13"/>
      <c r="T191" s="13"/>
      <c r="U191" s="13"/>
      <c r="V191" s="13"/>
      <c r="W191" s="13"/>
      <c r="X191" s="13"/>
      <c r="Y191" s="13"/>
    </row>
    <row r="192" spans="1:25" x14ac:dyDescent="0.35">
      <c r="A192" s="5" t="s">
        <v>260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4"/>
        <v>FixMiner</v>
      </c>
      <c r="P192" s="13" t="str">
        <f t="shared" si="5"/>
        <v>True Pattern</v>
      </c>
      <c r="Q192" s="13" t="str">
        <f>IF(NOT(ISERR(SEARCH("*_Buggy",$A192))), "Buggy", IF(NOT(ISERR(SEARCH("*_Manual",$A192))), "Manual", IF(NOT(ISERR(SEARCH("*_Auto",$A192))), "Auto", "")))</f>
        <v>Buggy</v>
      </c>
      <c r="R192" s="13"/>
      <c r="S192" s="13"/>
      <c r="T192" s="13"/>
      <c r="U192" s="13"/>
      <c r="V192" s="13"/>
      <c r="W192" s="13"/>
      <c r="X192" s="13"/>
      <c r="Y192" s="13"/>
    </row>
    <row r="193" spans="1:25" x14ac:dyDescent="0.35">
      <c r="A193" s="7" t="s">
        <v>152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4"/>
        <v>FixMiner</v>
      </c>
      <c r="P193" s="13" t="str">
        <f t="shared" si="5"/>
        <v>True Pattern</v>
      </c>
      <c r="Q193" s="13" t="str">
        <f>IF(NOT(ISERR(SEARCH("*_Buggy",$A193))), "Buggy", IF(NOT(ISERR(SEARCH("*_Manual",$A193))), "Manual", IF(NOT(ISERR(SEARCH("*_Auto",$A193))), "Auto", "")))</f>
        <v>Buggy</v>
      </c>
      <c r="R193" s="13"/>
      <c r="S193" s="13"/>
      <c r="T193" s="13"/>
      <c r="U193" s="13"/>
      <c r="V193" s="13"/>
      <c r="W193" s="13"/>
      <c r="X193" s="13"/>
      <c r="Y193" s="13"/>
    </row>
    <row r="194" spans="1:25" x14ac:dyDescent="0.35">
      <c r="A194" s="7" t="s">
        <v>124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4"/>
        <v>FixMiner</v>
      </c>
      <c r="P194" s="13" t="str">
        <f t="shared" si="5"/>
        <v>True Pattern</v>
      </c>
      <c r="Q194" s="13" t="str">
        <f>IF(NOT(ISERR(SEARCH("*_Buggy",$A194))), "Buggy", IF(NOT(ISERR(SEARCH("*_Manual",$A194))), "Manual", IF(NOT(ISERR(SEARCH("*_Auto",$A194))), "Auto", "")))</f>
        <v>Buggy</v>
      </c>
      <c r="R194" s="13"/>
      <c r="S194" s="13"/>
      <c r="T194" s="13"/>
      <c r="U194" s="13"/>
      <c r="V194" s="13"/>
      <c r="W194" s="13"/>
      <c r="X194" s="13"/>
      <c r="Y194" s="13"/>
    </row>
    <row r="195" spans="1:25" x14ac:dyDescent="0.35">
      <c r="A195" s="7" t="s">
        <v>32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4"/>
        <v>FixMiner</v>
      </c>
      <c r="P195" s="13" t="str">
        <f t="shared" si="5"/>
        <v>True Pattern</v>
      </c>
      <c r="Q195" s="13" t="str">
        <f>IF(NOT(ISERR(SEARCH("*_Buggy",$A195))), "Buggy", IF(NOT(ISERR(SEARCH("*_Manual",$A195))), "Manual", IF(NOT(ISERR(SEARCH("*_Auto",$A195))), "Auto", "")))</f>
        <v>Buggy</v>
      </c>
      <c r="R195" s="13"/>
      <c r="S195" s="13"/>
      <c r="T195" s="13"/>
      <c r="U195" s="13"/>
      <c r="V195" s="13"/>
      <c r="W195" s="13"/>
      <c r="X195" s="13"/>
      <c r="Y195" s="13"/>
    </row>
    <row r="196" spans="1:25" x14ac:dyDescent="0.35">
      <c r="A196" s="5" t="s">
        <v>133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4"/>
        <v>FixMiner</v>
      </c>
      <c r="P196" s="13" t="str">
        <f t="shared" si="5"/>
        <v>True Pattern</v>
      </c>
      <c r="Q196" s="13" t="str">
        <f>IF(NOT(ISERR(SEARCH("*_Buggy",$A196))), "Buggy", IF(NOT(ISERR(SEARCH("*_Manual",$A196))), "Manual", IF(NOT(ISERR(SEARCH("*_Auto",$A196))), "Auto", "")))</f>
        <v>Buggy</v>
      </c>
      <c r="R196" s="13"/>
      <c r="S196" s="13"/>
      <c r="T196" s="13"/>
      <c r="U196" s="13"/>
      <c r="V196" s="13"/>
      <c r="W196" s="13"/>
      <c r="X196" s="13"/>
      <c r="Y196" s="13"/>
    </row>
    <row r="197" spans="1:25" x14ac:dyDescent="0.35">
      <c r="A197" s="7" t="s">
        <v>288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4"/>
        <v>FixMiner</v>
      </c>
      <c r="P197" s="13" t="str">
        <f t="shared" si="5"/>
        <v>True Pattern</v>
      </c>
      <c r="Q197" s="13" t="str">
        <f>IF(NOT(ISERR(SEARCH("*_Buggy",$A197))), "Buggy", IF(NOT(ISERR(SEARCH("*_Manual",$A197))), "Manual", IF(NOT(ISERR(SEARCH("*_Auto",$A197))), "Auto", "")))</f>
        <v>Buggy</v>
      </c>
      <c r="R197" s="13"/>
      <c r="S197" s="13"/>
      <c r="T197" s="13"/>
      <c r="U197" s="13"/>
      <c r="V197" s="13"/>
      <c r="W197" s="13"/>
      <c r="X197" s="13"/>
      <c r="Y197" s="13"/>
    </row>
    <row r="198" spans="1:25" x14ac:dyDescent="0.35">
      <c r="A198" s="7" t="s">
        <v>418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4"/>
        <v>FixMiner</v>
      </c>
      <c r="P198" s="13" t="str">
        <f t="shared" si="5"/>
        <v>True Pattern</v>
      </c>
      <c r="Q198" s="13" t="str">
        <f>IF(NOT(ISERR(SEARCH("*_Buggy",$A198))), "Buggy", IF(NOT(ISERR(SEARCH("*_Manual",$A198))), "Manual", IF(NOT(ISERR(SEARCH("*_Auto",$A198))), "Auto", "")))</f>
        <v>Buggy</v>
      </c>
      <c r="R198" s="13"/>
      <c r="S198" s="13"/>
      <c r="T198" s="13"/>
      <c r="U198" s="13"/>
      <c r="V198" s="13"/>
      <c r="W198" s="13"/>
      <c r="X198" s="13"/>
      <c r="Y198" s="13"/>
    </row>
    <row r="199" spans="1:25" x14ac:dyDescent="0.35">
      <c r="A199" s="7" t="s">
        <v>441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4"/>
        <v>FixMiner</v>
      </c>
      <c r="P199" s="13" t="str">
        <f t="shared" si="5"/>
        <v>True Pattern</v>
      </c>
      <c r="Q199" s="13" t="str">
        <f>IF(NOT(ISERR(SEARCH("*_Buggy",$A199))), "Buggy", IF(NOT(ISERR(SEARCH("*_Manual",$A199))), "Manual", IF(NOT(ISERR(SEARCH("*_Auto",$A199))), "Auto", "")))</f>
        <v>Buggy</v>
      </c>
      <c r="R199" s="13"/>
      <c r="S199" s="13"/>
      <c r="T199" s="13"/>
      <c r="U199" s="13"/>
      <c r="V199" s="13"/>
      <c r="W199" s="13"/>
      <c r="X199" s="13"/>
      <c r="Y199" s="13"/>
    </row>
    <row r="200" spans="1:25" x14ac:dyDescent="0.35">
      <c r="A200" s="7" t="s">
        <v>389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4"/>
        <v>FixMiner</v>
      </c>
      <c r="P200" s="13" t="str">
        <f t="shared" si="5"/>
        <v>True Pattern</v>
      </c>
      <c r="Q200" s="13" t="str">
        <f>IF(NOT(ISERR(SEARCH("*_Buggy",$A200))), "Buggy", IF(NOT(ISERR(SEARCH("*_Manual",$A200))), "Manual", IF(NOT(ISERR(SEARCH("*_Auto",$A200))), "Auto", "")))</f>
        <v>Buggy</v>
      </c>
      <c r="R200" s="13"/>
      <c r="S200" s="13"/>
      <c r="T200" s="13"/>
      <c r="U200" s="13"/>
      <c r="V200" s="13"/>
      <c r="W200" s="13"/>
      <c r="X200" s="13"/>
      <c r="Y200" s="13"/>
    </row>
    <row r="201" spans="1:25" x14ac:dyDescent="0.35">
      <c r="A201" s="7" t="s">
        <v>112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4"/>
        <v>FixMiner</v>
      </c>
      <c r="P201" s="13" t="str">
        <f t="shared" si="5"/>
        <v>True Pattern</v>
      </c>
      <c r="Q201" s="13" t="str">
        <f>IF(NOT(ISERR(SEARCH("*_Buggy",$A201))), "Buggy", IF(NOT(ISERR(SEARCH("*_Manual",$A201))), "Manual", IF(NOT(ISERR(SEARCH("*_Auto",$A201))), "Auto", "")))</f>
        <v>Buggy</v>
      </c>
      <c r="R201" s="13"/>
      <c r="S201" s="13"/>
      <c r="T201" s="13"/>
      <c r="U201" s="13"/>
      <c r="V201" s="13"/>
      <c r="W201" s="13"/>
      <c r="X201" s="13"/>
      <c r="Y201" s="13"/>
    </row>
    <row r="202" spans="1:25" x14ac:dyDescent="0.35">
      <c r="A202" s="7" t="s">
        <v>349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4"/>
        <v>FixMiner</v>
      </c>
      <c r="P202" s="13" t="str">
        <f t="shared" si="5"/>
        <v>True Pattern</v>
      </c>
      <c r="Q202" s="13" t="str">
        <f>IF(NOT(ISERR(SEARCH("*_Buggy",$A202))), "Buggy", IF(NOT(ISERR(SEARCH("*_Manual",$A202))), "Manual", IF(NOT(ISERR(SEARCH("*_Auto",$A202))), "Auto", "")))</f>
        <v>Buggy</v>
      </c>
      <c r="R202" s="13"/>
      <c r="S202" s="13"/>
      <c r="T202" s="13"/>
      <c r="U202" s="13"/>
      <c r="V202" s="13"/>
      <c r="W202" s="13"/>
      <c r="X202" s="13"/>
      <c r="Y202" s="13"/>
    </row>
    <row r="203" spans="1:25" x14ac:dyDescent="0.35">
      <c r="A203" s="5" t="s">
        <v>54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4"/>
        <v>FixMiner</v>
      </c>
      <c r="P203" s="13" t="str">
        <f t="shared" si="5"/>
        <v>True Pattern</v>
      </c>
      <c r="Q203" s="13" t="str">
        <f>IF(NOT(ISERR(SEARCH("*_Buggy",$A203))), "Buggy", IF(NOT(ISERR(SEARCH("*_Manual",$A203))), "Manual", IF(NOT(ISERR(SEARCH("*_Auto",$A203))), "Auto", "")))</f>
        <v>Buggy</v>
      </c>
      <c r="R203" s="13"/>
      <c r="S203" s="13"/>
      <c r="T203" s="13"/>
      <c r="U203" s="13"/>
      <c r="V203" s="13"/>
      <c r="W203" s="13"/>
      <c r="X203" s="13"/>
      <c r="Y203" s="13"/>
    </row>
    <row r="204" spans="1:25" x14ac:dyDescent="0.35">
      <c r="A204" s="7" t="s">
        <v>361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4"/>
        <v>FixMiner</v>
      </c>
      <c r="P204" s="13" t="str">
        <f t="shared" si="5"/>
        <v>True Pattern</v>
      </c>
      <c r="Q204" s="13" t="str">
        <f>IF(NOT(ISERR(SEARCH("*_Buggy",$A204))), "Buggy", IF(NOT(ISERR(SEARCH("*_Manual",$A204))), "Manual", IF(NOT(ISERR(SEARCH("*_Auto",$A204))), "Auto", "")))</f>
        <v>Buggy</v>
      </c>
      <c r="R204" s="13"/>
      <c r="S204" s="13"/>
      <c r="T204" s="13"/>
      <c r="U204" s="13"/>
      <c r="V204" s="13"/>
      <c r="W204" s="13"/>
      <c r="X204" s="13"/>
      <c r="Y204" s="13"/>
    </row>
    <row r="205" spans="1:25" x14ac:dyDescent="0.35">
      <c r="A205" s="7" t="s">
        <v>425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4"/>
        <v>FixMiner</v>
      </c>
      <c r="P205" s="13" t="str">
        <f t="shared" si="5"/>
        <v>True Pattern</v>
      </c>
      <c r="Q205" s="13" t="str">
        <f>IF(NOT(ISERR(SEARCH("*_Buggy",$A205))), "Buggy", IF(NOT(ISERR(SEARCH("*_Manual",$A205))), "Manual", IF(NOT(ISERR(SEARCH("*_Auto",$A205))), "Auto", "")))</f>
        <v>Buggy</v>
      </c>
      <c r="R205" s="13"/>
      <c r="S205" s="13"/>
      <c r="T205" s="13"/>
      <c r="U205" s="13"/>
      <c r="V205" s="13"/>
      <c r="W205" s="13"/>
      <c r="X205" s="13"/>
      <c r="Y205" s="13"/>
    </row>
    <row r="206" spans="1:25" x14ac:dyDescent="0.35">
      <c r="A206" s="7" t="s">
        <v>126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4"/>
        <v>FixMiner</v>
      </c>
      <c r="P206" s="13" t="str">
        <f t="shared" si="5"/>
        <v>True Pattern</v>
      </c>
      <c r="Q206" s="13" t="str">
        <f>IF(NOT(ISERR(SEARCH("*_Buggy",$A206))), "Buggy", IF(NOT(ISERR(SEARCH("*_Manual",$A206))), "Manual", IF(NOT(ISERR(SEARCH("*_Auto",$A206))), "Auto", "")))</f>
        <v>Buggy</v>
      </c>
      <c r="R206" s="13"/>
      <c r="S206" s="13"/>
      <c r="T206" s="13"/>
      <c r="U206" s="13"/>
      <c r="V206" s="13"/>
      <c r="W206" s="13"/>
      <c r="X206" s="13"/>
      <c r="Y206" s="13"/>
    </row>
    <row r="207" spans="1:25" x14ac:dyDescent="0.35">
      <c r="A207" s="5" t="s">
        <v>318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4"/>
        <v>FixMiner</v>
      </c>
      <c r="P207" s="13" t="str">
        <f t="shared" si="5"/>
        <v>True Pattern</v>
      </c>
      <c r="Q207" s="13" t="str">
        <f>IF(NOT(ISERR(SEARCH("*_Buggy",$A207))), "Buggy", IF(NOT(ISERR(SEARCH("*_Manual",$A207))), "Manual", IF(NOT(ISERR(SEARCH("*_Auto",$A207))), "Auto", "")))</f>
        <v>Buggy</v>
      </c>
      <c r="R207" s="13"/>
      <c r="S207" s="13"/>
      <c r="T207" s="13"/>
      <c r="U207" s="13"/>
      <c r="V207" s="13"/>
      <c r="W207" s="13"/>
      <c r="X207" s="13"/>
      <c r="Y207" s="13"/>
    </row>
    <row r="208" spans="1:25" x14ac:dyDescent="0.35">
      <c r="A208" s="5" t="s">
        <v>80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4"/>
        <v>FixMiner</v>
      </c>
      <c r="P208" s="13" t="str">
        <f t="shared" si="5"/>
        <v>True Pattern</v>
      </c>
      <c r="Q208" s="13" t="str">
        <f>IF(NOT(ISERR(SEARCH("*_Buggy",$A208))), "Buggy", IF(NOT(ISERR(SEARCH("*_Manual",$A208))), "Manual", IF(NOT(ISERR(SEARCH("*_Auto",$A208))), "Auto", "")))</f>
        <v>Buggy</v>
      </c>
      <c r="R208" s="13"/>
      <c r="S208" s="13"/>
      <c r="T208" s="13"/>
      <c r="U208" s="13"/>
      <c r="V208" s="13"/>
      <c r="W208" s="13"/>
      <c r="X208" s="13"/>
      <c r="Y208" s="13"/>
    </row>
    <row r="209" spans="1:25" x14ac:dyDescent="0.35">
      <c r="A209" s="5" t="s">
        <v>169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4"/>
        <v>FixMiner</v>
      </c>
      <c r="P209" s="13" t="str">
        <f t="shared" si="5"/>
        <v>True Pattern</v>
      </c>
      <c r="Q209" s="13" t="str">
        <f>IF(NOT(ISERR(SEARCH("*_Buggy",$A209))), "Buggy", IF(NOT(ISERR(SEARCH("*_Manual",$A209))), "Manual", IF(NOT(ISERR(SEARCH("*_Auto",$A209))), "Auto", "")))</f>
        <v>Buggy</v>
      </c>
      <c r="R209" s="13"/>
      <c r="S209" s="13"/>
      <c r="T209" s="13"/>
      <c r="U209" s="13"/>
      <c r="V209" s="13"/>
      <c r="W209" s="13"/>
      <c r="X209" s="13"/>
      <c r="Y209" s="13"/>
    </row>
    <row r="210" spans="1:25" x14ac:dyDescent="0.35">
      <c r="A210" s="7" t="s">
        <v>317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4"/>
        <v>FixMiner</v>
      </c>
      <c r="P210" s="13" t="str">
        <f t="shared" si="5"/>
        <v>True Pattern</v>
      </c>
      <c r="Q210" s="13" t="str">
        <f>IF(NOT(ISERR(SEARCH("*_Buggy",$A210))), "Buggy", IF(NOT(ISERR(SEARCH("*_Manual",$A210))), "Manual", IF(NOT(ISERR(SEARCH("*_Auto",$A210))), "Auto", "")))</f>
        <v>Buggy</v>
      </c>
      <c r="R210" s="13"/>
      <c r="S210" s="13"/>
      <c r="T210" s="13"/>
      <c r="U210" s="13"/>
      <c r="V210" s="13"/>
      <c r="W210" s="13"/>
      <c r="X210" s="13"/>
      <c r="Y210" s="13"/>
    </row>
    <row r="211" spans="1:25" x14ac:dyDescent="0.35">
      <c r="A211" s="7" t="s">
        <v>108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4"/>
        <v>FixMiner</v>
      </c>
      <c r="P211" s="13" t="str">
        <f t="shared" si="5"/>
        <v>True Pattern</v>
      </c>
      <c r="Q211" s="13" t="str">
        <f>IF(NOT(ISERR(SEARCH("*_Buggy",$A211))), "Buggy", IF(NOT(ISERR(SEARCH("*_Manual",$A211))), "Manual", IF(NOT(ISERR(SEARCH("*_Auto",$A211))), "Auto", "")))</f>
        <v>Buggy</v>
      </c>
      <c r="R211" s="13"/>
      <c r="S211" s="13"/>
      <c r="T211" s="13"/>
      <c r="U211" s="13"/>
      <c r="V211" s="13"/>
      <c r="W211" s="13"/>
      <c r="X211" s="13"/>
      <c r="Y211" s="13"/>
    </row>
    <row r="212" spans="1:25" x14ac:dyDescent="0.35">
      <c r="A212" s="5" t="s">
        <v>235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4"/>
        <v>FixMiner</v>
      </c>
      <c r="P212" s="13" t="str">
        <f t="shared" si="5"/>
        <v>True Pattern</v>
      </c>
      <c r="Q212" s="13" t="str">
        <f>IF(NOT(ISERR(SEARCH("*_Buggy",$A212))), "Buggy", IF(NOT(ISERR(SEARCH("*_Manual",$A212))), "Manual", IF(NOT(ISERR(SEARCH("*_Auto",$A212))), "Auto", "")))</f>
        <v>Buggy</v>
      </c>
      <c r="R212" s="13"/>
      <c r="S212" s="13"/>
      <c r="T212" s="13"/>
      <c r="U212" s="13"/>
      <c r="V212" s="13"/>
      <c r="W212" s="13"/>
      <c r="X212" s="13"/>
      <c r="Y212" s="13"/>
    </row>
    <row r="213" spans="1:25" x14ac:dyDescent="0.35">
      <c r="A213" s="5" t="s">
        <v>139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4"/>
        <v>FixMiner</v>
      </c>
      <c r="P213" s="13" t="str">
        <f t="shared" si="5"/>
        <v>True Pattern</v>
      </c>
      <c r="Q213" s="13" t="str">
        <f>IF(NOT(ISERR(SEARCH("*_Buggy",$A213))), "Buggy", IF(NOT(ISERR(SEARCH("*_Manual",$A213))), "Manual", IF(NOT(ISERR(SEARCH("*_Auto",$A213))), "Auto", "")))</f>
        <v>Buggy</v>
      </c>
      <c r="R213" s="13"/>
      <c r="S213" s="13"/>
      <c r="T213" s="13"/>
      <c r="U213" s="13"/>
      <c r="V213" s="13"/>
      <c r="W213" s="13"/>
      <c r="X213" s="13"/>
      <c r="Y213" s="13"/>
    </row>
    <row r="214" spans="1:25" x14ac:dyDescent="0.35">
      <c r="A214" s="5" t="s">
        <v>471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4"/>
        <v>GenProg-A</v>
      </c>
      <c r="P214" s="13" t="str">
        <f t="shared" si="5"/>
        <v>Evolutionary Search</v>
      </c>
      <c r="Q214" s="13" t="str">
        <f>IF(NOT(ISERR(SEARCH("*_Buggy",$A214))), "Buggy", IF(NOT(ISERR(SEARCH("*_Manual",$A214))), "Manual", IF(NOT(ISERR(SEARCH("*_Auto",$A214))), "Auto", "")))</f>
        <v>Buggy</v>
      </c>
      <c r="R214" s="13"/>
      <c r="S214" s="13"/>
      <c r="T214" s="13"/>
      <c r="U214" s="13"/>
      <c r="V214" s="13"/>
      <c r="W214" s="13"/>
      <c r="X214" s="13"/>
      <c r="Y214" s="13"/>
    </row>
    <row r="215" spans="1:25" x14ac:dyDescent="0.35">
      <c r="A215" s="5" t="s">
        <v>472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4"/>
        <v>GenProg-A</v>
      </c>
      <c r="P215" s="13" t="str">
        <f t="shared" si="5"/>
        <v>Evolutionary Search</v>
      </c>
      <c r="Q215" s="13" t="str">
        <f>IF(NOT(ISERR(SEARCH("*_Buggy",$A215))), "Buggy", IF(NOT(ISERR(SEARCH("*_Manual",$A215))), "Manual", IF(NOT(ISERR(SEARCH("*_Auto",$A215))), "Auto", "")))</f>
        <v>Buggy</v>
      </c>
      <c r="R215" s="13"/>
      <c r="S215" s="13"/>
      <c r="T215" s="13"/>
      <c r="U215" s="13"/>
      <c r="V215" s="13"/>
      <c r="W215" s="13"/>
      <c r="X215" s="13"/>
      <c r="Y215" s="13"/>
    </row>
    <row r="216" spans="1:25" x14ac:dyDescent="0.35">
      <c r="A216" s="5" t="s">
        <v>473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6">LEFT($A216,FIND("_",$A216)-1)</f>
        <v>GenProg-A</v>
      </c>
      <c r="P216" s="13" t="str">
        <f t="shared" ref="P216:P279" si="7">IF($O216="ACS", "True Search", IF($O216="Arja", "Evolutionary Search", IF($O216="AVATAR", "True Pattern", IF($O216="CapGen", "Search Like Pattern", IF($O216="Cardumen", "True Semantic", IF($O216="DynaMoth", "True Semantic", IF($O216="FixMiner", "True Pattern", IF($O216="GenProg-A", "Evolutionary Search", IF($O216="Hercules", "Learning Pattern", IF($O216="Jaid", "True Semantic",
IF($O216="Kali-A", "True Search", IF($O216="kPAR", "True Pattern", IF($O216="Nopol", "True Semantic", IF($O216="RSRepair-A", "Evolutionary Search", IF($O216="SequenceR", "Deep Learning", IF($O216="SimFix", "Search Like Pattern", IF($O216="SketchFix", "True Pattern", IF($O216="SOFix", "True Pattern", IF($O216="ssFix", "Search Like Pattern", IF($O216="TBar", "True Pattern", ""))))))))))))))))))))</f>
        <v>Evolutionary Search</v>
      </c>
      <c r="Q216" s="13" t="str">
        <f>IF(NOT(ISERR(SEARCH("*_Buggy",$A216))), "Buggy", IF(NOT(ISERR(SEARCH("*_Manual",$A216))), "Manual", IF(NOT(ISERR(SEARCH("*_Auto",$A216))), "Auto", "")))</f>
        <v>Buggy</v>
      </c>
      <c r="R216" s="13"/>
      <c r="S216" s="13"/>
      <c r="T216" s="13"/>
      <c r="U216" s="13"/>
      <c r="V216" s="13"/>
      <c r="W216" s="13"/>
      <c r="X216" s="13"/>
      <c r="Y216" s="13"/>
    </row>
    <row r="217" spans="1:25" x14ac:dyDescent="0.35">
      <c r="A217" s="7" t="s">
        <v>474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6"/>
        <v>GenProg-A</v>
      </c>
      <c r="P217" s="13" t="str">
        <f t="shared" si="7"/>
        <v>Evolutionary Search</v>
      </c>
      <c r="Q217" s="13" t="str">
        <f>IF(NOT(ISERR(SEARCH("*_Buggy",$A217))), "Buggy", IF(NOT(ISERR(SEARCH("*_Manual",$A217))), "Manual", IF(NOT(ISERR(SEARCH("*_Auto",$A217))), "Auto", "")))</f>
        <v>Buggy</v>
      </c>
      <c r="R217" s="13"/>
      <c r="S217" s="13"/>
      <c r="T217" s="13"/>
      <c r="U217" s="13"/>
      <c r="V217" s="13"/>
      <c r="W217" s="13"/>
      <c r="X217" s="13"/>
      <c r="Y217" s="13"/>
    </row>
    <row r="218" spans="1:25" x14ac:dyDescent="0.35">
      <c r="A218" s="7" t="s">
        <v>475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6"/>
        <v>GenProg-A</v>
      </c>
      <c r="P218" s="13" t="str">
        <f t="shared" si="7"/>
        <v>Evolutionary Search</v>
      </c>
      <c r="Q218" s="13" t="str">
        <f>IF(NOT(ISERR(SEARCH("*_Buggy",$A218))), "Buggy", IF(NOT(ISERR(SEARCH("*_Manual",$A218))), "Manual", IF(NOT(ISERR(SEARCH("*_Auto",$A218))), "Auto", "")))</f>
        <v>Buggy</v>
      </c>
      <c r="R218" s="13"/>
      <c r="S218" s="13"/>
      <c r="T218" s="13"/>
      <c r="U218" s="13"/>
      <c r="V218" s="13"/>
      <c r="W218" s="13"/>
      <c r="X218" s="13"/>
      <c r="Y218" s="13"/>
    </row>
    <row r="219" spans="1:25" x14ac:dyDescent="0.35">
      <c r="A219" s="5" t="s">
        <v>476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6"/>
        <v>GenProg-A</v>
      </c>
      <c r="P219" s="13" t="str">
        <f t="shared" si="7"/>
        <v>Evolutionary Search</v>
      </c>
      <c r="Q219" s="13" t="str">
        <f>IF(NOT(ISERR(SEARCH("*_Buggy",$A219))), "Buggy", IF(NOT(ISERR(SEARCH("*_Manual",$A219))), "Manual", IF(NOT(ISERR(SEARCH("*_Auto",$A219))), "Auto", "")))</f>
        <v>Buggy</v>
      </c>
      <c r="R219" s="13"/>
      <c r="S219" s="13"/>
      <c r="T219" s="13"/>
      <c r="U219" s="13"/>
      <c r="V219" s="13"/>
      <c r="W219" s="13"/>
      <c r="X219" s="13"/>
      <c r="Y219" s="13"/>
    </row>
    <row r="220" spans="1:25" x14ac:dyDescent="0.35">
      <c r="A220" s="5" t="s">
        <v>477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6"/>
        <v>GenProg-A</v>
      </c>
      <c r="P220" s="13" t="str">
        <f t="shared" si="7"/>
        <v>Evolutionary Search</v>
      </c>
      <c r="Q220" s="13" t="str">
        <f>IF(NOT(ISERR(SEARCH("*_Buggy",$A220))), "Buggy", IF(NOT(ISERR(SEARCH("*_Manual",$A220))), "Manual", IF(NOT(ISERR(SEARCH("*_Auto",$A220))), "Auto", "")))</f>
        <v>Buggy</v>
      </c>
      <c r="R220" s="13"/>
      <c r="S220" s="13"/>
      <c r="T220" s="13"/>
      <c r="U220" s="13"/>
      <c r="V220" s="13"/>
      <c r="W220" s="13"/>
      <c r="X220" s="13"/>
      <c r="Y220" s="13"/>
    </row>
    <row r="221" spans="1:25" x14ac:dyDescent="0.35">
      <c r="A221" s="7" t="s">
        <v>478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6"/>
        <v>GenProg-A</v>
      </c>
      <c r="P221" s="13" t="str">
        <f t="shared" si="7"/>
        <v>Evolutionary Search</v>
      </c>
      <c r="Q221" s="13" t="str">
        <f>IF(NOT(ISERR(SEARCH("*_Buggy",$A221))), "Buggy", IF(NOT(ISERR(SEARCH("*_Manual",$A221))), "Manual", IF(NOT(ISERR(SEARCH("*_Auto",$A221))), "Auto", "")))</f>
        <v>Buggy</v>
      </c>
      <c r="R221" s="13"/>
      <c r="S221" s="13"/>
      <c r="T221" s="13"/>
      <c r="U221" s="13"/>
      <c r="V221" s="13"/>
      <c r="W221" s="13"/>
      <c r="X221" s="13"/>
      <c r="Y221" s="13"/>
    </row>
    <row r="222" spans="1:25" x14ac:dyDescent="0.35">
      <c r="A222" s="7" t="s">
        <v>479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6"/>
        <v>GenProg-A</v>
      </c>
      <c r="P222" s="13" t="str">
        <f t="shared" si="7"/>
        <v>Evolutionary Search</v>
      </c>
      <c r="Q222" s="13" t="str">
        <f>IF(NOT(ISERR(SEARCH("*_Buggy",$A222))), "Buggy", IF(NOT(ISERR(SEARCH("*_Manual",$A222))), "Manual", IF(NOT(ISERR(SEARCH("*_Auto",$A222))), "Auto", "")))</f>
        <v>Buggy</v>
      </c>
      <c r="R222" s="13"/>
      <c r="S222" s="13"/>
      <c r="T222" s="13"/>
      <c r="U222" s="13"/>
      <c r="V222" s="13"/>
      <c r="W222" s="13"/>
      <c r="X222" s="13"/>
      <c r="Y222" s="13"/>
    </row>
    <row r="223" spans="1:25" x14ac:dyDescent="0.35">
      <c r="A223" s="7" t="s">
        <v>480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6"/>
        <v>GenProg-A</v>
      </c>
      <c r="P223" s="13" t="str">
        <f t="shared" si="7"/>
        <v>Evolutionary Search</v>
      </c>
      <c r="Q223" s="13" t="str">
        <f>IF(NOT(ISERR(SEARCH("*_Buggy",$A223))), "Buggy", IF(NOT(ISERR(SEARCH("*_Manual",$A223))), "Manual", IF(NOT(ISERR(SEARCH("*_Auto",$A223))), "Auto", "")))</f>
        <v>Buggy</v>
      </c>
      <c r="R223" s="13"/>
      <c r="S223" s="13"/>
      <c r="T223" s="13"/>
      <c r="U223" s="13"/>
      <c r="V223" s="13"/>
      <c r="W223" s="13"/>
      <c r="X223" s="13"/>
      <c r="Y223" s="13"/>
    </row>
    <row r="224" spans="1:25" x14ac:dyDescent="0.35">
      <c r="A224" s="5" t="s">
        <v>481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6"/>
        <v>GenProg-A</v>
      </c>
      <c r="P224" s="13" t="str">
        <f t="shared" si="7"/>
        <v>Evolutionary Search</v>
      </c>
      <c r="Q224" s="13" t="str">
        <f>IF(NOT(ISERR(SEARCH("*_Buggy",$A224))), "Buggy", IF(NOT(ISERR(SEARCH("*_Manual",$A224))), "Manual", IF(NOT(ISERR(SEARCH("*_Auto",$A224))), "Auto", "")))</f>
        <v>Buggy</v>
      </c>
      <c r="R224" s="13"/>
      <c r="S224" s="13"/>
      <c r="T224" s="13"/>
      <c r="U224" s="13"/>
      <c r="V224" s="13"/>
      <c r="W224" s="13"/>
      <c r="X224" s="13"/>
      <c r="Y224" s="13"/>
    </row>
    <row r="225" spans="1:25" x14ac:dyDescent="0.35">
      <c r="A225" s="5" t="s">
        <v>482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6"/>
        <v>GenProg-A</v>
      </c>
      <c r="P225" s="13" t="str">
        <f t="shared" si="7"/>
        <v>Evolutionary Search</v>
      </c>
      <c r="Q225" s="13" t="str">
        <f>IF(NOT(ISERR(SEARCH("*_Buggy",$A225))), "Buggy", IF(NOT(ISERR(SEARCH("*_Manual",$A225))), "Manual", IF(NOT(ISERR(SEARCH("*_Auto",$A225))), "Auto", "")))</f>
        <v>Buggy</v>
      </c>
      <c r="R225" s="13"/>
      <c r="S225" s="13"/>
      <c r="T225" s="13"/>
      <c r="U225" s="13"/>
      <c r="V225" s="13"/>
      <c r="W225" s="13"/>
      <c r="X225" s="13"/>
      <c r="Y225" s="13"/>
    </row>
    <row r="226" spans="1:25" x14ac:dyDescent="0.35">
      <c r="A226" s="7" t="s">
        <v>483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6"/>
        <v>GenProg-A</v>
      </c>
      <c r="P226" s="13" t="str">
        <f t="shared" si="7"/>
        <v>Evolutionary Search</v>
      </c>
      <c r="Q226" s="13" t="str">
        <f>IF(NOT(ISERR(SEARCH("*_Buggy",$A226))), "Buggy", IF(NOT(ISERR(SEARCH("*_Manual",$A226))), "Manual", IF(NOT(ISERR(SEARCH("*_Auto",$A226))), "Auto", "")))</f>
        <v>Buggy</v>
      </c>
      <c r="R226" s="13"/>
      <c r="S226" s="13"/>
      <c r="T226" s="13"/>
      <c r="U226" s="13"/>
      <c r="V226" s="13"/>
      <c r="W226" s="13"/>
      <c r="X226" s="13"/>
      <c r="Y226" s="13"/>
    </row>
    <row r="227" spans="1:25" x14ac:dyDescent="0.35">
      <c r="A227" s="5" t="s">
        <v>484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6"/>
        <v>GenProg-A</v>
      </c>
      <c r="P227" s="13" t="str">
        <f t="shared" si="7"/>
        <v>Evolutionary Search</v>
      </c>
      <c r="Q227" s="13" t="str">
        <f>IF(NOT(ISERR(SEARCH("*_Buggy",$A227))), "Buggy", IF(NOT(ISERR(SEARCH("*_Manual",$A227))), "Manual", IF(NOT(ISERR(SEARCH("*_Auto",$A227))), "Auto", "")))</f>
        <v>Buggy</v>
      </c>
      <c r="R227" s="13"/>
      <c r="S227" s="13"/>
      <c r="T227" s="13"/>
      <c r="U227" s="13"/>
      <c r="V227" s="13"/>
      <c r="W227" s="13"/>
      <c r="X227" s="13"/>
      <c r="Y227" s="13"/>
    </row>
    <row r="228" spans="1:25" x14ac:dyDescent="0.35">
      <c r="A228" s="7" t="s">
        <v>485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6"/>
        <v>GenProg-A</v>
      </c>
      <c r="P228" s="13" t="str">
        <f t="shared" si="7"/>
        <v>Evolutionary Search</v>
      </c>
      <c r="Q228" s="13" t="str">
        <f>IF(NOT(ISERR(SEARCH("*_Buggy",$A228))), "Buggy", IF(NOT(ISERR(SEARCH("*_Manual",$A228))), "Manual", IF(NOT(ISERR(SEARCH("*_Auto",$A228))), "Auto", "")))</f>
        <v>Buggy</v>
      </c>
      <c r="R228" s="13"/>
      <c r="S228" s="13"/>
      <c r="T228" s="13"/>
      <c r="U228" s="13"/>
      <c r="V228" s="13"/>
      <c r="W228" s="13"/>
      <c r="X228" s="13"/>
      <c r="Y228" s="13"/>
    </row>
    <row r="229" spans="1:25" x14ac:dyDescent="0.35">
      <c r="A229" s="5" t="s">
        <v>486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6"/>
        <v>GenProg-A</v>
      </c>
      <c r="P229" s="13" t="str">
        <f t="shared" si="7"/>
        <v>Evolutionary Search</v>
      </c>
      <c r="Q229" s="13" t="str">
        <f>IF(NOT(ISERR(SEARCH("*_Buggy",$A229))), "Buggy", IF(NOT(ISERR(SEARCH("*_Manual",$A229))), "Manual", IF(NOT(ISERR(SEARCH("*_Auto",$A229))), "Auto", "")))</f>
        <v>Buggy</v>
      </c>
      <c r="R229" s="13"/>
      <c r="S229" s="13"/>
      <c r="T229" s="13"/>
      <c r="U229" s="13"/>
      <c r="V229" s="13"/>
      <c r="W229" s="13"/>
      <c r="X229" s="13"/>
      <c r="Y229" s="13"/>
    </row>
    <row r="230" spans="1:25" x14ac:dyDescent="0.35">
      <c r="A230" s="5" t="s">
        <v>487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6"/>
        <v>GenProg-A</v>
      </c>
      <c r="P230" s="13" t="str">
        <f t="shared" si="7"/>
        <v>Evolutionary Search</v>
      </c>
      <c r="Q230" s="13" t="str">
        <f>IF(NOT(ISERR(SEARCH("*_Buggy",$A230))), "Buggy", IF(NOT(ISERR(SEARCH("*_Manual",$A230))), "Manual", IF(NOT(ISERR(SEARCH("*_Auto",$A230))), "Auto", "")))</f>
        <v>Buggy</v>
      </c>
      <c r="R230" s="13"/>
      <c r="S230" s="13"/>
      <c r="T230" s="13"/>
      <c r="U230" s="13"/>
      <c r="V230" s="13"/>
      <c r="W230" s="13"/>
      <c r="X230" s="13"/>
      <c r="Y230" s="13"/>
    </row>
    <row r="231" spans="1:25" x14ac:dyDescent="0.35">
      <c r="A231" s="5" t="s">
        <v>488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6"/>
        <v>GenProg-A</v>
      </c>
      <c r="P231" s="13" t="str">
        <f t="shared" si="7"/>
        <v>Evolutionary Search</v>
      </c>
      <c r="Q231" s="13" t="str">
        <f>IF(NOT(ISERR(SEARCH("*_Buggy",$A231))), "Buggy", IF(NOT(ISERR(SEARCH("*_Manual",$A231))), "Manual", IF(NOT(ISERR(SEARCH("*_Auto",$A231))), "Auto", "")))</f>
        <v>Buggy</v>
      </c>
      <c r="R231" s="13"/>
      <c r="S231" s="13"/>
      <c r="T231" s="13"/>
      <c r="U231" s="13"/>
      <c r="V231" s="13"/>
      <c r="W231" s="13"/>
      <c r="X231" s="13"/>
      <c r="Y231" s="13"/>
    </row>
    <row r="232" spans="1:25" x14ac:dyDescent="0.35">
      <c r="A232" s="7" t="s">
        <v>489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6"/>
        <v>GenProg-A</v>
      </c>
      <c r="P232" s="13" t="str">
        <f t="shared" si="7"/>
        <v>Evolutionary Search</v>
      </c>
      <c r="Q232" s="13" t="str">
        <f>IF(NOT(ISERR(SEARCH("*_Buggy",$A232))), "Buggy", IF(NOT(ISERR(SEARCH("*_Manual",$A232))), "Manual", IF(NOT(ISERR(SEARCH("*_Auto",$A232))), "Auto", "")))</f>
        <v>Buggy</v>
      </c>
      <c r="R232" s="13"/>
      <c r="S232" s="13"/>
      <c r="T232" s="13"/>
      <c r="U232" s="13"/>
      <c r="V232" s="13"/>
      <c r="W232" s="13"/>
      <c r="X232" s="13"/>
      <c r="Y232" s="13"/>
    </row>
    <row r="233" spans="1:25" x14ac:dyDescent="0.35">
      <c r="A233" s="5" t="s">
        <v>490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6"/>
        <v>GenProg-A</v>
      </c>
      <c r="P233" s="13" t="str">
        <f t="shared" si="7"/>
        <v>Evolutionary Search</v>
      </c>
      <c r="Q233" s="13" t="str">
        <f>IF(NOT(ISERR(SEARCH("*_Buggy",$A233))), "Buggy", IF(NOT(ISERR(SEARCH("*_Manual",$A233))), "Manual", IF(NOT(ISERR(SEARCH("*_Auto",$A233))), "Auto", "")))</f>
        <v>Buggy</v>
      </c>
      <c r="R233" s="13"/>
      <c r="S233" s="13"/>
      <c r="T233" s="13"/>
      <c r="U233" s="13"/>
      <c r="V233" s="13"/>
      <c r="W233" s="13"/>
      <c r="X233" s="13"/>
      <c r="Y233" s="13"/>
    </row>
    <row r="234" spans="1:25" x14ac:dyDescent="0.35">
      <c r="A234" s="7" t="s">
        <v>491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6"/>
        <v>GenProg-A</v>
      </c>
      <c r="P234" s="13" t="str">
        <f t="shared" si="7"/>
        <v>Evolutionary Search</v>
      </c>
      <c r="Q234" s="13" t="str">
        <f>IF(NOT(ISERR(SEARCH("*_Buggy",$A234))), "Buggy", IF(NOT(ISERR(SEARCH("*_Manual",$A234))), "Manual", IF(NOT(ISERR(SEARCH("*_Auto",$A234))), "Auto", "")))</f>
        <v>Buggy</v>
      </c>
      <c r="R234" s="13"/>
      <c r="S234" s="13"/>
      <c r="T234" s="13"/>
      <c r="U234" s="13"/>
      <c r="V234" s="13"/>
      <c r="W234" s="13"/>
      <c r="X234" s="13"/>
      <c r="Y234" s="13"/>
    </row>
    <row r="235" spans="1:25" x14ac:dyDescent="0.35">
      <c r="A235" s="7" t="s">
        <v>492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6"/>
        <v>GenProg-A</v>
      </c>
      <c r="P235" s="13" t="str">
        <f t="shared" si="7"/>
        <v>Evolutionary Search</v>
      </c>
      <c r="Q235" s="13" t="str">
        <f>IF(NOT(ISERR(SEARCH("*_Buggy",$A235))), "Buggy", IF(NOT(ISERR(SEARCH("*_Manual",$A235))), "Manual", IF(NOT(ISERR(SEARCH("*_Auto",$A235))), "Auto", "")))</f>
        <v>Buggy</v>
      </c>
      <c r="R235" s="13"/>
      <c r="S235" s="13"/>
      <c r="T235" s="13"/>
      <c r="U235" s="13"/>
      <c r="V235" s="13"/>
      <c r="W235" s="13"/>
      <c r="X235" s="13"/>
      <c r="Y235" s="13"/>
    </row>
    <row r="236" spans="1:25" x14ac:dyDescent="0.35">
      <c r="A236" s="5" t="s">
        <v>493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6"/>
        <v>GenProg-A</v>
      </c>
      <c r="P236" s="13" t="str">
        <f t="shared" si="7"/>
        <v>Evolutionary Search</v>
      </c>
      <c r="Q236" s="13" t="str">
        <f>IF(NOT(ISERR(SEARCH("*_Buggy",$A236))), "Buggy", IF(NOT(ISERR(SEARCH("*_Manual",$A236))), "Manual", IF(NOT(ISERR(SEARCH("*_Auto",$A236))), "Auto", "")))</f>
        <v>Buggy</v>
      </c>
      <c r="R236" s="13"/>
      <c r="S236" s="13"/>
      <c r="T236" s="13"/>
      <c r="U236" s="13"/>
      <c r="V236" s="13"/>
      <c r="W236" s="13"/>
      <c r="X236" s="13"/>
      <c r="Y236" s="13"/>
    </row>
    <row r="237" spans="1:25" x14ac:dyDescent="0.35">
      <c r="A237" s="7" t="s">
        <v>494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6"/>
        <v>GenProg-A</v>
      </c>
      <c r="P237" s="13" t="str">
        <f t="shared" si="7"/>
        <v>Evolutionary Search</v>
      </c>
      <c r="Q237" s="13" t="str">
        <f>IF(NOT(ISERR(SEARCH("*_Buggy",$A237))), "Buggy", IF(NOT(ISERR(SEARCH("*_Manual",$A237))), "Manual", IF(NOT(ISERR(SEARCH("*_Auto",$A237))), "Auto", "")))</f>
        <v>Buggy</v>
      </c>
      <c r="R237" s="13"/>
      <c r="S237" s="13"/>
      <c r="T237" s="13"/>
      <c r="U237" s="13"/>
      <c r="V237" s="13"/>
      <c r="W237" s="13"/>
      <c r="X237" s="13"/>
      <c r="Y237" s="13"/>
    </row>
    <row r="238" spans="1:25" x14ac:dyDescent="0.35">
      <c r="A238" s="7" t="s">
        <v>495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6"/>
        <v>GenProg-A</v>
      </c>
      <c r="P238" s="13" t="str">
        <f t="shared" si="7"/>
        <v>Evolutionary Search</v>
      </c>
      <c r="Q238" s="13" t="str">
        <f>IF(NOT(ISERR(SEARCH("*_Buggy",$A238))), "Buggy", IF(NOT(ISERR(SEARCH("*_Manual",$A238))), "Manual", IF(NOT(ISERR(SEARCH("*_Auto",$A238))), "Auto", "")))</f>
        <v>Buggy</v>
      </c>
      <c r="R238" s="13"/>
      <c r="S238" s="13"/>
      <c r="T238" s="13"/>
      <c r="U238" s="13"/>
      <c r="V238" s="13"/>
      <c r="W238" s="13"/>
      <c r="X238" s="13"/>
      <c r="Y238" s="13"/>
    </row>
    <row r="239" spans="1:25" x14ac:dyDescent="0.35">
      <c r="A239" s="7" t="s">
        <v>496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6"/>
        <v>GenProg-A</v>
      </c>
      <c r="P239" s="13" t="str">
        <f t="shared" si="7"/>
        <v>Evolutionary Search</v>
      </c>
      <c r="Q239" s="13" t="str">
        <f>IF(NOT(ISERR(SEARCH("*_Buggy",$A239))), "Buggy", IF(NOT(ISERR(SEARCH("*_Manual",$A239))), "Manual", IF(NOT(ISERR(SEARCH("*_Auto",$A239))), "Auto", "")))</f>
        <v>Buggy</v>
      </c>
      <c r="R239" s="13"/>
      <c r="S239" s="13"/>
      <c r="T239" s="13"/>
      <c r="U239" s="13"/>
      <c r="V239" s="13"/>
      <c r="W239" s="13"/>
      <c r="X239" s="13"/>
      <c r="Y239" s="13"/>
    </row>
    <row r="240" spans="1:25" x14ac:dyDescent="0.35">
      <c r="A240" s="5" t="s">
        <v>497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6"/>
        <v>GenProg-A</v>
      </c>
      <c r="P240" s="13" t="str">
        <f t="shared" si="7"/>
        <v>Evolutionary Search</v>
      </c>
      <c r="Q240" s="13" t="str">
        <f>IF(NOT(ISERR(SEARCH("*_Buggy",$A240))), "Buggy", IF(NOT(ISERR(SEARCH("*_Manual",$A240))), "Manual", IF(NOT(ISERR(SEARCH("*_Auto",$A240))), "Auto", "")))</f>
        <v>Buggy</v>
      </c>
      <c r="R240" s="13"/>
      <c r="S240" s="13"/>
      <c r="T240" s="13"/>
      <c r="U240" s="13"/>
      <c r="V240" s="13"/>
      <c r="W240" s="13"/>
      <c r="X240" s="13"/>
      <c r="Y240" s="13"/>
    </row>
    <row r="241" spans="1:25" x14ac:dyDescent="0.35">
      <c r="A241" s="7" t="s">
        <v>498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6"/>
        <v>GenProg-A</v>
      </c>
      <c r="P241" s="13" t="str">
        <f t="shared" si="7"/>
        <v>Evolutionary Search</v>
      </c>
      <c r="Q241" s="13" t="str">
        <f>IF(NOT(ISERR(SEARCH("*_Buggy",$A241))), "Buggy", IF(NOT(ISERR(SEARCH("*_Manual",$A241))), "Manual", IF(NOT(ISERR(SEARCH("*_Auto",$A241))), "Auto", "")))</f>
        <v>Buggy</v>
      </c>
      <c r="R241" s="13"/>
      <c r="S241" s="13"/>
      <c r="T241" s="13"/>
      <c r="U241" s="13"/>
      <c r="V241" s="13"/>
      <c r="W241" s="13"/>
      <c r="X241" s="13"/>
      <c r="Y241" s="13"/>
    </row>
    <row r="242" spans="1:25" x14ac:dyDescent="0.35">
      <c r="A242" s="5" t="s">
        <v>499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6"/>
        <v>Kali-A</v>
      </c>
      <c r="P242" s="13" t="str">
        <f t="shared" si="7"/>
        <v>True Search</v>
      </c>
      <c r="Q242" s="13" t="str">
        <f>IF(NOT(ISERR(SEARCH("*_Buggy",$A242))), "Buggy", IF(NOT(ISERR(SEARCH("*_Manual",$A242))), "Manual", IF(NOT(ISERR(SEARCH("*_Auto",$A242))), "Auto", "")))</f>
        <v>Buggy</v>
      </c>
      <c r="R242" s="13"/>
      <c r="S242" s="13"/>
      <c r="T242" s="13"/>
      <c r="U242" s="13"/>
      <c r="V242" s="13"/>
      <c r="W242" s="13"/>
      <c r="X242" s="13"/>
      <c r="Y242" s="13"/>
    </row>
    <row r="243" spans="1:25" x14ac:dyDescent="0.35">
      <c r="A243" s="5" t="s">
        <v>500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6"/>
        <v>Kali-A</v>
      </c>
      <c r="P243" s="13" t="str">
        <f t="shared" si="7"/>
        <v>True Search</v>
      </c>
      <c r="Q243" s="13" t="str">
        <f>IF(NOT(ISERR(SEARCH("*_Buggy",$A243))), "Buggy", IF(NOT(ISERR(SEARCH("*_Manual",$A243))), "Manual", IF(NOT(ISERR(SEARCH("*_Auto",$A243))), "Auto", "")))</f>
        <v>Buggy</v>
      </c>
      <c r="R243" s="13"/>
      <c r="S243" s="13"/>
      <c r="T243" s="13"/>
      <c r="U243" s="13"/>
      <c r="V243" s="13"/>
      <c r="W243" s="13"/>
      <c r="X243" s="13"/>
      <c r="Y243" s="13"/>
    </row>
    <row r="244" spans="1:25" x14ac:dyDescent="0.35">
      <c r="A244" s="7" t="s">
        <v>501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6"/>
        <v>Kali-A</v>
      </c>
      <c r="P244" s="13" t="str">
        <f t="shared" si="7"/>
        <v>True Search</v>
      </c>
      <c r="Q244" s="13" t="str">
        <f>IF(NOT(ISERR(SEARCH("*_Buggy",$A244))), "Buggy", IF(NOT(ISERR(SEARCH("*_Manual",$A244))), "Manual", IF(NOT(ISERR(SEARCH("*_Auto",$A244))), "Auto", "")))</f>
        <v>Buggy</v>
      </c>
      <c r="R244" s="13"/>
      <c r="S244" s="13"/>
      <c r="T244" s="13"/>
      <c r="U244" s="13"/>
      <c r="V244" s="13"/>
      <c r="W244" s="13"/>
      <c r="X244" s="13"/>
      <c r="Y244" s="13"/>
    </row>
    <row r="245" spans="1:25" x14ac:dyDescent="0.35">
      <c r="A245" s="7" t="s">
        <v>502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6"/>
        <v>Kali-A</v>
      </c>
      <c r="P245" s="13" t="str">
        <f t="shared" si="7"/>
        <v>True Search</v>
      </c>
      <c r="Q245" s="13" t="str">
        <f>IF(NOT(ISERR(SEARCH("*_Buggy",$A245))), "Buggy", IF(NOT(ISERR(SEARCH("*_Manual",$A245))), "Manual", IF(NOT(ISERR(SEARCH("*_Auto",$A245))), "Auto", "")))</f>
        <v>Buggy</v>
      </c>
      <c r="R245" s="13"/>
      <c r="S245" s="13"/>
      <c r="T245" s="13"/>
      <c r="U245" s="13"/>
      <c r="V245" s="13"/>
      <c r="W245" s="13"/>
      <c r="X245" s="13"/>
      <c r="Y245" s="13"/>
    </row>
    <row r="246" spans="1:25" x14ac:dyDescent="0.35">
      <c r="A246" s="5" t="s">
        <v>503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6"/>
        <v>Kali-A</v>
      </c>
      <c r="P246" s="13" t="str">
        <f t="shared" si="7"/>
        <v>True Search</v>
      </c>
      <c r="Q246" s="13" t="str">
        <f>IF(NOT(ISERR(SEARCH("*_Buggy",$A246))), "Buggy", IF(NOT(ISERR(SEARCH("*_Manual",$A246))), "Manual", IF(NOT(ISERR(SEARCH("*_Auto",$A246))), "Auto", "")))</f>
        <v>Buggy</v>
      </c>
      <c r="R246" s="13"/>
      <c r="S246" s="13"/>
      <c r="T246" s="13"/>
      <c r="U246" s="13"/>
      <c r="V246" s="13"/>
      <c r="W246" s="13"/>
      <c r="X246" s="13"/>
      <c r="Y246" s="13"/>
    </row>
    <row r="247" spans="1:25" x14ac:dyDescent="0.35">
      <c r="A247" s="7" t="s">
        <v>504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6"/>
        <v>Kali-A</v>
      </c>
      <c r="P247" s="13" t="str">
        <f t="shared" si="7"/>
        <v>True Search</v>
      </c>
      <c r="Q247" s="13" t="str">
        <f>IF(NOT(ISERR(SEARCH("*_Buggy",$A247))), "Buggy", IF(NOT(ISERR(SEARCH("*_Manual",$A247))), "Manual", IF(NOT(ISERR(SEARCH("*_Auto",$A247))), "Auto", "")))</f>
        <v>Buggy</v>
      </c>
      <c r="R247" s="13"/>
      <c r="S247" s="13"/>
      <c r="T247" s="13"/>
      <c r="U247" s="13"/>
      <c r="V247" s="13"/>
      <c r="W247" s="13"/>
      <c r="X247" s="13"/>
      <c r="Y247" s="13"/>
    </row>
    <row r="248" spans="1:25" x14ac:dyDescent="0.35">
      <c r="A248" s="5" t="s">
        <v>505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6"/>
        <v>Kali-A</v>
      </c>
      <c r="P248" s="13" t="str">
        <f t="shared" si="7"/>
        <v>True Search</v>
      </c>
      <c r="Q248" s="13" t="str">
        <f>IF(NOT(ISERR(SEARCH("*_Buggy",$A248))), "Buggy", IF(NOT(ISERR(SEARCH("*_Manual",$A248))), "Manual", IF(NOT(ISERR(SEARCH("*_Auto",$A248))), "Auto", "")))</f>
        <v>Buggy</v>
      </c>
      <c r="R248" s="13"/>
      <c r="S248" s="13"/>
      <c r="T248" s="13"/>
      <c r="U248" s="13"/>
      <c r="V248" s="13"/>
      <c r="W248" s="13"/>
      <c r="X248" s="13"/>
      <c r="Y248" s="13"/>
    </row>
    <row r="249" spans="1:25" x14ac:dyDescent="0.35">
      <c r="A249" s="7" t="s">
        <v>506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6"/>
        <v>Kali-A</v>
      </c>
      <c r="P249" s="13" t="str">
        <f t="shared" si="7"/>
        <v>True Search</v>
      </c>
      <c r="Q249" s="13" t="str">
        <f>IF(NOT(ISERR(SEARCH("*_Buggy",$A249))), "Buggy", IF(NOT(ISERR(SEARCH("*_Manual",$A249))), "Manual", IF(NOT(ISERR(SEARCH("*_Auto",$A249))), "Auto", "")))</f>
        <v>Buggy</v>
      </c>
      <c r="R249" s="13"/>
      <c r="S249" s="13"/>
      <c r="T249" s="13"/>
      <c r="U249" s="13"/>
      <c r="V249" s="13"/>
      <c r="W249" s="13"/>
      <c r="X249" s="13"/>
      <c r="Y249" s="13"/>
    </row>
    <row r="250" spans="1:25" x14ac:dyDescent="0.35">
      <c r="A250" s="7" t="s">
        <v>507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6"/>
        <v>Kali-A</v>
      </c>
      <c r="P250" s="13" t="str">
        <f t="shared" si="7"/>
        <v>True Search</v>
      </c>
      <c r="Q250" s="13" t="str">
        <f>IF(NOT(ISERR(SEARCH("*_Buggy",$A250))), "Buggy", IF(NOT(ISERR(SEARCH("*_Manual",$A250))), "Manual", IF(NOT(ISERR(SEARCH("*_Auto",$A250))), "Auto", "")))</f>
        <v>Buggy</v>
      </c>
      <c r="R250" s="13"/>
      <c r="S250" s="13"/>
      <c r="T250" s="13"/>
      <c r="U250" s="13"/>
      <c r="V250" s="13"/>
      <c r="W250" s="13"/>
      <c r="X250" s="13"/>
      <c r="Y250" s="13"/>
    </row>
    <row r="251" spans="1:25" x14ac:dyDescent="0.35">
      <c r="A251" s="7" t="s">
        <v>508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6"/>
        <v>Kali-A</v>
      </c>
      <c r="P251" s="13" t="str">
        <f t="shared" si="7"/>
        <v>True Search</v>
      </c>
      <c r="Q251" s="13" t="str">
        <f>IF(NOT(ISERR(SEARCH("*_Buggy",$A251))), "Buggy", IF(NOT(ISERR(SEARCH("*_Manual",$A251))), "Manual", IF(NOT(ISERR(SEARCH("*_Auto",$A251))), "Auto", "")))</f>
        <v>Buggy</v>
      </c>
      <c r="R251" s="13"/>
      <c r="S251" s="13"/>
      <c r="T251" s="13"/>
      <c r="U251" s="13"/>
      <c r="V251" s="13"/>
      <c r="W251" s="13"/>
      <c r="X251" s="13"/>
      <c r="Y251" s="13"/>
    </row>
    <row r="252" spans="1:25" x14ac:dyDescent="0.35">
      <c r="A252" s="5" t="s">
        <v>509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6"/>
        <v>Kali-A</v>
      </c>
      <c r="P252" s="13" t="str">
        <f t="shared" si="7"/>
        <v>True Search</v>
      </c>
      <c r="Q252" s="13" t="str">
        <f>IF(NOT(ISERR(SEARCH("*_Buggy",$A252))), "Buggy", IF(NOT(ISERR(SEARCH("*_Manual",$A252))), "Manual", IF(NOT(ISERR(SEARCH("*_Auto",$A252))), "Auto", "")))</f>
        <v>Buggy</v>
      </c>
      <c r="R252" s="13"/>
      <c r="S252" s="13"/>
      <c r="T252" s="13"/>
      <c r="U252" s="13"/>
      <c r="V252" s="13"/>
      <c r="W252" s="13"/>
      <c r="X252" s="13"/>
      <c r="Y252" s="13"/>
    </row>
    <row r="253" spans="1:25" x14ac:dyDescent="0.35">
      <c r="A253" s="7" t="s">
        <v>510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6"/>
        <v>Kali-A</v>
      </c>
      <c r="P253" s="13" t="str">
        <f t="shared" si="7"/>
        <v>True Search</v>
      </c>
      <c r="Q253" s="13" t="str">
        <f>IF(NOT(ISERR(SEARCH("*_Buggy",$A253))), "Buggy", IF(NOT(ISERR(SEARCH("*_Manual",$A253))), "Manual", IF(NOT(ISERR(SEARCH("*_Auto",$A253))), "Auto", "")))</f>
        <v>Buggy</v>
      </c>
      <c r="R253" s="13"/>
      <c r="S253" s="13"/>
      <c r="T253" s="13"/>
      <c r="U253" s="13"/>
      <c r="V253" s="13"/>
      <c r="W253" s="13"/>
      <c r="X253" s="13"/>
      <c r="Y253" s="13"/>
    </row>
    <row r="254" spans="1:25" x14ac:dyDescent="0.35">
      <c r="A254" s="5" t="s">
        <v>511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6"/>
        <v>Kali-A</v>
      </c>
      <c r="P254" s="13" t="str">
        <f t="shared" si="7"/>
        <v>True Search</v>
      </c>
      <c r="Q254" s="13" t="str">
        <f>IF(NOT(ISERR(SEARCH("*_Buggy",$A254))), "Buggy", IF(NOT(ISERR(SEARCH("*_Manual",$A254))), "Manual", IF(NOT(ISERR(SEARCH("*_Auto",$A254))), "Auto", "")))</f>
        <v>Buggy</v>
      </c>
      <c r="R254" s="13"/>
      <c r="S254" s="13"/>
      <c r="T254" s="13"/>
      <c r="U254" s="13"/>
      <c r="V254" s="13"/>
      <c r="W254" s="13"/>
      <c r="X254" s="13"/>
      <c r="Y254" s="13"/>
    </row>
    <row r="255" spans="1:25" x14ac:dyDescent="0.35">
      <c r="A255" s="7" t="s">
        <v>512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6"/>
        <v>Kali-A</v>
      </c>
      <c r="P255" s="13" t="str">
        <f t="shared" si="7"/>
        <v>True Search</v>
      </c>
      <c r="Q255" s="13" t="str">
        <f>IF(NOT(ISERR(SEARCH("*_Buggy",$A255))), "Buggy", IF(NOT(ISERR(SEARCH("*_Manual",$A255))), "Manual", IF(NOT(ISERR(SEARCH("*_Auto",$A255))), "Auto", "")))</f>
        <v>Buggy</v>
      </c>
      <c r="R255" s="13"/>
      <c r="S255" s="13"/>
      <c r="T255" s="13"/>
      <c r="U255" s="13"/>
      <c r="V255" s="13"/>
      <c r="W255" s="13"/>
      <c r="X255" s="13"/>
      <c r="Y255" s="13"/>
    </row>
    <row r="256" spans="1:25" x14ac:dyDescent="0.35">
      <c r="A256" s="7" t="s">
        <v>513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6"/>
        <v>Kali-A</v>
      </c>
      <c r="P256" s="13" t="str">
        <f t="shared" si="7"/>
        <v>True Search</v>
      </c>
      <c r="Q256" s="13" t="str">
        <f>IF(NOT(ISERR(SEARCH("*_Buggy",$A256))), "Buggy", IF(NOT(ISERR(SEARCH("*_Manual",$A256))), "Manual", IF(NOT(ISERR(SEARCH("*_Auto",$A256))), "Auto", "")))</f>
        <v>Buggy</v>
      </c>
      <c r="R256" s="13"/>
      <c r="S256" s="13"/>
      <c r="T256" s="13"/>
      <c r="U256" s="13"/>
      <c r="V256" s="13"/>
      <c r="W256" s="13"/>
      <c r="X256" s="13"/>
      <c r="Y256" s="13"/>
    </row>
    <row r="257" spans="1:25" x14ac:dyDescent="0.35">
      <c r="A257" s="5" t="s">
        <v>514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6"/>
        <v>Kali-A</v>
      </c>
      <c r="P257" s="13" t="str">
        <f t="shared" si="7"/>
        <v>True Search</v>
      </c>
      <c r="Q257" s="13" t="str">
        <f>IF(NOT(ISERR(SEARCH("*_Buggy",$A257))), "Buggy", IF(NOT(ISERR(SEARCH("*_Manual",$A257))), "Manual", IF(NOT(ISERR(SEARCH("*_Auto",$A257))), "Auto", "")))</f>
        <v>Buggy</v>
      </c>
      <c r="R257" s="13"/>
      <c r="S257" s="13"/>
      <c r="T257" s="13"/>
      <c r="U257" s="13"/>
      <c r="V257" s="13"/>
      <c r="W257" s="13"/>
      <c r="X257" s="13"/>
      <c r="Y257" s="13"/>
    </row>
    <row r="258" spans="1:25" x14ac:dyDescent="0.35">
      <c r="A258" s="5" t="s">
        <v>515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6"/>
        <v>Kali-A</v>
      </c>
      <c r="P258" s="13" t="str">
        <f t="shared" si="7"/>
        <v>True Search</v>
      </c>
      <c r="Q258" s="13" t="str">
        <f>IF(NOT(ISERR(SEARCH("*_Buggy",$A258))), "Buggy", IF(NOT(ISERR(SEARCH("*_Manual",$A258))), "Manual", IF(NOT(ISERR(SEARCH("*_Auto",$A258))), "Auto", "")))</f>
        <v>Buggy</v>
      </c>
      <c r="R258" s="13"/>
      <c r="S258" s="13"/>
      <c r="T258" s="13"/>
      <c r="U258" s="13"/>
      <c r="V258" s="13"/>
      <c r="W258" s="13"/>
      <c r="X258" s="13"/>
      <c r="Y258" s="13"/>
    </row>
    <row r="259" spans="1:25" x14ac:dyDescent="0.35">
      <c r="A259" s="7" t="s">
        <v>516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6"/>
        <v>Kali-A</v>
      </c>
      <c r="P259" s="13" t="str">
        <f t="shared" si="7"/>
        <v>True Search</v>
      </c>
      <c r="Q259" s="13" t="str">
        <f>IF(NOT(ISERR(SEARCH("*_Buggy",$A259))), "Buggy", IF(NOT(ISERR(SEARCH("*_Manual",$A259))), "Manual", IF(NOT(ISERR(SEARCH("*_Auto",$A259))), "Auto", "")))</f>
        <v>Buggy</v>
      </c>
      <c r="R259" s="13"/>
      <c r="S259" s="13"/>
      <c r="T259" s="13"/>
      <c r="U259" s="13"/>
      <c r="V259" s="13"/>
      <c r="W259" s="13"/>
      <c r="X259" s="13"/>
      <c r="Y259" s="13"/>
    </row>
    <row r="260" spans="1:25" x14ac:dyDescent="0.35">
      <c r="A260" s="7" t="s">
        <v>517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6"/>
        <v>Kali-A</v>
      </c>
      <c r="P260" s="13" t="str">
        <f t="shared" si="7"/>
        <v>True Search</v>
      </c>
      <c r="Q260" s="13" t="str">
        <f>IF(NOT(ISERR(SEARCH("*_Buggy",$A260))), "Buggy", IF(NOT(ISERR(SEARCH("*_Manual",$A260))), "Manual", IF(NOT(ISERR(SEARCH("*_Auto",$A260))), "Auto", "")))</f>
        <v>Buggy</v>
      </c>
      <c r="R260" s="13"/>
      <c r="S260" s="13"/>
      <c r="T260" s="13"/>
      <c r="U260" s="13"/>
      <c r="V260" s="13"/>
      <c r="W260" s="13"/>
      <c r="X260" s="13"/>
      <c r="Y260" s="13"/>
    </row>
    <row r="261" spans="1:25" x14ac:dyDescent="0.35">
      <c r="A261" s="7" t="s">
        <v>518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6"/>
        <v>Kali-A</v>
      </c>
      <c r="P261" s="13" t="str">
        <f t="shared" si="7"/>
        <v>True Search</v>
      </c>
      <c r="Q261" s="13" t="str">
        <f>IF(NOT(ISERR(SEARCH("*_Buggy",$A261))), "Buggy", IF(NOT(ISERR(SEARCH("*_Manual",$A261))), "Manual", IF(NOT(ISERR(SEARCH("*_Auto",$A261))), "Auto", "")))</f>
        <v>Buggy</v>
      </c>
      <c r="R261" s="13"/>
      <c r="S261" s="13"/>
      <c r="T261" s="13"/>
      <c r="U261" s="13"/>
      <c r="V261" s="13"/>
      <c r="W261" s="13"/>
      <c r="X261" s="13"/>
      <c r="Y261" s="13"/>
    </row>
    <row r="262" spans="1:25" x14ac:dyDescent="0.35">
      <c r="A262" s="7" t="s">
        <v>519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6"/>
        <v>Kali-A</v>
      </c>
      <c r="P262" s="13" t="str">
        <f t="shared" si="7"/>
        <v>True Search</v>
      </c>
      <c r="Q262" s="13" t="str">
        <f>IF(NOT(ISERR(SEARCH("*_Buggy",$A262))), "Buggy", IF(NOT(ISERR(SEARCH("*_Manual",$A262))), "Manual", IF(NOT(ISERR(SEARCH("*_Auto",$A262))), "Auto", "")))</f>
        <v>Buggy</v>
      </c>
      <c r="R262" s="13"/>
      <c r="S262" s="13"/>
      <c r="T262" s="13"/>
      <c r="U262" s="13"/>
      <c r="V262" s="13"/>
      <c r="W262" s="13"/>
      <c r="X262" s="13"/>
      <c r="Y262" s="13"/>
    </row>
    <row r="263" spans="1:25" x14ac:dyDescent="0.35">
      <c r="A263" s="7" t="s">
        <v>520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6"/>
        <v>Kali-A</v>
      </c>
      <c r="P263" s="13" t="str">
        <f t="shared" si="7"/>
        <v>True Search</v>
      </c>
      <c r="Q263" s="13" t="str">
        <f>IF(NOT(ISERR(SEARCH("*_Buggy",$A263))), "Buggy", IF(NOT(ISERR(SEARCH("*_Manual",$A263))), "Manual", IF(NOT(ISERR(SEARCH("*_Auto",$A263))), "Auto", "")))</f>
        <v>Buggy</v>
      </c>
      <c r="R263" s="13"/>
      <c r="S263" s="13"/>
      <c r="T263" s="13"/>
      <c r="U263" s="13"/>
      <c r="V263" s="13"/>
      <c r="W263" s="13"/>
      <c r="X263" s="13"/>
      <c r="Y263" s="13"/>
    </row>
    <row r="264" spans="1:25" x14ac:dyDescent="0.35">
      <c r="A264" s="5" t="s">
        <v>521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6"/>
        <v>Kali-A</v>
      </c>
      <c r="P264" s="13" t="str">
        <f t="shared" si="7"/>
        <v>True Search</v>
      </c>
      <c r="Q264" s="13" t="str">
        <f>IF(NOT(ISERR(SEARCH("*_Buggy",$A264))), "Buggy", IF(NOT(ISERR(SEARCH("*_Manual",$A264))), "Manual", IF(NOT(ISERR(SEARCH("*_Auto",$A264))), "Auto", "")))</f>
        <v>Buggy</v>
      </c>
      <c r="R264" s="13"/>
      <c r="S264" s="13"/>
      <c r="T264" s="13"/>
      <c r="U264" s="13"/>
      <c r="V264" s="13"/>
      <c r="W264" s="13"/>
      <c r="X264" s="13"/>
      <c r="Y264" s="13"/>
    </row>
    <row r="265" spans="1:25" x14ac:dyDescent="0.35">
      <c r="A265" s="7" t="s">
        <v>522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6"/>
        <v>Kali-A</v>
      </c>
      <c r="P265" s="13" t="str">
        <f t="shared" si="7"/>
        <v>True Search</v>
      </c>
      <c r="Q265" s="13" t="str">
        <f>IF(NOT(ISERR(SEARCH("*_Buggy",$A265))), "Buggy", IF(NOT(ISERR(SEARCH("*_Manual",$A265))), "Manual", IF(NOT(ISERR(SEARCH("*_Auto",$A265))), "Auto", "")))</f>
        <v>Buggy</v>
      </c>
      <c r="R265" s="13"/>
      <c r="S265" s="13"/>
      <c r="T265" s="13"/>
      <c r="U265" s="13"/>
      <c r="V265" s="13"/>
      <c r="W265" s="13"/>
      <c r="X265" s="13"/>
      <c r="Y265" s="13"/>
    </row>
    <row r="266" spans="1:25" x14ac:dyDescent="0.35">
      <c r="A266" s="5" t="s">
        <v>523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6"/>
        <v>Kali-A</v>
      </c>
      <c r="P266" s="13" t="str">
        <f t="shared" si="7"/>
        <v>True Search</v>
      </c>
      <c r="Q266" s="13" t="str">
        <f>IF(NOT(ISERR(SEARCH("*_Buggy",$A266))), "Buggy", IF(NOT(ISERR(SEARCH("*_Manual",$A266))), "Manual", IF(NOT(ISERR(SEARCH("*_Auto",$A266))), "Auto", "")))</f>
        <v>Buggy</v>
      </c>
      <c r="R266" s="13"/>
      <c r="S266" s="13"/>
      <c r="T266" s="13"/>
      <c r="U266" s="13"/>
      <c r="V266" s="13"/>
      <c r="W266" s="13"/>
      <c r="X266" s="13"/>
      <c r="Y266" s="13"/>
    </row>
    <row r="267" spans="1:25" x14ac:dyDescent="0.35">
      <c r="A267" s="5" t="s">
        <v>524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6"/>
        <v>Kali-A</v>
      </c>
      <c r="P267" s="13" t="str">
        <f t="shared" si="7"/>
        <v>True Search</v>
      </c>
      <c r="Q267" s="13" t="str">
        <f>IF(NOT(ISERR(SEARCH("*_Buggy",$A267))), "Buggy", IF(NOT(ISERR(SEARCH("*_Manual",$A267))), "Manual", IF(NOT(ISERR(SEARCH("*_Auto",$A267))), "Auto", "")))</f>
        <v>Buggy</v>
      </c>
      <c r="R267" s="13"/>
      <c r="S267" s="13"/>
      <c r="T267" s="13"/>
      <c r="U267" s="13"/>
      <c r="V267" s="13"/>
      <c r="W267" s="13"/>
      <c r="X267" s="13"/>
      <c r="Y267" s="13"/>
    </row>
    <row r="268" spans="1:25" x14ac:dyDescent="0.35">
      <c r="A268" s="5" t="s">
        <v>525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6"/>
        <v>Kali-A</v>
      </c>
      <c r="P268" s="13" t="str">
        <f t="shared" si="7"/>
        <v>True Search</v>
      </c>
      <c r="Q268" s="13" t="str">
        <f>IF(NOT(ISERR(SEARCH("*_Buggy",$A268))), "Buggy", IF(NOT(ISERR(SEARCH("*_Manual",$A268))), "Manual", IF(NOT(ISERR(SEARCH("*_Auto",$A268))), "Auto", "")))</f>
        <v>Buggy</v>
      </c>
      <c r="R268" s="13"/>
      <c r="S268" s="13"/>
      <c r="T268" s="13"/>
      <c r="U268" s="13"/>
      <c r="V268" s="13"/>
      <c r="W268" s="13"/>
      <c r="X268" s="13"/>
      <c r="Y268" s="13"/>
    </row>
    <row r="269" spans="1:25" x14ac:dyDescent="0.35">
      <c r="A269" s="7" t="s">
        <v>526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6"/>
        <v>Kali-A</v>
      </c>
      <c r="P269" s="13" t="str">
        <f t="shared" si="7"/>
        <v>True Search</v>
      </c>
      <c r="Q269" s="13" t="str">
        <f>IF(NOT(ISERR(SEARCH("*_Buggy",$A269))), "Buggy", IF(NOT(ISERR(SEARCH("*_Manual",$A269))), "Manual", IF(NOT(ISERR(SEARCH("*_Auto",$A269))), "Auto", "")))</f>
        <v>Buggy</v>
      </c>
      <c r="R269" s="13"/>
      <c r="S269" s="13"/>
      <c r="T269" s="13"/>
      <c r="U269" s="13"/>
      <c r="V269" s="13"/>
      <c r="W269" s="13"/>
      <c r="X269" s="13"/>
      <c r="Y269" s="13"/>
    </row>
    <row r="270" spans="1:25" x14ac:dyDescent="0.35">
      <c r="A270" s="7" t="s">
        <v>527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6"/>
        <v>Kali-A</v>
      </c>
      <c r="P270" s="13" t="str">
        <f t="shared" si="7"/>
        <v>True Search</v>
      </c>
      <c r="Q270" s="13" t="str">
        <f>IF(NOT(ISERR(SEARCH("*_Buggy",$A270))), "Buggy", IF(NOT(ISERR(SEARCH("*_Manual",$A270))), "Manual", IF(NOT(ISERR(SEARCH("*_Auto",$A270))), "Auto", "")))</f>
        <v>Buggy</v>
      </c>
      <c r="R270" s="13"/>
      <c r="S270" s="13"/>
      <c r="T270" s="13"/>
      <c r="U270" s="13"/>
      <c r="V270" s="13"/>
      <c r="W270" s="13"/>
      <c r="X270" s="13"/>
      <c r="Y270" s="13"/>
    </row>
    <row r="271" spans="1:25" x14ac:dyDescent="0.35">
      <c r="A271" s="7" t="s">
        <v>528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6"/>
        <v>Kali-A</v>
      </c>
      <c r="P271" s="13" t="str">
        <f t="shared" si="7"/>
        <v>True Search</v>
      </c>
      <c r="Q271" s="13" t="str">
        <f>IF(NOT(ISERR(SEARCH("*_Buggy",$A271))), "Buggy", IF(NOT(ISERR(SEARCH("*_Manual",$A271))), "Manual", IF(NOT(ISERR(SEARCH("*_Auto",$A271))), "Auto", "")))</f>
        <v>Buggy</v>
      </c>
      <c r="R271" s="13"/>
      <c r="S271" s="13"/>
      <c r="T271" s="13"/>
      <c r="U271" s="13"/>
      <c r="V271" s="13"/>
      <c r="W271" s="13"/>
      <c r="X271" s="13"/>
      <c r="Y271" s="13"/>
    </row>
    <row r="272" spans="1:25" x14ac:dyDescent="0.35">
      <c r="A272" s="7" t="s">
        <v>529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6"/>
        <v>Kali-A</v>
      </c>
      <c r="P272" s="13" t="str">
        <f t="shared" si="7"/>
        <v>True Search</v>
      </c>
      <c r="Q272" s="13" t="str">
        <f>IF(NOT(ISERR(SEARCH("*_Buggy",$A272))), "Buggy", IF(NOT(ISERR(SEARCH("*_Manual",$A272))), "Manual", IF(NOT(ISERR(SEARCH("*_Auto",$A272))), "Auto", "")))</f>
        <v>Buggy</v>
      </c>
      <c r="R272" s="13"/>
      <c r="S272" s="13"/>
      <c r="T272" s="13"/>
      <c r="U272" s="13"/>
      <c r="V272" s="13"/>
      <c r="W272" s="13"/>
      <c r="X272" s="13"/>
      <c r="Y272" s="13"/>
    </row>
    <row r="273" spans="1:25" x14ac:dyDescent="0.35">
      <c r="A273" s="7" t="s">
        <v>530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6"/>
        <v>Kali-A</v>
      </c>
      <c r="P273" s="13" t="str">
        <f t="shared" si="7"/>
        <v>True Search</v>
      </c>
      <c r="Q273" s="13" t="str">
        <f>IF(NOT(ISERR(SEARCH("*_Buggy",$A273))), "Buggy", IF(NOT(ISERR(SEARCH("*_Manual",$A273))), "Manual", IF(NOT(ISERR(SEARCH("*_Auto",$A273))), "Auto", "")))</f>
        <v>Buggy</v>
      </c>
      <c r="R273" s="13"/>
      <c r="S273" s="13"/>
      <c r="T273" s="13"/>
      <c r="U273" s="13"/>
      <c r="V273" s="13"/>
      <c r="W273" s="13"/>
      <c r="X273" s="13"/>
      <c r="Y273" s="13"/>
    </row>
    <row r="274" spans="1:25" x14ac:dyDescent="0.35">
      <c r="A274" s="7" t="s">
        <v>531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6"/>
        <v>Kali-A</v>
      </c>
      <c r="P274" s="13" t="str">
        <f t="shared" si="7"/>
        <v>True Search</v>
      </c>
      <c r="Q274" s="13" t="str">
        <f>IF(NOT(ISERR(SEARCH("*_Buggy",$A274))), "Buggy", IF(NOT(ISERR(SEARCH("*_Manual",$A274))), "Manual", IF(NOT(ISERR(SEARCH("*_Auto",$A274))), "Auto", "")))</f>
        <v>Buggy</v>
      </c>
      <c r="R274" s="13"/>
      <c r="S274" s="13"/>
      <c r="T274" s="13"/>
      <c r="U274" s="13"/>
      <c r="V274" s="13"/>
      <c r="W274" s="13"/>
      <c r="X274" s="13"/>
      <c r="Y274" s="13"/>
    </row>
    <row r="275" spans="1:25" x14ac:dyDescent="0.35">
      <c r="A275" s="5" t="s">
        <v>532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6"/>
        <v>Kali-A</v>
      </c>
      <c r="P275" s="13" t="str">
        <f t="shared" si="7"/>
        <v>True Search</v>
      </c>
      <c r="Q275" s="13" t="str">
        <f>IF(NOT(ISERR(SEARCH("*_Buggy",$A275))), "Buggy", IF(NOT(ISERR(SEARCH("*_Manual",$A275))), "Manual", IF(NOT(ISERR(SEARCH("*_Auto",$A275))), "Auto", "")))</f>
        <v>Buggy</v>
      </c>
      <c r="R275" s="13"/>
      <c r="S275" s="13"/>
      <c r="T275" s="13"/>
      <c r="U275" s="13"/>
      <c r="V275" s="13"/>
      <c r="W275" s="13"/>
      <c r="X275" s="13"/>
      <c r="Y275" s="13"/>
    </row>
    <row r="276" spans="1:25" x14ac:dyDescent="0.35">
      <c r="A276" s="7" t="s">
        <v>533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6"/>
        <v>Kali-A</v>
      </c>
      <c r="P276" s="13" t="str">
        <f t="shared" si="7"/>
        <v>True Search</v>
      </c>
      <c r="Q276" s="13" t="str">
        <f>IF(NOT(ISERR(SEARCH("*_Buggy",$A276))), "Buggy", IF(NOT(ISERR(SEARCH("*_Manual",$A276))), "Manual", IF(NOT(ISERR(SEARCH("*_Auto",$A276))), "Auto", "")))</f>
        <v>Buggy</v>
      </c>
      <c r="R276" s="13"/>
      <c r="S276" s="13"/>
      <c r="T276" s="13"/>
      <c r="U276" s="13"/>
      <c r="V276" s="13"/>
      <c r="W276" s="13"/>
      <c r="X276" s="13"/>
      <c r="Y276" s="13"/>
    </row>
    <row r="277" spans="1:25" x14ac:dyDescent="0.35">
      <c r="A277" s="7" t="s">
        <v>326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6"/>
        <v>kPAR</v>
      </c>
      <c r="P277" s="13" t="str">
        <f t="shared" si="7"/>
        <v>True Pattern</v>
      </c>
      <c r="Q277" s="13" t="str">
        <f>IF(NOT(ISERR(SEARCH("*_Buggy",$A277))), "Buggy", IF(NOT(ISERR(SEARCH("*_Manual",$A277))), "Manual", IF(NOT(ISERR(SEARCH("*_Auto",$A277))), "Auto", "")))</f>
        <v>Buggy</v>
      </c>
      <c r="R277" s="13"/>
      <c r="S277" s="13"/>
      <c r="T277" s="13"/>
      <c r="U277" s="13"/>
      <c r="V277" s="13"/>
      <c r="W277" s="13"/>
      <c r="X277" s="13"/>
      <c r="Y277" s="13"/>
    </row>
    <row r="278" spans="1:25" x14ac:dyDescent="0.35">
      <c r="A278" s="7" t="s">
        <v>73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6"/>
        <v>kPAR</v>
      </c>
      <c r="P278" s="13" t="str">
        <f t="shared" si="7"/>
        <v>True Pattern</v>
      </c>
      <c r="Q278" s="13" t="str">
        <f>IF(NOT(ISERR(SEARCH("*_Buggy",$A278))), "Buggy", IF(NOT(ISERR(SEARCH("*_Manual",$A278))), "Manual", IF(NOT(ISERR(SEARCH("*_Auto",$A278))), "Auto", "")))</f>
        <v>Buggy</v>
      </c>
      <c r="R278" s="13"/>
      <c r="S278" s="13"/>
      <c r="T278" s="13"/>
      <c r="U278" s="13"/>
      <c r="V278" s="13"/>
      <c r="W278" s="13"/>
      <c r="X278" s="13"/>
      <c r="Y278" s="13"/>
    </row>
    <row r="279" spans="1:25" x14ac:dyDescent="0.35">
      <c r="A279" s="5" t="s">
        <v>70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6"/>
        <v>kPAR</v>
      </c>
      <c r="P279" s="13" t="str">
        <f t="shared" si="7"/>
        <v>True Pattern</v>
      </c>
      <c r="Q279" s="13" t="str">
        <f>IF(NOT(ISERR(SEARCH("*_Buggy",$A279))), "Buggy", IF(NOT(ISERR(SEARCH("*_Manual",$A279))), "Manual", IF(NOT(ISERR(SEARCH("*_Auto",$A279))), "Auto", "")))</f>
        <v>Buggy</v>
      </c>
      <c r="R279" s="13"/>
      <c r="S279" s="13"/>
      <c r="T279" s="13"/>
      <c r="U279" s="13"/>
      <c r="V279" s="13"/>
      <c r="W279" s="13"/>
      <c r="X279" s="13"/>
      <c r="Y279" s="13"/>
    </row>
    <row r="280" spans="1:25" x14ac:dyDescent="0.35">
      <c r="A280" s="7" t="s">
        <v>76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8">LEFT($A280,FIND("_",$A280)-1)</f>
        <v>kPAR</v>
      </c>
      <c r="P280" s="13" t="str">
        <f t="shared" ref="P280:P343" si="9">IF($O280="ACS", "True Search", IF($O280="Arja", "Evolutionary Search", IF($O280="AVATAR", "True Pattern", IF($O280="CapGen", "Search Like Pattern", IF($O280="Cardumen", "True Semantic", IF($O280="DynaMoth", "True Semantic", IF($O280="FixMiner", "True Pattern", IF($O280="GenProg-A", "Evolutionary Search", IF($O280="Hercules", "Learning Pattern", IF($O280="Jaid", "True Semantic",
IF($O280="Kali-A", "True Search", IF($O280="kPAR", "True Pattern", IF($O280="Nopol", "True Semantic", IF($O280="RSRepair-A", "Evolutionary Search", IF($O280="SequenceR", "Deep Learning", IF($O280="SimFix", "Search Like Pattern", IF($O280="SketchFix", "True Pattern", IF($O280="SOFix", "True Pattern", IF($O280="ssFix", "Search Like Pattern", IF($O280="TBar", "True Pattern", ""))))))))))))))))))))</f>
        <v>True Pattern</v>
      </c>
      <c r="Q280" s="13" t="str">
        <f>IF(NOT(ISERR(SEARCH("*_Buggy",$A280))), "Buggy", IF(NOT(ISERR(SEARCH("*_Manual",$A280))), "Manual", IF(NOT(ISERR(SEARCH("*_Auto",$A280))), "Auto", "")))</f>
        <v>Buggy</v>
      </c>
      <c r="R280" s="13"/>
      <c r="S280" s="13"/>
      <c r="T280" s="13"/>
      <c r="U280" s="13"/>
      <c r="V280" s="13"/>
      <c r="W280" s="13"/>
      <c r="X280" s="13"/>
      <c r="Y280" s="13"/>
    </row>
    <row r="281" spans="1:25" x14ac:dyDescent="0.35">
      <c r="A281" s="5" t="s">
        <v>187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8"/>
        <v>kPAR</v>
      </c>
      <c r="P281" s="13" t="str">
        <f t="shared" si="9"/>
        <v>True Pattern</v>
      </c>
      <c r="Q281" s="13" t="str">
        <f>IF(NOT(ISERR(SEARCH("*_Buggy",$A281))), "Buggy", IF(NOT(ISERR(SEARCH("*_Manual",$A281))), "Manual", IF(NOT(ISERR(SEARCH("*_Auto",$A281))), "Auto", "")))</f>
        <v>Buggy</v>
      </c>
      <c r="R281" s="13"/>
      <c r="S281" s="13"/>
      <c r="T281" s="13"/>
      <c r="U281" s="13"/>
      <c r="V281" s="13"/>
      <c r="W281" s="13"/>
      <c r="X281" s="13"/>
      <c r="Y281" s="13"/>
    </row>
    <row r="282" spans="1:25" x14ac:dyDescent="0.35">
      <c r="A282" s="5" t="s">
        <v>245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8"/>
        <v>kPAR</v>
      </c>
      <c r="P282" s="13" t="str">
        <f t="shared" si="9"/>
        <v>True Pattern</v>
      </c>
      <c r="Q282" s="13" t="str">
        <f>IF(NOT(ISERR(SEARCH("*_Buggy",$A282))), "Buggy", IF(NOT(ISERR(SEARCH("*_Manual",$A282))), "Manual", IF(NOT(ISERR(SEARCH("*_Auto",$A282))), "Auto", "")))</f>
        <v>Buggy</v>
      </c>
      <c r="R282" s="13"/>
      <c r="S282" s="13"/>
      <c r="T282" s="13"/>
      <c r="U282" s="13"/>
      <c r="V282" s="13"/>
      <c r="W282" s="13"/>
      <c r="X282" s="13"/>
      <c r="Y282" s="13"/>
    </row>
    <row r="283" spans="1:25" x14ac:dyDescent="0.35">
      <c r="A283" s="5" t="s">
        <v>69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8"/>
        <v>kPAR</v>
      </c>
      <c r="P283" s="13" t="str">
        <f t="shared" si="9"/>
        <v>True Pattern</v>
      </c>
      <c r="Q283" s="13" t="str">
        <f>IF(NOT(ISERR(SEARCH("*_Buggy",$A283))), "Buggy", IF(NOT(ISERR(SEARCH("*_Manual",$A283))), "Manual", IF(NOT(ISERR(SEARCH("*_Auto",$A283))), "Auto", "")))</f>
        <v>Buggy</v>
      </c>
      <c r="R283" s="13"/>
      <c r="S283" s="13"/>
      <c r="T283" s="13"/>
      <c r="U283" s="13"/>
      <c r="V283" s="13"/>
      <c r="W283" s="13"/>
      <c r="X283" s="13"/>
      <c r="Y283" s="13"/>
    </row>
    <row r="284" spans="1:25" x14ac:dyDescent="0.35">
      <c r="A284" s="5" t="s">
        <v>27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8"/>
        <v>kPAR</v>
      </c>
      <c r="P284" s="13" t="str">
        <f t="shared" si="9"/>
        <v>True Pattern</v>
      </c>
      <c r="Q284" s="13" t="str">
        <f>IF(NOT(ISERR(SEARCH("*_Buggy",$A284))), "Buggy", IF(NOT(ISERR(SEARCH("*_Manual",$A284))), "Manual", IF(NOT(ISERR(SEARCH("*_Auto",$A284))), "Auto", "")))</f>
        <v>Buggy</v>
      </c>
      <c r="R284" s="13"/>
      <c r="S284" s="13"/>
      <c r="T284" s="13"/>
      <c r="U284" s="13"/>
      <c r="V284" s="13"/>
      <c r="W284" s="13"/>
      <c r="X284" s="13"/>
      <c r="Y284" s="13"/>
    </row>
    <row r="285" spans="1:25" x14ac:dyDescent="0.35">
      <c r="A285" s="5" t="s">
        <v>247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8"/>
        <v>kPAR</v>
      </c>
      <c r="P285" s="13" t="str">
        <f t="shared" si="9"/>
        <v>True Pattern</v>
      </c>
      <c r="Q285" s="13" t="str">
        <f>IF(NOT(ISERR(SEARCH("*_Buggy",$A285))), "Buggy", IF(NOT(ISERR(SEARCH("*_Manual",$A285))), "Manual", IF(NOT(ISERR(SEARCH("*_Auto",$A285))), "Auto", "")))</f>
        <v>Buggy</v>
      </c>
      <c r="R285" s="13"/>
      <c r="S285" s="13"/>
      <c r="T285" s="13"/>
      <c r="U285" s="13"/>
      <c r="V285" s="13"/>
      <c r="W285" s="13"/>
      <c r="X285" s="13"/>
      <c r="Y285" s="13"/>
    </row>
    <row r="286" spans="1:25" x14ac:dyDescent="0.35">
      <c r="A286" s="7" t="s">
        <v>67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8"/>
        <v>kPAR</v>
      </c>
      <c r="P286" s="13" t="str">
        <f t="shared" si="9"/>
        <v>True Pattern</v>
      </c>
      <c r="Q286" s="13" t="str">
        <f>IF(NOT(ISERR(SEARCH("*_Buggy",$A286))), "Buggy", IF(NOT(ISERR(SEARCH("*_Manual",$A286))), "Manual", IF(NOT(ISERR(SEARCH("*_Auto",$A286))), "Auto", "")))</f>
        <v>Buggy</v>
      </c>
      <c r="R286" s="13"/>
      <c r="S286" s="13"/>
      <c r="T286" s="13"/>
      <c r="U286" s="13"/>
      <c r="V286" s="13"/>
      <c r="W286" s="13"/>
      <c r="X286" s="13"/>
      <c r="Y286" s="13"/>
    </row>
    <row r="287" spans="1:25" x14ac:dyDescent="0.35">
      <c r="A287" s="5" t="s">
        <v>85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8"/>
        <v>kPAR</v>
      </c>
      <c r="P287" s="13" t="str">
        <f t="shared" si="9"/>
        <v>True Pattern</v>
      </c>
      <c r="Q287" s="13" t="str">
        <f>IF(NOT(ISERR(SEARCH("*_Buggy",$A287))), "Buggy", IF(NOT(ISERR(SEARCH("*_Manual",$A287))), "Manual", IF(NOT(ISERR(SEARCH("*_Auto",$A287))), "Auto", "")))</f>
        <v>Buggy</v>
      </c>
      <c r="R287" s="13"/>
      <c r="S287" s="13"/>
      <c r="T287" s="13"/>
      <c r="U287" s="13"/>
      <c r="V287" s="13"/>
      <c r="W287" s="13"/>
      <c r="X287" s="13"/>
      <c r="Y287" s="13"/>
    </row>
    <row r="288" spans="1:25" x14ac:dyDescent="0.35">
      <c r="A288" s="7" t="s">
        <v>280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8"/>
        <v>kPAR</v>
      </c>
      <c r="P288" s="13" t="str">
        <f t="shared" si="9"/>
        <v>True Pattern</v>
      </c>
      <c r="Q288" s="13" t="str">
        <f>IF(NOT(ISERR(SEARCH("*_Buggy",$A288))), "Buggy", IF(NOT(ISERR(SEARCH("*_Manual",$A288))), "Manual", IF(NOT(ISERR(SEARCH("*_Auto",$A288))), "Auto", "")))</f>
        <v>Buggy</v>
      </c>
      <c r="R288" s="13"/>
      <c r="S288" s="13"/>
      <c r="T288" s="13"/>
      <c r="U288" s="13"/>
      <c r="V288" s="13"/>
      <c r="W288" s="13"/>
      <c r="X288" s="13"/>
      <c r="Y288" s="13"/>
    </row>
    <row r="289" spans="1:25" x14ac:dyDescent="0.35">
      <c r="A289" s="7" t="s">
        <v>344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8"/>
        <v>kPAR</v>
      </c>
      <c r="P289" s="13" t="str">
        <f t="shared" si="9"/>
        <v>True Pattern</v>
      </c>
      <c r="Q289" s="13" t="str">
        <f>IF(NOT(ISERR(SEARCH("*_Buggy",$A289))), "Buggy", IF(NOT(ISERR(SEARCH("*_Manual",$A289))), "Manual", IF(NOT(ISERR(SEARCH("*_Auto",$A289))), "Auto", "")))</f>
        <v>Buggy</v>
      </c>
      <c r="R289" s="13"/>
      <c r="S289" s="13"/>
      <c r="T289" s="13"/>
      <c r="U289" s="13"/>
      <c r="V289" s="13"/>
      <c r="W289" s="13"/>
      <c r="X289" s="13"/>
      <c r="Y289" s="13"/>
    </row>
    <row r="290" spans="1:25" x14ac:dyDescent="0.35">
      <c r="A290" s="5" t="s">
        <v>105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8"/>
        <v>kPAR</v>
      </c>
      <c r="P290" s="13" t="str">
        <f t="shared" si="9"/>
        <v>True Pattern</v>
      </c>
      <c r="Q290" s="13" t="str">
        <f>IF(NOT(ISERR(SEARCH("*_Buggy",$A290))), "Buggy", IF(NOT(ISERR(SEARCH("*_Manual",$A290))), "Manual", IF(NOT(ISERR(SEARCH("*_Auto",$A290))), "Auto", "")))</f>
        <v>Buggy</v>
      </c>
      <c r="R290" s="13"/>
      <c r="S290" s="13"/>
      <c r="T290" s="13"/>
      <c r="U290" s="13"/>
      <c r="V290" s="13"/>
      <c r="W290" s="13"/>
      <c r="X290" s="13"/>
      <c r="Y290" s="13"/>
    </row>
    <row r="291" spans="1:25" x14ac:dyDescent="0.35">
      <c r="A291" s="7" t="s">
        <v>401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8"/>
        <v>kPAR</v>
      </c>
      <c r="P291" s="13" t="str">
        <f t="shared" si="9"/>
        <v>True Pattern</v>
      </c>
      <c r="Q291" s="13" t="str">
        <f>IF(NOT(ISERR(SEARCH("*_Buggy",$A291))), "Buggy", IF(NOT(ISERR(SEARCH("*_Manual",$A291))), "Manual", IF(NOT(ISERR(SEARCH("*_Auto",$A291))), "Auto", "")))</f>
        <v>Buggy</v>
      </c>
      <c r="R291" s="13"/>
      <c r="S291" s="13"/>
      <c r="T291" s="13"/>
      <c r="U291" s="13"/>
      <c r="V291" s="13"/>
      <c r="W291" s="13"/>
      <c r="X291" s="13"/>
      <c r="Y291" s="13"/>
    </row>
    <row r="292" spans="1:25" x14ac:dyDescent="0.35">
      <c r="A292" s="7" t="s">
        <v>412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8"/>
        <v>kPAR</v>
      </c>
      <c r="P292" s="13" t="str">
        <f t="shared" si="9"/>
        <v>True Pattern</v>
      </c>
      <c r="Q292" s="13" t="str">
        <f>IF(NOT(ISERR(SEARCH("*_Buggy",$A292))), "Buggy", IF(NOT(ISERR(SEARCH("*_Manual",$A292))), "Manual", IF(NOT(ISERR(SEARCH("*_Auto",$A292))), "Auto", "")))</f>
        <v>Buggy</v>
      </c>
      <c r="R292" s="13"/>
      <c r="S292" s="13"/>
      <c r="T292" s="13"/>
      <c r="U292" s="13"/>
      <c r="V292" s="13"/>
      <c r="W292" s="13"/>
      <c r="X292" s="13"/>
      <c r="Y292" s="13"/>
    </row>
    <row r="293" spans="1:25" x14ac:dyDescent="0.35">
      <c r="A293" s="5" t="s">
        <v>113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8"/>
        <v>kPAR</v>
      </c>
      <c r="P293" s="13" t="str">
        <f t="shared" si="9"/>
        <v>True Pattern</v>
      </c>
      <c r="Q293" s="13" t="str">
        <f>IF(NOT(ISERR(SEARCH("*_Buggy",$A293))), "Buggy", IF(NOT(ISERR(SEARCH("*_Manual",$A293))), "Manual", IF(NOT(ISERR(SEARCH("*_Auto",$A293))), "Auto", "")))</f>
        <v>Buggy</v>
      </c>
      <c r="R293" s="13"/>
      <c r="S293" s="13"/>
      <c r="T293" s="13"/>
      <c r="U293" s="13"/>
      <c r="V293" s="13"/>
      <c r="W293" s="13"/>
      <c r="X293" s="13"/>
      <c r="Y293" s="13"/>
    </row>
    <row r="294" spans="1:25" x14ac:dyDescent="0.35">
      <c r="A294" s="5" t="s">
        <v>94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8"/>
        <v>kPAR</v>
      </c>
      <c r="P294" s="13" t="str">
        <f t="shared" si="9"/>
        <v>True Pattern</v>
      </c>
      <c r="Q294" s="13" t="str">
        <f>IF(NOT(ISERR(SEARCH("*_Buggy",$A294))), "Buggy", IF(NOT(ISERR(SEARCH("*_Manual",$A294))), "Manual", IF(NOT(ISERR(SEARCH("*_Auto",$A294))), "Auto", "")))</f>
        <v>Buggy</v>
      </c>
      <c r="R294" s="13"/>
      <c r="S294" s="13"/>
      <c r="T294" s="13"/>
      <c r="U294" s="13"/>
      <c r="V294" s="13"/>
      <c r="W294" s="13"/>
      <c r="X294" s="13"/>
      <c r="Y294" s="13"/>
    </row>
    <row r="295" spans="1:25" x14ac:dyDescent="0.35">
      <c r="A295" s="5" t="s">
        <v>420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8"/>
        <v>kPAR</v>
      </c>
      <c r="P295" s="13" t="str">
        <f t="shared" si="9"/>
        <v>True Pattern</v>
      </c>
      <c r="Q295" s="13" t="str">
        <f>IF(NOT(ISERR(SEARCH("*_Buggy",$A295))), "Buggy", IF(NOT(ISERR(SEARCH("*_Manual",$A295))), "Manual", IF(NOT(ISERR(SEARCH("*_Auto",$A295))), "Auto", "")))</f>
        <v>Buggy</v>
      </c>
      <c r="R295" s="13"/>
      <c r="S295" s="13"/>
      <c r="T295" s="13"/>
      <c r="U295" s="13"/>
      <c r="V295" s="13"/>
      <c r="W295" s="13"/>
      <c r="X295" s="13"/>
      <c r="Y295" s="13"/>
    </row>
    <row r="296" spans="1:25" x14ac:dyDescent="0.35">
      <c r="A296" s="7" t="s">
        <v>282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8"/>
        <v>kPAR</v>
      </c>
      <c r="P296" s="13" t="str">
        <f t="shared" si="9"/>
        <v>True Pattern</v>
      </c>
      <c r="Q296" s="13" t="str">
        <f>IF(NOT(ISERR(SEARCH("*_Buggy",$A296))), "Buggy", IF(NOT(ISERR(SEARCH("*_Manual",$A296))), "Manual", IF(NOT(ISERR(SEARCH("*_Auto",$A296))), "Auto", "")))</f>
        <v>Buggy</v>
      </c>
      <c r="R296" s="13"/>
      <c r="S296" s="13"/>
      <c r="T296" s="13"/>
      <c r="U296" s="13"/>
      <c r="V296" s="13"/>
      <c r="W296" s="13"/>
      <c r="X296" s="13"/>
      <c r="Y296" s="13"/>
    </row>
    <row r="297" spans="1:25" x14ac:dyDescent="0.35">
      <c r="A297" s="7" t="s">
        <v>121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8"/>
        <v>kPAR</v>
      </c>
      <c r="P297" s="13" t="str">
        <f t="shared" si="9"/>
        <v>True Pattern</v>
      </c>
      <c r="Q297" s="13" t="str">
        <f>IF(NOT(ISERR(SEARCH("*_Buggy",$A297))), "Buggy", IF(NOT(ISERR(SEARCH("*_Manual",$A297))), "Manual", IF(NOT(ISERR(SEARCH("*_Auto",$A297))), "Auto", "")))</f>
        <v>Buggy</v>
      </c>
      <c r="R297" s="13"/>
      <c r="S297" s="13"/>
      <c r="T297" s="13"/>
      <c r="U297" s="13"/>
      <c r="V297" s="13"/>
      <c r="W297" s="13"/>
      <c r="X297" s="13"/>
      <c r="Y297" s="13"/>
    </row>
    <row r="298" spans="1:25" x14ac:dyDescent="0.35">
      <c r="A298" s="7" t="s">
        <v>71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8"/>
        <v>kPAR</v>
      </c>
      <c r="P298" s="13" t="str">
        <f t="shared" si="9"/>
        <v>True Pattern</v>
      </c>
      <c r="Q298" s="13" t="str">
        <f>IF(NOT(ISERR(SEARCH("*_Buggy",$A298))), "Buggy", IF(NOT(ISERR(SEARCH("*_Manual",$A298))), "Manual", IF(NOT(ISERR(SEARCH("*_Auto",$A298))), "Auto", "")))</f>
        <v>Buggy</v>
      </c>
      <c r="R298" s="13"/>
      <c r="S298" s="13"/>
      <c r="T298" s="13"/>
      <c r="U298" s="13"/>
      <c r="V298" s="13"/>
      <c r="W298" s="13"/>
      <c r="X298" s="13"/>
      <c r="Y298" s="13"/>
    </row>
    <row r="299" spans="1:25" x14ac:dyDescent="0.35">
      <c r="A299" s="7" t="s">
        <v>423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8"/>
        <v>kPAR</v>
      </c>
      <c r="P299" s="13" t="str">
        <f t="shared" si="9"/>
        <v>True Pattern</v>
      </c>
      <c r="Q299" s="13" t="str">
        <f>IF(NOT(ISERR(SEARCH("*_Buggy",$A299))), "Buggy", IF(NOT(ISERR(SEARCH("*_Manual",$A299))), "Manual", IF(NOT(ISERR(SEARCH("*_Auto",$A299))), "Auto", "")))</f>
        <v>Buggy</v>
      </c>
      <c r="R299" s="13"/>
      <c r="S299" s="13"/>
      <c r="T299" s="13"/>
      <c r="U299" s="13"/>
      <c r="V299" s="13"/>
      <c r="W299" s="13"/>
      <c r="X299" s="13"/>
      <c r="Y299" s="13"/>
    </row>
    <row r="300" spans="1:25" x14ac:dyDescent="0.35">
      <c r="A300" s="7" t="s">
        <v>204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8"/>
        <v>kPAR</v>
      </c>
      <c r="P300" s="13" t="str">
        <f t="shared" si="9"/>
        <v>True Pattern</v>
      </c>
      <c r="Q300" s="13" t="str">
        <f>IF(NOT(ISERR(SEARCH("*_Buggy",$A300))), "Buggy", IF(NOT(ISERR(SEARCH("*_Manual",$A300))), "Manual", IF(NOT(ISERR(SEARCH("*_Auto",$A300))), "Auto", "")))</f>
        <v>Buggy</v>
      </c>
      <c r="R300" s="13"/>
      <c r="S300" s="13"/>
      <c r="T300" s="13"/>
      <c r="U300" s="13"/>
      <c r="V300" s="13"/>
      <c r="W300" s="13"/>
      <c r="X300" s="13"/>
      <c r="Y300" s="13"/>
    </row>
    <row r="301" spans="1:25" x14ac:dyDescent="0.35">
      <c r="A301" s="5" t="s">
        <v>309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8"/>
        <v>kPAR</v>
      </c>
      <c r="P301" s="13" t="str">
        <f t="shared" si="9"/>
        <v>True Pattern</v>
      </c>
      <c r="Q301" s="13" t="str">
        <f>IF(NOT(ISERR(SEARCH("*_Buggy",$A301))), "Buggy", IF(NOT(ISERR(SEARCH("*_Manual",$A301))), "Manual", IF(NOT(ISERR(SEARCH("*_Auto",$A301))), "Auto", "")))</f>
        <v>Buggy</v>
      </c>
      <c r="R301" s="13"/>
      <c r="S301" s="13"/>
      <c r="T301" s="13"/>
      <c r="U301" s="13"/>
      <c r="V301" s="13"/>
      <c r="W301" s="13"/>
      <c r="X301" s="13"/>
      <c r="Y301" s="13"/>
    </row>
    <row r="302" spans="1:25" x14ac:dyDescent="0.35">
      <c r="A302" s="5" t="s">
        <v>199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8"/>
        <v>kPAR</v>
      </c>
      <c r="P302" s="13" t="str">
        <f t="shared" si="9"/>
        <v>True Pattern</v>
      </c>
      <c r="Q302" s="13" t="str">
        <f>IF(NOT(ISERR(SEARCH("*_Buggy",$A302))), "Buggy", IF(NOT(ISERR(SEARCH("*_Manual",$A302))), "Manual", IF(NOT(ISERR(SEARCH("*_Auto",$A302))), "Auto", "")))</f>
        <v>Buggy</v>
      </c>
      <c r="R302" s="13"/>
      <c r="S302" s="13"/>
      <c r="T302" s="13"/>
      <c r="U302" s="13"/>
      <c r="V302" s="13"/>
      <c r="W302" s="13"/>
      <c r="X302" s="13"/>
      <c r="Y302" s="13"/>
    </row>
    <row r="303" spans="1:25" x14ac:dyDescent="0.35">
      <c r="A303" s="7" t="s">
        <v>277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8"/>
        <v>kPAR</v>
      </c>
      <c r="P303" s="13" t="str">
        <f t="shared" si="9"/>
        <v>True Pattern</v>
      </c>
      <c r="Q303" s="13" t="str">
        <f>IF(NOT(ISERR(SEARCH("*_Buggy",$A303))), "Buggy", IF(NOT(ISERR(SEARCH("*_Manual",$A303))), "Manual", IF(NOT(ISERR(SEARCH("*_Auto",$A303))), "Auto", "")))</f>
        <v>Buggy</v>
      </c>
      <c r="R303" s="13"/>
      <c r="S303" s="13"/>
      <c r="T303" s="13"/>
      <c r="U303" s="13"/>
      <c r="V303" s="13"/>
      <c r="W303" s="13"/>
      <c r="X303" s="13"/>
      <c r="Y303" s="13"/>
    </row>
    <row r="304" spans="1:25" x14ac:dyDescent="0.35">
      <c r="A304" s="5" t="s">
        <v>31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8"/>
        <v>kPAR</v>
      </c>
      <c r="P304" s="13" t="str">
        <f t="shared" si="9"/>
        <v>True Pattern</v>
      </c>
      <c r="Q304" s="13" t="str">
        <f>IF(NOT(ISERR(SEARCH("*_Buggy",$A304))), "Buggy", IF(NOT(ISERR(SEARCH("*_Manual",$A304))), "Manual", IF(NOT(ISERR(SEARCH("*_Auto",$A304))), "Auto", "")))</f>
        <v>Buggy</v>
      </c>
      <c r="R304" s="13"/>
      <c r="S304" s="13"/>
      <c r="T304" s="13"/>
      <c r="U304" s="13"/>
      <c r="V304" s="13"/>
      <c r="W304" s="13"/>
      <c r="X304" s="13"/>
      <c r="Y304" s="13"/>
    </row>
    <row r="305" spans="1:25" x14ac:dyDescent="0.35">
      <c r="A305" s="5" t="s">
        <v>72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8"/>
        <v>kPAR</v>
      </c>
      <c r="P305" s="13" t="str">
        <f t="shared" si="9"/>
        <v>True Pattern</v>
      </c>
      <c r="Q305" s="13" t="str">
        <f>IF(NOT(ISERR(SEARCH("*_Buggy",$A305))), "Buggy", IF(NOT(ISERR(SEARCH("*_Manual",$A305))), "Manual", IF(NOT(ISERR(SEARCH("*_Auto",$A305))), "Auto", "")))</f>
        <v>Buggy</v>
      </c>
      <c r="R305" s="13"/>
      <c r="S305" s="13"/>
      <c r="T305" s="13"/>
      <c r="U305" s="13"/>
      <c r="V305" s="13"/>
      <c r="W305" s="13"/>
      <c r="X305" s="13"/>
      <c r="Y305" s="13"/>
    </row>
    <row r="306" spans="1:25" x14ac:dyDescent="0.35">
      <c r="A306" s="5" t="s">
        <v>145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8"/>
        <v>kPAR</v>
      </c>
      <c r="P306" s="13" t="str">
        <f t="shared" si="9"/>
        <v>True Pattern</v>
      </c>
      <c r="Q306" s="13" t="str">
        <f>IF(NOT(ISERR(SEARCH("*_Buggy",$A306))), "Buggy", IF(NOT(ISERR(SEARCH("*_Manual",$A306))), "Manual", IF(NOT(ISERR(SEARCH("*_Auto",$A306))), "Auto", "")))</f>
        <v>Buggy</v>
      </c>
      <c r="R306" s="13"/>
      <c r="S306" s="13"/>
      <c r="T306" s="13"/>
      <c r="U306" s="13"/>
      <c r="V306" s="13"/>
      <c r="W306" s="13"/>
      <c r="X306" s="13"/>
      <c r="Y306" s="13"/>
    </row>
    <row r="307" spans="1:25" x14ac:dyDescent="0.35">
      <c r="A307" s="5" t="s">
        <v>62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8"/>
        <v>kPAR</v>
      </c>
      <c r="P307" s="13" t="str">
        <f t="shared" si="9"/>
        <v>True Pattern</v>
      </c>
      <c r="Q307" s="13" t="str">
        <f>IF(NOT(ISERR(SEARCH("*_Buggy",$A307))), "Buggy", IF(NOT(ISERR(SEARCH("*_Manual",$A307))), "Manual", IF(NOT(ISERR(SEARCH("*_Auto",$A307))), "Auto", "")))</f>
        <v>Buggy</v>
      </c>
      <c r="R307" s="13"/>
      <c r="S307" s="13"/>
      <c r="T307" s="13"/>
      <c r="U307" s="13"/>
      <c r="V307" s="13"/>
      <c r="W307" s="13"/>
      <c r="X307" s="13"/>
      <c r="Y307" s="13"/>
    </row>
    <row r="308" spans="1:25" x14ac:dyDescent="0.35">
      <c r="A308" s="5" t="s">
        <v>315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8"/>
        <v>kPAR</v>
      </c>
      <c r="P308" s="13" t="str">
        <f t="shared" si="9"/>
        <v>True Pattern</v>
      </c>
      <c r="Q308" s="13" t="str">
        <f>IF(NOT(ISERR(SEARCH("*_Buggy",$A308))), "Buggy", IF(NOT(ISERR(SEARCH("*_Manual",$A308))), "Manual", IF(NOT(ISERR(SEARCH("*_Auto",$A308))), "Auto", "")))</f>
        <v>Buggy</v>
      </c>
      <c r="R308" s="13"/>
      <c r="S308" s="13"/>
      <c r="T308" s="13"/>
      <c r="U308" s="13"/>
      <c r="V308" s="13"/>
      <c r="W308" s="13"/>
      <c r="X308" s="13"/>
      <c r="Y308" s="13"/>
    </row>
    <row r="309" spans="1:25" x14ac:dyDescent="0.35">
      <c r="A309" s="7" t="s">
        <v>127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8"/>
        <v>kPAR</v>
      </c>
      <c r="P309" s="13" t="str">
        <f t="shared" si="9"/>
        <v>True Pattern</v>
      </c>
      <c r="Q309" s="13" t="str">
        <f>IF(NOT(ISERR(SEARCH("*_Buggy",$A309))), "Buggy", IF(NOT(ISERR(SEARCH("*_Manual",$A309))), "Manual", IF(NOT(ISERR(SEARCH("*_Auto",$A309))), "Auto", "")))</f>
        <v>Buggy</v>
      </c>
      <c r="R309" s="13"/>
      <c r="S309" s="13"/>
      <c r="T309" s="13"/>
      <c r="U309" s="13"/>
      <c r="V309" s="13"/>
      <c r="W309" s="13"/>
      <c r="X309" s="13"/>
      <c r="Y309" s="13"/>
    </row>
    <row r="310" spans="1:25" x14ac:dyDescent="0.35">
      <c r="A310" s="5" t="s">
        <v>228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8"/>
        <v>kPAR</v>
      </c>
      <c r="P310" s="13" t="str">
        <f t="shared" si="9"/>
        <v>True Pattern</v>
      </c>
      <c r="Q310" s="13" t="str">
        <f>IF(NOT(ISERR(SEARCH("*_Buggy",$A310))), "Buggy", IF(NOT(ISERR(SEARCH("*_Manual",$A310))), "Manual", IF(NOT(ISERR(SEARCH("*_Auto",$A310))), "Auto", "")))</f>
        <v>Buggy</v>
      </c>
      <c r="R310" s="13"/>
      <c r="S310" s="13"/>
      <c r="T310" s="13"/>
      <c r="U310" s="13"/>
      <c r="V310" s="13"/>
      <c r="W310" s="13"/>
      <c r="X310" s="13"/>
      <c r="Y310" s="13"/>
    </row>
    <row r="311" spans="1:25" x14ac:dyDescent="0.35">
      <c r="A311" s="7" t="s">
        <v>205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8"/>
        <v>kPAR</v>
      </c>
      <c r="P311" s="13" t="str">
        <f t="shared" si="9"/>
        <v>True Pattern</v>
      </c>
      <c r="Q311" s="13" t="str">
        <f>IF(NOT(ISERR(SEARCH("*_Buggy",$A311))), "Buggy", IF(NOT(ISERR(SEARCH("*_Manual",$A311))), "Manual", IF(NOT(ISERR(SEARCH("*_Auto",$A311))), "Auto", "")))</f>
        <v>Buggy</v>
      </c>
      <c r="R311" s="13"/>
      <c r="S311" s="13"/>
      <c r="T311" s="13"/>
      <c r="U311" s="13"/>
      <c r="V311" s="13"/>
      <c r="W311" s="13"/>
      <c r="X311" s="13"/>
      <c r="Y311" s="13"/>
    </row>
    <row r="312" spans="1:25" x14ac:dyDescent="0.35">
      <c r="A312" s="7" t="s">
        <v>164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8"/>
        <v>kPAR</v>
      </c>
      <c r="P312" s="13" t="str">
        <f t="shared" si="9"/>
        <v>True Pattern</v>
      </c>
      <c r="Q312" s="13" t="str">
        <f>IF(NOT(ISERR(SEARCH("*_Buggy",$A312))), "Buggy", IF(NOT(ISERR(SEARCH("*_Manual",$A312))), "Manual", IF(NOT(ISERR(SEARCH("*_Auto",$A312))), "Auto", "")))</f>
        <v>Buggy</v>
      </c>
      <c r="R312" s="13"/>
      <c r="S312" s="13"/>
      <c r="T312" s="13"/>
      <c r="U312" s="13"/>
      <c r="V312" s="13"/>
      <c r="W312" s="13"/>
      <c r="X312" s="13"/>
      <c r="Y312" s="13"/>
    </row>
    <row r="313" spans="1:25" x14ac:dyDescent="0.35">
      <c r="A313" s="5" t="s">
        <v>93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8"/>
        <v>kPAR</v>
      </c>
      <c r="P313" s="13" t="str">
        <f t="shared" si="9"/>
        <v>True Pattern</v>
      </c>
      <c r="Q313" s="13" t="str">
        <f>IF(NOT(ISERR(SEARCH("*_Buggy",$A313))), "Buggy", IF(NOT(ISERR(SEARCH("*_Manual",$A313))), "Manual", IF(NOT(ISERR(SEARCH("*_Auto",$A313))), "Auto", "")))</f>
        <v>Buggy</v>
      </c>
      <c r="R313" s="13"/>
      <c r="S313" s="13"/>
      <c r="T313" s="13"/>
      <c r="U313" s="13"/>
      <c r="V313" s="13"/>
      <c r="W313" s="13"/>
      <c r="X313" s="13"/>
      <c r="Y313" s="13"/>
    </row>
    <row r="314" spans="1:25" x14ac:dyDescent="0.35">
      <c r="A314" s="5" t="s">
        <v>63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8"/>
        <v>kPAR</v>
      </c>
      <c r="P314" s="13" t="str">
        <f t="shared" si="9"/>
        <v>True Pattern</v>
      </c>
      <c r="Q314" s="13" t="str">
        <f>IF(NOT(ISERR(SEARCH("*_Buggy",$A314))), "Buggy", IF(NOT(ISERR(SEARCH("*_Manual",$A314))), "Manual", IF(NOT(ISERR(SEARCH("*_Auto",$A314))), "Auto", "")))</f>
        <v>Buggy</v>
      </c>
      <c r="R314" s="13"/>
      <c r="S314" s="13"/>
      <c r="T314" s="13"/>
      <c r="U314" s="13"/>
      <c r="V314" s="13"/>
      <c r="W314" s="13"/>
      <c r="X314" s="13"/>
      <c r="Y314" s="13"/>
    </row>
    <row r="315" spans="1:25" x14ac:dyDescent="0.35">
      <c r="A315" s="5" t="s">
        <v>407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8"/>
        <v>kPAR</v>
      </c>
      <c r="P315" s="13" t="str">
        <f t="shared" si="9"/>
        <v>True Pattern</v>
      </c>
      <c r="Q315" s="13" t="str">
        <f>IF(NOT(ISERR(SEARCH("*_Buggy",$A315))), "Buggy", IF(NOT(ISERR(SEARCH("*_Manual",$A315))), "Manual", IF(NOT(ISERR(SEARCH("*_Auto",$A315))), "Auto", "")))</f>
        <v>Buggy</v>
      </c>
      <c r="R315" s="13"/>
      <c r="S315" s="13"/>
      <c r="T315" s="13"/>
      <c r="U315" s="13"/>
      <c r="V315" s="13"/>
      <c r="W315" s="13"/>
      <c r="X315" s="13"/>
      <c r="Y315" s="13"/>
    </row>
    <row r="316" spans="1:25" x14ac:dyDescent="0.35">
      <c r="A316" s="7" t="s">
        <v>148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8"/>
        <v>kPAR</v>
      </c>
      <c r="P316" s="13" t="str">
        <f t="shared" si="9"/>
        <v>True Pattern</v>
      </c>
      <c r="Q316" s="13" t="str">
        <f>IF(NOT(ISERR(SEARCH("*_Buggy",$A316))), "Buggy", IF(NOT(ISERR(SEARCH("*_Manual",$A316))), "Manual", IF(NOT(ISERR(SEARCH("*_Auto",$A316))), "Auto", "")))</f>
        <v>Buggy</v>
      </c>
      <c r="R316" s="13"/>
      <c r="S316" s="13"/>
      <c r="T316" s="13"/>
      <c r="U316" s="13"/>
      <c r="V316" s="13"/>
      <c r="W316" s="13"/>
      <c r="X316" s="13"/>
      <c r="Y316" s="13"/>
    </row>
    <row r="317" spans="1:25" x14ac:dyDescent="0.35">
      <c r="A317" s="7" t="s">
        <v>272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8"/>
        <v>kPAR</v>
      </c>
      <c r="P317" s="13" t="str">
        <f t="shared" si="9"/>
        <v>True Pattern</v>
      </c>
      <c r="Q317" s="13" t="str">
        <f>IF(NOT(ISERR(SEARCH("*_Buggy",$A317))), "Buggy", IF(NOT(ISERR(SEARCH("*_Manual",$A317))), "Manual", IF(NOT(ISERR(SEARCH("*_Auto",$A317))), "Auto", "")))</f>
        <v>Buggy</v>
      </c>
      <c r="R317" s="13"/>
      <c r="S317" s="13"/>
      <c r="T317" s="13"/>
      <c r="U317" s="13"/>
      <c r="V317" s="13"/>
      <c r="W317" s="13"/>
      <c r="X317" s="13"/>
      <c r="Y317" s="13"/>
    </row>
    <row r="318" spans="1:25" x14ac:dyDescent="0.35">
      <c r="A318" s="7" t="s">
        <v>400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8"/>
        <v>kPAR</v>
      </c>
      <c r="P318" s="13" t="str">
        <f t="shared" si="9"/>
        <v>True Pattern</v>
      </c>
      <c r="Q318" s="13" t="str">
        <f>IF(NOT(ISERR(SEARCH("*_Buggy",$A318))), "Buggy", IF(NOT(ISERR(SEARCH("*_Manual",$A318))), "Manual", IF(NOT(ISERR(SEARCH("*_Auto",$A318))), "Auto", "")))</f>
        <v>Buggy</v>
      </c>
      <c r="R318" s="13"/>
      <c r="S318" s="13"/>
      <c r="T318" s="13"/>
      <c r="U318" s="13"/>
      <c r="V318" s="13"/>
      <c r="W318" s="13"/>
      <c r="X318" s="13"/>
      <c r="Y318" s="13"/>
    </row>
    <row r="319" spans="1:25" x14ac:dyDescent="0.35">
      <c r="A319" s="7" t="s">
        <v>422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8"/>
        <v>kPAR</v>
      </c>
      <c r="P319" s="13" t="str">
        <f t="shared" si="9"/>
        <v>True Pattern</v>
      </c>
      <c r="Q319" s="13" t="str">
        <f>IF(NOT(ISERR(SEARCH("*_Buggy",$A319))), "Buggy", IF(NOT(ISERR(SEARCH("*_Manual",$A319))), "Manual", IF(NOT(ISERR(SEARCH("*_Auto",$A319))), "Auto", "")))</f>
        <v>Buggy</v>
      </c>
      <c r="R319" s="13"/>
      <c r="S319" s="13"/>
      <c r="T319" s="13"/>
      <c r="U319" s="13"/>
      <c r="V319" s="13"/>
      <c r="W319" s="13"/>
      <c r="X319" s="13"/>
      <c r="Y319" s="13"/>
    </row>
    <row r="320" spans="1:25" x14ac:dyDescent="0.35">
      <c r="A320" s="5" t="s">
        <v>34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8"/>
        <v>kPAR</v>
      </c>
      <c r="P320" s="13" t="str">
        <f t="shared" si="9"/>
        <v>True Pattern</v>
      </c>
      <c r="Q320" s="13" t="str">
        <f>IF(NOT(ISERR(SEARCH("*_Buggy",$A320))), "Buggy", IF(NOT(ISERR(SEARCH("*_Manual",$A320))), "Manual", IF(NOT(ISERR(SEARCH("*_Auto",$A320))), "Auto", "")))</f>
        <v>Buggy</v>
      </c>
      <c r="R320" s="13"/>
      <c r="S320" s="13"/>
      <c r="T320" s="13"/>
      <c r="U320" s="13"/>
      <c r="V320" s="13"/>
      <c r="W320" s="13"/>
      <c r="X320" s="13"/>
      <c r="Y320" s="13"/>
    </row>
    <row r="321" spans="1:25" x14ac:dyDescent="0.35">
      <c r="A321" s="5" t="s">
        <v>352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8"/>
        <v>kPAR</v>
      </c>
      <c r="P321" s="13" t="str">
        <f t="shared" si="9"/>
        <v>True Pattern</v>
      </c>
      <c r="Q321" s="13" t="str">
        <f>IF(NOT(ISERR(SEARCH("*_Buggy",$A321))), "Buggy", IF(NOT(ISERR(SEARCH("*_Manual",$A321))), "Manual", IF(NOT(ISERR(SEARCH("*_Auto",$A321))), "Auto", "")))</f>
        <v>Buggy</v>
      </c>
      <c r="R321" s="13"/>
      <c r="S321" s="13"/>
      <c r="T321" s="13"/>
      <c r="U321" s="13"/>
      <c r="V321" s="13"/>
      <c r="W321" s="13"/>
      <c r="X321" s="13"/>
      <c r="Y321" s="13"/>
    </row>
    <row r="322" spans="1:25" x14ac:dyDescent="0.35">
      <c r="A322" s="7" t="s">
        <v>285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8"/>
        <v>kPAR</v>
      </c>
      <c r="P322" s="13" t="str">
        <f t="shared" si="9"/>
        <v>True Pattern</v>
      </c>
      <c r="Q322" s="13" t="str">
        <f>IF(NOT(ISERR(SEARCH("*_Buggy",$A322))), "Buggy", IF(NOT(ISERR(SEARCH("*_Manual",$A322))), "Manual", IF(NOT(ISERR(SEARCH("*_Auto",$A322))), "Auto", "")))</f>
        <v>Buggy</v>
      </c>
      <c r="R322" s="13"/>
      <c r="S322" s="13"/>
      <c r="T322" s="13"/>
      <c r="U322" s="13"/>
      <c r="V322" s="13"/>
      <c r="W322" s="13"/>
      <c r="X322" s="13"/>
      <c r="Y322" s="13"/>
    </row>
    <row r="323" spans="1:25" x14ac:dyDescent="0.35">
      <c r="A323" s="7" t="s">
        <v>431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 t="shared" si="8"/>
        <v>kPAR</v>
      </c>
      <c r="P323" s="13" t="str">
        <f t="shared" si="9"/>
        <v>True Pattern</v>
      </c>
      <c r="Q323" s="13" t="str">
        <f>IF(NOT(ISERR(SEARCH("*_Buggy",$A323))), "Buggy", IF(NOT(ISERR(SEARCH("*_Manual",$A323))), "Manual", IF(NOT(ISERR(SEARCH("*_Auto",$A323))), "Auto", "")))</f>
        <v>Buggy</v>
      </c>
      <c r="R323" s="13"/>
      <c r="S323" s="13"/>
      <c r="T323" s="13"/>
      <c r="U323" s="13"/>
      <c r="V323" s="13"/>
      <c r="W323" s="13"/>
      <c r="X323" s="13"/>
      <c r="Y323" s="13"/>
    </row>
    <row r="324" spans="1:25" x14ac:dyDescent="0.35">
      <c r="A324" s="7" t="s">
        <v>263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8"/>
        <v>kPAR</v>
      </c>
      <c r="P324" s="13" t="str">
        <f t="shared" si="9"/>
        <v>True Pattern</v>
      </c>
      <c r="Q324" s="13" t="str">
        <f>IF(NOT(ISERR(SEARCH("*_Buggy",$A324))), "Buggy", IF(NOT(ISERR(SEARCH("*_Manual",$A324))), "Manual", IF(NOT(ISERR(SEARCH("*_Auto",$A324))), "Auto", "")))</f>
        <v>Buggy</v>
      </c>
      <c r="R324" s="13"/>
      <c r="S324" s="13"/>
      <c r="T324" s="13"/>
      <c r="U324" s="13"/>
      <c r="V324" s="13"/>
      <c r="W324" s="13"/>
      <c r="X324" s="13"/>
      <c r="Y324" s="13"/>
    </row>
    <row r="325" spans="1:25" x14ac:dyDescent="0.35">
      <c r="A325" s="7" t="s">
        <v>157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8"/>
        <v>kPAR</v>
      </c>
      <c r="P325" s="13" t="str">
        <f t="shared" si="9"/>
        <v>True Pattern</v>
      </c>
      <c r="Q325" s="13" t="str">
        <f>IF(NOT(ISERR(SEARCH("*_Buggy",$A325))), "Buggy", IF(NOT(ISERR(SEARCH("*_Manual",$A325))), "Manual", IF(NOT(ISERR(SEARCH("*_Auto",$A325))), "Auto", "")))</f>
        <v>Buggy</v>
      </c>
      <c r="R325" s="13"/>
      <c r="S325" s="13"/>
      <c r="T325" s="13"/>
      <c r="U325" s="13"/>
      <c r="V325" s="13"/>
      <c r="W325" s="13"/>
      <c r="X325" s="13"/>
      <c r="Y325" s="13"/>
    </row>
    <row r="326" spans="1:25" x14ac:dyDescent="0.35">
      <c r="A326" s="5" t="s">
        <v>348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8"/>
        <v>kPAR</v>
      </c>
      <c r="P326" s="13" t="str">
        <f t="shared" si="9"/>
        <v>True Pattern</v>
      </c>
      <c r="Q326" s="13" t="str">
        <f>IF(NOT(ISERR(SEARCH("*_Buggy",$A326))), "Buggy", IF(NOT(ISERR(SEARCH("*_Manual",$A326))), "Manual", IF(NOT(ISERR(SEARCH("*_Auto",$A326))), "Auto", "")))</f>
        <v>Buggy</v>
      </c>
      <c r="R326" s="13"/>
      <c r="S326" s="13"/>
      <c r="T326" s="13"/>
      <c r="U326" s="13"/>
      <c r="V326" s="13"/>
      <c r="W326" s="13"/>
      <c r="X326" s="13"/>
      <c r="Y326" s="13"/>
    </row>
    <row r="327" spans="1:25" x14ac:dyDescent="0.35">
      <c r="A327" s="7" t="s">
        <v>44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8"/>
        <v>kPAR</v>
      </c>
      <c r="P327" s="13" t="str">
        <f t="shared" si="9"/>
        <v>True Pattern</v>
      </c>
      <c r="Q327" s="13" t="str">
        <f>IF(NOT(ISERR(SEARCH("*_Buggy",$A327))), "Buggy", IF(NOT(ISERR(SEARCH("*_Manual",$A327))), "Manual", IF(NOT(ISERR(SEARCH("*_Auto",$A327))), "Auto", "")))</f>
        <v>Buggy</v>
      </c>
      <c r="R327" s="13"/>
      <c r="S327" s="13"/>
      <c r="T327" s="13"/>
      <c r="U327" s="13"/>
      <c r="V327" s="13"/>
      <c r="W327" s="13"/>
      <c r="X327" s="13"/>
      <c r="Y327" s="13"/>
    </row>
    <row r="328" spans="1:25" x14ac:dyDescent="0.35">
      <c r="A328" s="7" t="s">
        <v>159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8"/>
        <v>kPAR</v>
      </c>
      <c r="P328" s="13" t="str">
        <f t="shared" si="9"/>
        <v>True Pattern</v>
      </c>
      <c r="Q328" s="13" t="str">
        <f>IF(NOT(ISERR(SEARCH("*_Buggy",$A328))), "Buggy", IF(NOT(ISERR(SEARCH("*_Manual",$A328))), "Manual", IF(NOT(ISERR(SEARCH("*_Auto",$A328))), "Auto", "")))</f>
        <v>Buggy</v>
      </c>
      <c r="R328" s="13"/>
      <c r="S328" s="13"/>
      <c r="T328" s="13"/>
      <c r="U328" s="13"/>
      <c r="V328" s="13"/>
      <c r="W328" s="13"/>
      <c r="X328" s="13"/>
      <c r="Y328" s="13"/>
    </row>
    <row r="329" spans="1:25" x14ac:dyDescent="0.35">
      <c r="A329" s="7" t="s">
        <v>391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8"/>
        <v>kPAR</v>
      </c>
      <c r="P329" s="13" t="str">
        <f t="shared" si="9"/>
        <v>True Pattern</v>
      </c>
      <c r="Q329" s="13" t="str">
        <f>IF(NOT(ISERR(SEARCH("*_Buggy",$A329))), "Buggy", IF(NOT(ISERR(SEARCH("*_Manual",$A329))), "Manual", IF(NOT(ISERR(SEARCH("*_Auto",$A329))), "Auto", "")))</f>
        <v>Buggy</v>
      </c>
      <c r="R329" s="13"/>
      <c r="S329" s="13"/>
      <c r="T329" s="13"/>
      <c r="U329" s="13"/>
      <c r="V329" s="13"/>
      <c r="W329" s="13"/>
      <c r="X329" s="13"/>
      <c r="Y329" s="13"/>
    </row>
    <row r="330" spans="1:25" x14ac:dyDescent="0.35">
      <c r="A330" s="5" t="s">
        <v>212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8"/>
        <v>kPAR</v>
      </c>
      <c r="P330" s="13" t="str">
        <f t="shared" si="9"/>
        <v>True Pattern</v>
      </c>
      <c r="Q330" s="13" t="str">
        <f>IF(NOT(ISERR(SEARCH("*_Buggy",$A330))), "Buggy", IF(NOT(ISERR(SEARCH("*_Manual",$A330))), "Manual", IF(NOT(ISERR(SEARCH("*_Auto",$A330))), "Auto", "")))</f>
        <v>Buggy</v>
      </c>
      <c r="R330" s="13"/>
      <c r="S330" s="13"/>
      <c r="T330" s="13"/>
      <c r="U330" s="13"/>
      <c r="V330" s="13"/>
      <c r="W330" s="13"/>
      <c r="X330" s="13"/>
      <c r="Y330" s="13"/>
    </row>
    <row r="331" spans="1:25" x14ac:dyDescent="0.35">
      <c r="A331" s="5" t="s">
        <v>87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8"/>
        <v>kPAR</v>
      </c>
      <c r="P331" s="13" t="str">
        <f t="shared" si="9"/>
        <v>True Pattern</v>
      </c>
      <c r="Q331" s="13" t="str">
        <f>IF(NOT(ISERR(SEARCH("*_Buggy",$A331))), "Buggy", IF(NOT(ISERR(SEARCH("*_Manual",$A331))), "Manual", IF(NOT(ISERR(SEARCH("*_Auto",$A331))), "Auto", "")))</f>
        <v>Buggy</v>
      </c>
      <c r="R331" s="13"/>
      <c r="S331" s="13"/>
      <c r="T331" s="13"/>
      <c r="U331" s="13"/>
      <c r="V331" s="13"/>
      <c r="W331" s="13"/>
      <c r="X331" s="13"/>
      <c r="Y331" s="13"/>
    </row>
    <row r="332" spans="1:25" x14ac:dyDescent="0.35">
      <c r="A332" s="5" t="s">
        <v>51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8"/>
        <v>kPAR</v>
      </c>
      <c r="P332" s="13" t="str">
        <f t="shared" si="9"/>
        <v>True Pattern</v>
      </c>
      <c r="Q332" s="13" t="str">
        <f>IF(NOT(ISERR(SEARCH("*_Buggy",$A332))), "Buggy", IF(NOT(ISERR(SEARCH("*_Manual",$A332))), "Manual", IF(NOT(ISERR(SEARCH("*_Auto",$A332))), "Auto", "")))</f>
        <v>Buggy</v>
      </c>
      <c r="R332" s="13"/>
      <c r="S332" s="13"/>
      <c r="T332" s="13"/>
      <c r="U332" s="13"/>
      <c r="V332" s="13"/>
      <c r="W332" s="13"/>
      <c r="X332" s="13"/>
      <c r="Y332" s="13"/>
    </row>
    <row r="333" spans="1:25" x14ac:dyDescent="0.35">
      <c r="A333" s="7" t="s">
        <v>379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8"/>
        <v>kPAR</v>
      </c>
      <c r="P333" s="13" t="str">
        <f t="shared" si="9"/>
        <v>True Pattern</v>
      </c>
      <c r="Q333" s="13" t="str">
        <f>IF(NOT(ISERR(SEARCH("*_Buggy",$A333))), "Buggy", IF(NOT(ISERR(SEARCH("*_Manual",$A333))), "Manual", IF(NOT(ISERR(SEARCH("*_Auto",$A333))), "Auto", "")))</f>
        <v>Buggy</v>
      </c>
      <c r="R333" s="13"/>
      <c r="S333" s="13"/>
      <c r="T333" s="13"/>
      <c r="U333" s="13"/>
      <c r="V333" s="13"/>
      <c r="W333" s="13"/>
      <c r="X333" s="13"/>
      <c r="Y333" s="13"/>
    </row>
    <row r="334" spans="1:25" x14ac:dyDescent="0.35">
      <c r="A334" s="7" t="s">
        <v>153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8"/>
        <v>kPAR</v>
      </c>
      <c r="P334" s="13" t="str">
        <f t="shared" si="9"/>
        <v>True Pattern</v>
      </c>
      <c r="Q334" s="13" t="str">
        <f>IF(NOT(ISERR(SEARCH("*_Buggy",$A334))), "Buggy", IF(NOT(ISERR(SEARCH("*_Manual",$A334))), "Manual", IF(NOT(ISERR(SEARCH("*_Auto",$A334))), "Auto", "")))</f>
        <v>Buggy</v>
      </c>
      <c r="R334" s="13"/>
      <c r="S334" s="13"/>
      <c r="T334" s="13"/>
      <c r="U334" s="13"/>
      <c r="V334" s="13"/>
      <c r="W334" s="13"/>
      <c r="X334" s="13"/>
      <c r="Y334" s="13"/>
    </row>
    <row r="335" spans="1:25" x14ac:dyDescent="0.35">
      <c r="A335" s="5" t="s">
        <v>442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8"/>
        <v>kPAR</v>
      </c>
      <c r="P335" s="13" t="str">
        <f t="shared" si="9"/>
        <v>True Pattern</v>
      </c>
      <c r="Q335" s="13" t="str">
        <f>IF(NOT(ISERR(SEARCH("*_Buggy",$A335))), "Buggy", IF(NOT(ISERR(SEARCH("*_Manual",$A335))), "Manual", IF(NOT(ISERR(SEARCH("*_Auto",$A335))), "Auto", "")))</f>
        <v>Buggy</v>
      </c>
      <c r="R335" s="13"/>
      <c r="S335" s="13"/>
      <c r="T335" s="13"/>
      <c r="U335" s="13"/>
      <c r="V335" s="13"/>
      <c r="W335" s="13"/>
      <c r="X335" s="13"/>
      <c r="Y335" s="13"/>
    </row>
    <row r="336" spans="1:25" x14ac:dyDescent="0.35">
      <c r="A336" s="5" t="s">
        <v>384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8"/>
        <v>kPAR</v>
      </c>
      <c r="P336" s="13" t="str">
        <f t="shared" si="9"/>
        <v>True Pattern</v>
      </c>
      <c r="Q336" s="13" t="str">
        <f>IF(NOT(ISERR(SEARCH("*_Buggy",$A336))), "Buggy", IF(NOT(ISERR(SEARCH("*_Manual",$A336))), "Manual", IF(NOT(ISERR(SEARCH("*_Auto",$A336))), "Auto", "")))</f>
        <v>Buggy</v>
      </c>
      <c r="R336" s="13"/>
      <c r="S336" s="13"/>
      <c r="T336" s="13"/>
      <c r="U336" s="13"/>
      <c r="V336" s="13"/>
      <c r="W336" s="13"/>
      <c r="X336" s="13"/>
      <c r="Y336" s="13"/>
    </row>
    <row r="337" spans="1:25" x14ac:dyDescent="0.35">
      <c r="A337" s="5" t="s">
        <v>115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8"/>
        <v>kPAR</v>
      </c>
      <c r="P337" s="13" t="str">
        <f t="shared" si="9"/>
        <v>True Pattern</v>
      </c>
      <c r="Q337" s="13" t="str">
        <f>IF(NOT(ISERR(SEARCH("*_Buggy",$A337))), "Buggy", IF(NOT(ISERR(SEARCH("*_Manual",$A337))), "Manual", IF(NOT(ISERR(SEARCH("*_Auto",$A337))), "Auto", "")))</f>
        <v>Buggy</v>
      </c>
      <c r="R337" s="13"/>
      <c r="S337" s="13"/>
      <c r="T337" s="13"/>
      <c r="U337" s="13"/>
      <c r="V337" s="13"/>
      <c r="W337" s="13"/>
      <c r="X337" s="13"/>
      <c r="Y337" s="13"/>
    </row>
    <row r="338" spans="1:25" x14ac:dyDescent="0.35">
      <c r="A338" s="5" t="s">
        <v>58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8"/>
        <v>kPAR</v>
      </c>
      <c r="P338" s="13" t="str">
        <f t="shared" si="9"/>
        <v>True Pattern</v>
      </c>
      <c r="Q338" s="13" t="str">
        <f>IF(NOT(ISERR(SEARCH("*_Buggy",$A338))), "Buggy", IF(NOT(ISERR(SEARCH("*_Manual",$A338))), "Manual", IF(NOT(ISERR(SEARCH("*_Auto",$A338))), "Auto", "")))</f>
        <v>Buggy</v>
      </c>
      <c r="R338" s="13"/>
      <c r="S338" s="13"/>
      <c r="T338" s="13"/>
      <c r="U338" s="13"/>
      <c r="V338" s="13"/>
      <c r="W338" s="13"/>
      <c r="X338" s="13"/>
      <c r="Y338" s="13"/>
    </row>
    <row r="339" spans="1:25" x14ac:dyDescent="0.35">
      <c r="A339" s="7" t="s">
        <v>310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8"/>
        <v>kPAR</v>
      </c>
      <c r="P339" s="13" t="str">
        <f t="shared" si="9"/>
        <v>True Pattern</v>
      </c>
      <c r="Q339" s="13" t="str">
        <f>IF(NOT(ISERR(SEARCH("*_Buggy",$A339))), "Buggy", IF(NOT(ISERR(SEARCH("*_Manual",$A339))), "Manual", IF(NOT(ISERR(SEARCH("*_Auto",$A339))), "Auto", "")))</f>
        <v>Buggy</v>
      </c>
      <c r="R339" s="13"/>
      <c r="S339" s="13"/>
      <c r="T339" s="13"/>
      <c r="U339" s="13"/>
      <c r="V339" s="13"/>
      <c r="W339" s="13"/>
      <c r="X339" s="13"/>
      <c r="Y339" s="13"/>
    </row>
    <row r="340" spans="1:25" x14ac:dyDescent="0.35">
      <c r="A340" s="7" t="s">
        <v>249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8"/>
        <v>kPAR</v>
      </c>
      <c r="P340" s="13" t="str">
        <f t="shared" si="9"/>
        <v>True Pattern</v>
      </c>
      <c r="Q340" s="13" t="str">
        <f>IF(NOT(ISERR(SEARCH("*_Buggy",$A340))), "Buggy", IF(NOT(ISERR(SEARCH("*_Manual",$A340))), "Manual", IF(NOT(ISERR(SEARCH("*_Auto",$A340))), "Auto", "")))</f>
        <v>Buggy</v>
      </c>
      <c r="R340" s="13"/>
      <c r="S340" s="13"/>
      <c r="T340" s="13"/>
      <c r="U340" s="13"/>
      <c r="V340" s="13"/>
      <c r="W340" s="13"/>
      <c r="X340" s="13"/>
      <c r="Y340" s="13"/>
    </row>
    <row r="341" spans="1:25" x14ac:dyDescent="0.35">
      <c r="A341" s="5" t="s">
        <v>190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8"/>
        <v>kPAR</v>
      </c>
      <c r="P341" s="13" t="str">
        <f t="shared" si="9"/>
        <v>True Pattern</v>
      </c>
      <c r="Q341" s="13" t="str">
        <f>IF(NOT(ISERR(SEARCH("*_Buggy",$A341))), "Buggy", IF(NOT(ISERR(SEARCH("*_Manual",$A341))), "Manual", IF(NOT(ISERR(SEARCH("*_Auto",$A341))), "Auto", "")))</f>
        <v>Buggy</v>
      </c>
      <c r="R341" s="13"/>
      <c r="S341" s="13"/>
      <c r="T341" s="13"/>
      <c r="U341" s="13"/>
      <c r="V341" s="13"/>
      <c r="W341" s="13"/>
      <c r="X341" s="13"/>
      <c r="Y341" s="13"/>
    </row>
    <row r="342" spans="1:25" x14ac:dyDescent="0.35">
      <c r="A342" s="7" t="s">
        <v>168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8"/>
        <v>Nopol</v>
      </c>
      <c r="P342" s="13" t="str">
        <f t="shared" si="9"/>
        <v>True Semantic</v>
      </c>
      <c r="Q342" s="13" t="str">
        <f>IF(NOT(ISERR(SEARCH("*_Buggy",$A342))), "Buggy", IF(NOT(ISERR(SEARCH("*_Manual",$A342))), "Manual", IF(NOT(ISERR(SEARCH("*_Auto",$A342))), "Auto", "")))</f>
        <v>Buggy</v>
      </c>
      <c r="R342" s="13"/>
      <c r="S342" s="13"/>
      <c r="T342" s="13"/>
      <c r="U342" s="13"/>
      <c r="V342" s="13"/>
      <c r="W342" s="13"/>
      <c r="X342" s="13"/>
      <c r="Y342" s="13"/>
    </row>
    <row r="343" spans="1:25" x14ac:dyDescent="0.35">
      <c r="A343" s="5" t="s">
        <v>402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8"/>
        <v>Nopol</v>
      </c>
      <c r="P343" s="13" t="str">
        <f t="shared" si="9"/>
        <v>True Semantic</v>
      </c>
      <c r="Q343" s="13" t="str">
        <f>IF(NOT(ISERR(SEARCH("*_Buggy",$A343))), "Buggy", IF(NOT(ISERR(SEARCH("*_Manual",$A343))), "Manual", IF(NOT(ISERR(SEARCH("*_Auto",$A343))), "Auto", "")))</f>
        <v>Buggy</v>
      </c>
      <c r="R343" s="13"/>
      <c r="S343" s="13"/>
      <c r="T343" s="13"/>
      <c r="U343" s="13"/>
      <c r="V343" s="13"/>
      <c r="W343" s="13"/>
      <c r="X343" s="13"/>
      <c r="Y343" s="13"/>
    </row>
    <row r="344" spans="1:25" x14ac:dyDescent="0.35">
      <c r="A344" s="5" t="s">
        <v>306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0">LEFT($A344,FIND("_",$A344)-1)</f>
        <v>Nopol</v>
      </c>
      <c r="P344" s="13" t="str">
        <f t="shared" ref="P344:P407" si="11">IF($O344="ACS", "True Search", IF($O344="Arja", "Evolutionary Search", IF($O344="AVATAR", "True Pattern", IF($O344="CapGen", "Search Like Pattern", IF($O344="Cardumen", "True Semantic", IF($O344="DynaMoth", "True Semantic", IF($O344="FixMiner", "True Pattern", IF($O344="GenProg-A", "Evolutionary Search", IF($O344="Hercules", "Learning Pattern", IF($O344="Jaid", "True Semantic",
IF($O344="Kali-A", "True Search", IF($O344="kPAR", "True Pattern", IF($O344="Nopol", "True Semantic", IF($O344="RSRepair-A", "Evolutionary Search", IF($O344="SequenceR", "Deep Learning", IF($O344="SimFix", "Search Like Pattern", IF($O344="SketchFix", "True Pattern", IF($O344="SOFix", "True Pattern", IF($O344="ssFix", "Search Like Pattern", IF($O344="TBar", "True Pattern", ""))))))))))))))))))))</f>
        <v>True Semantic</v>
      </c>
      <c r="Q344" s="13" t="str">
        <f>IF(NOT(ISERR(SEARCH("*_Buggy",$A344))), "Buggy", IF(NOT(ISERR(SEARCH("*_Manual",$A344))), "Manual", IF(NOT(ISERR(SEARCH("*_Auto",$A344))), "Auto", "")))</f>
        <v>Buggy</v>
      </c>
      <c r="R344" s="13"/>
      <c r="S344" s="13"/>
      <c r="T344" s="13"/>
      <c r="U344" s="13"/>
      <c r="V344" s="13"/>
      <c r="W344" s="13"/>
      <c r="X344" s="13"/>
      <c r="Y344" s="13"/>
    </row>
    <row r="345" spans="1:25" x14ac:dyDescent="0.35">
      <c r="A345" s="7" t="s">
        <v>354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0"/>
        <v>Nopol</v>
      </c>
      <c r="P345" s="13" t="str">
        <f t="shared" si="11"/>
        <v>True Semantic</v>
      </c>
      <c r="Q345" s="13" t="str">
        <f>IF(NOT(ISERR(SEARCH("*_Buggy",$A345))), "Buggy", IF(NOT(ISERR(SEARCH("*_Manual",$A345))), "Manual", IF(NOT(ISERR(SEARCH("*_Auto",$A345))), "Auto", "")))</f>
        <v>Buggy</v>
      </c>
      <c r="R345" s="13"/>
      <c r="S345" s="13"/>
      <c r="T345" s="13"/>
      <c r="U345" s="13"/>
      <c r="V345" s="13"/>
      <c r="W345" s="13"/>
      <c r="X345" s="13"/>
      <c r="Y345" s="13"/>
    </row>
    <row r="346" spans="1:25" x14ac:dyDescent="0.35">
      <c r="A346" s="5" t="s">
        <v>311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0"/>
        <v>Nopol</v>
      </c>
      <c r="P346" s="13" t="str">
        <f t="shared" si="11"/>
        <v>True Semantic</v>
      </c>
      <c r="Q346" s="13" t="str">
        <f>IF(NOT(ISERR(SEARCH("*_Buggy",$A346))), "Buggy", IF(NOT(ISERR(SEARCH("*_Manual",$A346))), "Manual", IF(NOT(ISERR(SEARCH("*_Auto",$A346))), "Auto", "")))</f>
        <v>Buggy</v>
      </c>
      <c r="R346" s="13"/>
      <c r="S346" s="13"/>
      <c r="T346" s="13"/>
      <c r="U346" s="13"/>
      <c r="V346" s="13"/>
      <c r="W346" s="13"/>
      <c r="X346" s="13"/>
      <c r="Y346" s="13"/>
    </row>
    <row r="347" spans="1:25" x14ac:dyDescent="0.35">
      <c r="A347" s="5" t="s">
        <v>36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0"/>
        <v>Nopol</v>
      </c>
      <c r="P347" s="13" t="str">
        <f t="shared" si="11"/>
        <v>True Semantic</v>
      </c>
      <c r="Q347" s="13" t="str">
        <f>IF(NOT(ISERR(SEARCH("*_Buggy",$A347))), "Buggy", IF(NOT(ISERR(SEARCH("*_Manual",$A347))), "Manual", IF(NOT(ISERR(SEARCH("*_Auto",$A347))), "Auto", "")))</f>
        <v>Buggy</v>
      </c>
      <c r="R347" s="13"/>
      <c r="S347" s="13"/>
      <c r="T347" s="13"/>
      <c r="U347" s="13"/>
      <c r="V347" s="13"/>
      <c r="W347" s="13"/>
      <c r="X347" s="13"/>
      <c r="Y347" s="13"/>
    </row>
    <row r="348" spans="1:25" x14ac:dyDescent="0.35">
      <c r="A348" s="5" t="s">
        <v>300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0"/>
        <v>Nopol</v>
      </c>
      <c r="P348" s="13" t="str">
        <f t="shared" si="11"/>
        <v>True Semantic</v>
      </c>
      <c r="Q348" s="13" t="str">
        <f>IF(NOT(ISERR(SEARCH("*_Buggy",$A348))), "Buggy", IF(NOT(ISERR(SEARCH("*_Manual",$A348))), "Manual", IF(NOT(ISERR(SEARCH("*_Auto",$A348))), "Auto", "")))</f>
        <v>Buggy</v>
      </c>
      <c r="R348" s="13"/>
      <c r="S348" s="13"/>
      <c r="T348" s="13"/>
      <c r="U348" s="13"/>
      <c r="V348" s="13"/>
      <c r="W348" s="13"/>
      <c r="X348" s="13"/>
      <c r="Y348" s="13"/>
    </row>
    <row r="349" spans="1:25" x14ac:dyDescent="0.35">
      <c r="A349" s="7" t="s">
        <v>363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0"/>
        <v>Nopol</v>
      </c>
      <c r="P349" s="13" t="str">
        <f t="shared" si="11"/>
        <v>True Semantic</v>
      </c>
      <c r="Q349" s="13" t="str">
        <f>IF(NOT(ISERR(SEARCH("*_Buggy",$A349))), "Buggy", IF(NOT(ISERR(SEARCH("*_Manual",$A349))), "Manual", IF(NOT(ISERR(SEARCH("*_Auto",$A349))), "Auto", "")))</f>
        <v>Buggy</v>
      </c>
      <c r="R349" s="13"/>
      <c r="S349" s="13"/>
      <c r="T349" s="13"/>
      <c r="U349" s="13"/>
      <c r="V349" s="13"/>
      <c r="W349" s="13"/>
      <c r="X349" s="13"/>
      <c r="Y349" s="13"/>
    </row>
    <row r="350" spans="1:25" x14ac:dyDescent="0.35">
      <c r="A350" s="7" t="s">
        <v>359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0"/>
        <v>Nopol</v>
      </c>
      <c r="P350" s="13" t="str">
        <f t="shared" si="11"/>
        <v>True Semantic</v>
      </c>
      <c r="Q350" s="13" t="str">
        <f>IF(NOT(ISERR(SEARCH("*_Buggy",$A350))), "Buggy", IF(NOT(ISERR(SEARCH("*_Manual",$A350))), "Manual", IF(NOT(ISERR(SEARCH("*_Auto",$A350))), "Auto", "")))</f>
        <v>Buggy</v>
      </c>
      <c r="R350" s="13"/>
      <c r="S350" s="13"/>
      <c r="T350" s="13"/>
      <c r="U350" s="13"/>
      <c r="V350" s="13"/>
      <c r="W350" s="13"/>
      <c r="X350" s="13"/>
      <c r="Y350" s="13"/>
    </row>
    <row r="351" spans="1:25" x14ac:dyDescent="0.35">
      <c r="A351" s="5" t="s">
        <v>357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0"/>
        <v>Nopol</v>
      </c>
      <c r="P351" s="13" t="str">
        <f t="shared" si="11"/>
        <v>True Semantic</v>
      </c>
      <c r="Q351" s="13" t="str">
        <f>IF(NOT(ISERR(SEARCH("*_Buggy",$A351))), "Buggy", IF(NOT(ISERR(SEARCH("*_Manual",$A351))), "Manual", IF(NOT(ISERR(SEARCH("*_Auto",$A351))), "Auto", "")))</f>
        <v>Buggy</v>
      </c>
      <c r="R351" s="13"/>
      <c r="S351" s="13"/>
      <c r="T351" s="13"/>
      <c r="U351" s="13"/>
      <c r="V351" s="13"/>
      <c r="W351" s="13"/>
      <c r="X351" s="13"/>
      <c r="Y351" s="13"/>
    </row>
    <row r="352" spans="1:25" x14ac:dyDescent="0.35">
      <c r="A352" s="7" t="s">
        <v>219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0"/>
        <v>Nopol</v>
      </c>
      <c r="P352" s="13" t="str">
        <f t="shared" si="11"/>
        <v>True Semantic</v>
      </c>
      <c r="Q352" s="13" t="str">
        <f>IF(NOT(ISERR(SEARCH("*_Buggy",$A352))), "Buggy", IF(NOT(ISERR(SEARCH("*_Manual",$A352))), "Manual", IF(NOT(ISERR(SEARCH("*_Auto",$A352))), "Auto", "")))</f>
        <v>Buggy</v>
      </c>
      <c r="R352" s="13"/>
      <c r="S352" s="13"/>
      <c r="T352" s="13"/>
      <c r="U352" s="13"/>
      <c r="V352" s="13"/>
      <c r="W352" s="13"/>
      <c r="X352" s="13"/>
      <c r="Y352" s="13"/>
    </row>
    <row r="353" spans="1:25" x14ac:dyDescent="0.35">
      <c r="A353" s="5" t="s">
        <v>440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0"/>
        <v>Nopol</v>
      </c>
      <c r="P353" s="13" t="str">
        <f t="shared" si="11"/>
        <v>True Semantic</v>
      </c>
      <c r="Q353" s="13" t="str">
        <f>IF(NOT(ISERR(SEARCH("*_Buggy",$A353))), "Buggy", IF(NOT(ISERR(SEARCH("*_Manual",$A353))), "Manual", IF(NOT(ISERR(SEARCH("*_Auto",$A353))), "Auto", "")))</f>
        <v>Buggy</v>
      </c>
      <c r="R353" s="13"/>
      <c r="S353" s="13"/>
      <c r="T353" s="13"/>
      <c r="U353" s="13"/>
      <c r="V353" s="13"/>
      <c r="W353" s="13"/>
      <c r="X353" s="13"/>
      <c r="Y353" s="13"/>
    </row>
    <row r="354" spans="1:25" x14ac:dyDescent="0.35">
      <c r="A354" s="7" t="s">
        <v>136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0"/>
        <v>Nopol</v>
      </c>
      <c r="P354" s="13" t="str">
        <f t="shared" si="11"/>
        <v>True Semantic</v>
      </c>
      <c r="Q354" s="13" t="str">
        <f>IF(NOT(ISERR(SEARCH("*_Buggy",$A354))), "Buggy", IF(NOT(ISERR(SEARCH("*_Manual",$A354))), "Manual", IF(NOT(ISERR(SEARCH("*_Auto",$A354))), "Auto", "")))</f>
        <v>Buggy</v>
      </c>
      <c r="R354" s="13"/>
      <c r="S354" s="13"/>
      <c r="T354" s="13"/>
      <c r="U354" s="13"/>
      <c r="V354" s="13"/>
      <c r="W354" s="13"/>
      <c r="X354" s="13"/>
      <c r="Y354" s="13"/>
    </row>
    <row r="355" spans="1:25" x14ac:dyDescent="0.35">
      <c r="A355" s="7" t="s">
        <v>167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0"/>
        <v>Nopol</v>
      </c>
      <c r="P355" s="13" t="str">
        <f t="shared" si="11"/>
        <v>True Semantic</v>
      </c>
      <c r="Q355" s="13" t="str">
        <f>IF(NOT(ISERR(SEARCH("*_Buggy",$A355))), "Buggy", IF(NOT(ISERR(SEARCH("*_Manual",$A355))), "Manual", IF(NOT(ISERR(SEARCH("*_Auto",$A355))), "Auto", "")))</f>
        <v>Buggy</v>
      </c>
      <c r="R355" s="13"/>
      <c r="S355" s="13"/>
      <c r="T355" s="13"/>
      <c r="U355" s="13"/>
      <c r="V355" s="13"/>
      <c r="W355" s="13"/>
      <c r="X355" s="13"/>
      <c r="Y355" s="13"/>
    </row>
    <row r="356" spans="1:25" x14ac:dyDescent="0.35">
      <c r="A356" s="5" t="s">
        <v>244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0"/>
        <v>Nopol</v>
      </c>
      <c r="P356" s="13" t="str">
        <f t="shared" si="11"/>
        <v>True Semantic</v>
      </c>
      <c r="Q356" s="13" t="str">
        <f>IF(NOT(ISERR(SEARCH("*_Buggy",$A356))), "Buggy", IF(NOT(ISERR(SEARCH("*_Manual",$A356))), "Manual", IF(NOT(ISERR(SEARCH("*_Auto",$A356))), "Auto", "")))</f>
        <v>Buggy</v>
      </c>
      <c r="R356" s="13"/>
      <c r="S356" s="13"/>
      <c r="T356" s="13"/>
      <c r="U356" s="13"/>
      <c r="V356" s="13"/>
      <c r="W356" s="13"/>
      <c r="X356" s="13"/>
      <c r="Y356" s="13"/>
    </row>
    <row r="357" spans="1:25" x14ac:dyDescent="0.35">
      <c r="A357" s="7" t="s">
        <v>146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0"/>
        <v>Nopol</v>
      </c>
      <c r="P357" s="13" t="str">
        <f t="shared" si="11"/>
        <v>True Semantic</v>
      </c>
      <c r="Q357" s="13" t="str">
        <f>IF(NOT(ISERR(SEARCH("*_Buggy",$A357))), "Buggy", IF(NOT(ISERR(SEARCH("*_Manual",$A357))), "Manual", IF(NOT(ISERR(SEARCH("*_Auto",$A357))), "Auto", "")))</f>
        <v>Buggy</v>
      </c>
      <c r="R357" s="13"/>
      <c r="S357" s="13"/>
      <c r="T357" s="13"/>
      <c r="U357" s="13"/>
      <c r="V357" s="13"/>
      <c r="W357" s="13"/>
      <c r="X357" s="13"/>
      <c r="Y357" s="13"/>
    </row>
    <row r="358" spans="1:25" x14ac:dyDescent="0.35">
      <c r="A358" s="7" t="s">
        <v>238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0"/>
        <v>Nopol</v>
      </c>
      <c r="P358" s="13" t="str">
        <f t="shared" si="11"/>
        <v>True Semantic</v>
      </c>
      <c r="Q358" s="13" t="str">
        <f>IF(NOT(ISERR(SEARCH("*_Buggy",$A358))), "Buggy", IF(NOT(ISERR(SEARCH("*_Manual",$A358))), "Manual", IF(NOT(ISERR(SEARCH("*_Auto",$A358))), "Auto", "")))</f>
        <v>Buggy</v>
      </c>
      <c r="R358" s="13"/>
      <c r="S358" s="13"/>
      <c r="T358" s="13"/>
      <c r="U358" s="13"/>
      <c r="V358" s="13"/>
      <c r="W358" s="13"/>
      <c r="X358" s="13"/>
      <c r="Y358" s="13"/>
    </row>
    <row r="359" spans="1:25" x14ac:dyDescent="0.35">
      <c r="A359" s="7" t="s">
        <v>96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0"/>
        <v>Nopol</v>
      </c>
      <c r="P359" s="13" t="str">
        <f t="shared" si="11"/>
        <v>True Semantic</v>
      </c>
      <c r="Q359" s="13" t="str">
        <f>IF(NOT(ISERR(SEARCH("*_Buggy",$A359))), "Buggy", IF(NOT(ISERR(SEARCH("*_Manual",$A359))), "Manual", IF(NOT(ISERR(SEARCH("*_Auto",$A359))), "Auto", "")))</f>
        <v>Buggy</v>
      </c>
      <c r="R359" s="13"/>
      <c r="S359" s="13"/>
      <c r="T359" s="13"/>
      <c r="U359" s="13"/>
      <c r="V359" s="13"/>
      <c r="W359" s="13"/>
      <c r="X359" s="13"/>
      <c r="Y359" s="13"/>
    </row>
    <row r="360" spans="1:25" x14ac:dyDescent="0.35">
      <c r="A360" s="7" t="s">
        <v>393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0"/>
        <v>Nopol</v>
      </c>
      <c r="P360" s="13" t="str">
        <f t="shared" si="11"/>
        <v>True Semantic</v>
      </c>
      <c r="Q360" s="13" t="str">
        <f>IF(NOT(ISERR(SEARCH("*_Buggy",$A360))), "Buggy", IF(NOT(ISERR(SEARCH("*_Manual",$A360))), "Manual", IF(NOT(ISERR(SEARCH("*_Auto",$A360))), "Auto", "")))</f>
        <v>Buggy</v>
      </c>
      <c r="R360" s="13"/>
      <c r="S360" s="13"/>
      <c r="T360" s="13"/>
      <c r="U360" s="13"/>
      <c r="V360" s="13"/>
      <c r="W360" s="13"/>
      <c r="X360" s="13"/>
      <c r="Y360" s="13"/>
    </row>
    <row r="361" spans="1:25" x14ac:dyDescent="0.35">
      <c r="A361" s="7" t="s">
        <v>385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0"/>
        <v>Nopol</v>
      </c>
      <c r="P361" s="13" t="str">
        <f t="shared" si="11"/>
        <v>True Semantic</v>
      </c>
      <c r="Q361" s="13" t="str">
        <f>IF(NOT(ISERR(SEARCH("*_Buggy",$A361))), "Buggy", IF(NOT(ISERR(SEARCH("*_Manual",$A361))), "Manual", IF(NOT(ISERR(SEARCH("*_Auto",$A361))), "Auto", "")))</f>
        <v>Buggy</v>
      </c>
      <c r="R361" s="13"/>
      <c r="S361" s="13"/>
      <c r="T361" s="13"/>
      <c r="U361" s="13"/>
      <c r="V361" s="13"/>
      <c r="W361" s="13"/>
      <c r="X361" s="13"/>
      <c r="Y361" s="13"/>
    </row>
    <row r="362" spans="1:25" x14ac:dyDescent="0.35">
      <c r="A362" s="7" t="s">
        <v>333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0"/>
        <v>Nopol</v>
      </c>
      <c r="P362" s="13" t="str">
        <f t="shared" si="11"/>
        <v>True Semantic</v>
      </c>
      <c r="Q362" s="13" t="str">
        <f>IF(NOT(ISERR(SEARCH("*_Buggy",$A362))), "Buggy", IF(NOT(ISERR(SEARCH("*_Manual",$A362))), "Manual", IF(NOT(ISERR(SEARCH("*_Auto",$A362))), "Auto", "")))</f>
        <v>Buggy</v>
      </c>
      <c r="R362" s="13"/>
      <c r="S362" s="13"/>
      <c r="T362" s="13"/>
      <c r="U362" s="13"/>
      <c r="V362" s="13"/>
      <c r="W362" s="13"/>
      <c r="X362" s="13"/>
      <c r="Y362" s="13"/>
    </row>
    <row r="363" spans="1:25" x14ac:dyDescent="0.35">
      <c r="A363" s="7" t="s">
        <v>101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0"/>
        <v>Nopol</v>
      </c>
      <c r="P363" s="13" t="str">
        <f t="shared" si="11"/>
        <v>True Semantic</v>
      </c>
      <c r="Q363" s="13" t="str">
        <f>IF(NOT(ISERR(SEARCH("*_Buggy",$A363))), "Buggy", IF(NOT(ISERR(SEARCH("*_Manual",$A363))), "Manual", IF(NOT(ISERR(SEARCH("*_Auto",$A363))), "Auto", "")))</f>
        <v>Buggy</v>
      </c>
      <c r="R363" s="13"/>
      <c r="S363" s="13"/>
      <c r="T363" s="13"/>
      <c r="U363" s="13"/>
      <c r="V363" s="13"/>
      <c r="W363" s="13"/>
      <c r="X363" s="13"/>
      <c r="Y363" s="13"/>
    </row>
    <row r="364" spans="1:25" x14ac:dyDescent="0.35">
      <c r="A364" s="7" t="s">
        <v>328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0"/>
        <v>Nopol</v>
      </c>
      <c r="P364" s="13" t="str">
        <f t="shared" si="11"/>
        <v>True Semantic</v>
      </c>
      <c r="Q364" s="13" t="str">
        <f>IF(NOT(ISERR(SEARCH("*_Buggy",$A364))), "Buggy", IF(NOT(ISERR(SEARCH("*_Manual",$A364))), "Manual", IF(NOT(ISERR(SEARCH("*_Auto",$A364))), "Auto", "")))</f>
        <v>Buggy</v>
      </c>
      <c r="R364" s="13"/>
      <c r="S364" s="13"/>
      <c r="T364" s="13"/>
      <c r="U364" s="13"/>
      <c r="V364" s="13"/>
      <c r="W364" s="13"/>
      <c r="X364" s="13"/>
      <c r="Y364" s="13"/>
    </row>
    <row r="365" spans="1:25" x14ac:dyDescent="0.35">
      <c r="A365" s="5" t="s">
        <v>299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0"/>
        <v>Nopol</v>
      </c>
      <c r="P365" s="13" t="str">
        <f t="shared" si="11"/>
        <v>True Semantic</v>
      </c>
      <c r="Q365" s="13" t="str">
        <f>IF(NOT(ISERR(SEARCH("*_Buggy",$A365))), "Buggy", IF(NOT(ISERR(SEARCH("*_Manual",$A365))), "Manual", IF(NOT(ISERR(SEARCH("*_Auto",$A365))), "Auto", "")))</f>
        <v>Buggy</v>
      </c>
      <c r="R365" s="13"/>
      <c r="S365" s="13"/>
      <c r="T365" s="13"/>
      <c r="U365" s="13"/>
      <c r="V365" s="13"/>
      <c r="W365" s="13"/>
      <c r="X365" s="13"/>
      <c r="Y365" s="13"/>
    </row>
    <row r="366" spans="1:25" x14ac:dyDescent="0.35">
      <c r="A366" s="7" t="s">
        <v>25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0"/>
        <v>Nopol</v>
      </c>
      <c r="P366" s="13" t="str">
        <f t="shared" si="11"/>
        <v>True Semantic</v>
      </c>
      <c r="Q366" s="13" t="str">
        <f>IF(NOT(ISERR(SEARCH("*_Buggy",$A366))), "Buggy", IF(NOT(ISERR(SEARCH("*_Manual",$A366))), "Manual", IF(NOT(ISERR(SEARCH("*_Auto",$A366))), "Auto", "")))</f>
        <v>Buggy</v>
      </c>
      <c r="R366" s="13"/>
      <c r="S366" s="13"/>
      <c r="T366" s="13"/>
      <c r="U366" s="13"/>
      <c r="V366" s="13"/>
      <c r="W366" s="13"/>
      <c r="X366" s="13"/>
      <c r="Y366" s="13"/>
    </row>
    <row r="367" spans="1:25" x14ac:dyDescent="0.35">
      <c r="A367" s="5" t="s">
        <v>47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0"/>
        <v>Nopol</v>
      </c>
      <c r="P367" s="13" t="str">
        <f t="shared" si="11"/>
        <v>True Semantic</v>
      </c>
      <c r="Q367" s="13" t="str">
        <f>IF(NOT(ISERR(SEARCH("*_Buggy",$A367))), "Buggy", IF(NOT(ISERR(SEARCH("*_Manual",$A367))), "Manual", IF(NOT(ISERR(SEARCH("*_Auto",$A367))), "Auto", "")))</f>
        <v>Buggy</v>
      </c>
      <c r="R367" s="13"/>
      <c r="S367" s="13"/>
      <c r="T367" s="13"/>
      <c r="U367" s="13"/>
      <c r="V367" s="13"/>
      <c r="W367" s="13"/>
      <c r="X367" s="13"/>
      <c r="Y367" s="13"/>
    </row>
    <row r="368" spans="1:25" x14ac:dyDescent="0.35">
      <c r="A368" s="5" t="s">
        <v>189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0"/>
        <v>Nopol</v>
      </c>
      <c r="P368" s="13" t="str">
        <f t="shared" si="11"/>
        <v>True Semantic</v>
      </c>
      <c r="Q368" s="13" t="str">
        <f>IF(NOT(ISERR(SEARCH("*_Buggy",$A368))), "Buggy", IF(NOT(ISERR(SEARCH("*_Manual",$A368))), "Manual", IF(NOT(ISERR(SEARCH("*_Auto",$A368))), "Auto", "")))</f>
        <v>Buggy</v>
      </c>
      <c r="R368" s="13"/>
      <c r="S368" s="13"/>
      <c r="T368" s="13"/>
      <c r="U368" s="13"/>
      <c r="V368" s="13"/>
      <c r="W368" s="13"/>
      <c r="X368" s="13"/>
      <c r="Y368" s="13"/>
    </row>
    <row r="369" spans="1:25" x14ac:dyDescent="0.35">
      <c r="A369" s="5" t="s">
        <v>534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0"/>
        <v>RSRepair-A</v>
      </c>
      <c r="P369" s="13" t="str">
        <f t="shared" si="11"/>
        <v>Evolutionary Search</v>
      </c>
      <c r="Q369" s="13" t="str">
        <f>IF(NOT(ISERR(SEARCH("*_Buggy",$A369))), "Buggy", IF(NOT(ISERR(SEARCH("*_Manual",$A369))), "Manual", IF(NOT(ISERR(SEARCH("*_Auto",$A369))), "Auto", "")))</f>
        <v>Buggy</v>
      </c>
      <c r="R369" s="13"/>
      <c r="S369" s="13"/>
      <c r="T369" s="13"/>
      <c r="U369" s="13"/>
      <c r="V369" s="13"/>
      <c r="W369" s="13"/>
      <c r="X369" s="13"/>
      <c r="Y369" s="13"/>
    </row>
    <row r="370" spans="1:25" x14ac:dyDescent="0.35">
      <c r="A370" s="7" t="s">
        <v>535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0"/>
        <v>RSRepair-A</v>
      </c>
      <c r="P370" s="13" t="str">
        <f t="shared" si="11"/>
        <v>Evolutionary Search</v>
      </c>
      <c r="Q370" s="13" t="str">
        <f>IF(NOT(ISERR(SEARCH("*_Buggy",$A370))), "Buggy", IF(NOT(ISERR(SEARCH("*_Manual",$A370))), "Manual", IF(NOT(ISERR(SEARCH("*_Auto",$A370))), "Auto", "")))</f>
        <v>Buggy</v>
      </c>
      <c r="R370" s="13"/>
      <c r="S370" s="13"/>
      <c r="T370" s="13"/>
      <c r="U370" s="13"/>
      <c r="V370" s="13"/>
      <c r="W370" s="13"/>
      <c r="X370" s="13"/>
      <c r="Y370" s="13"/>
    </row>
    <row r="371" spans="1:25" x14ac:dyDescent="0.35">
      <c r="A371" s="7" t="s">
        <v>536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0"/>
        <v>RSRepair-A</v>
      </c>
      <c r="P371" s="13" t="str">
        <f t="shared" si="11"/>
        <v>Evolutionary Search</v>
      </c>
      <c r="Q371" s="13" t="str">
        <f>IF(NOT(ISERR(SEARCH("*_Buggy",$A371))), "Buggy", IF(NOT(ISERR(SEARCH("*_Manual",$A371))), "Manual", IF(NOT(ISERR(SEARCH("*_Auto",$A371))), "Auto", "")))</f>
        <v>Buggy</v>
      </c>
      <c r="R371" s="13"/>
      <c r="S371" s="13"/>
      <c r="T371" s="13"/>
      <c r="U371" s="13"/>
      <c r="V371" s="13"/>
      <c r="W371" s="13"/>
      <c r="X371" s="13"/>
      <c r="Y371" s="13"/>
    </row>
    <row r="372" spans="1:25" x14ac:dyDescent="0.35">
      <c r="A372" s="7" t="s">
        <v>537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0"/>
        <v>RSRepair-A</v>
      </c>
      <c r="P372" s="13" t="str">
        <f t="shared" si="11"/>
        <v>Evolutionary Search</v>
      </c>
      <c r="Q372" s="13" t="str">
        <f>IF(NOT(ISERR(SEARCH("*_Buggy",$A372))), "Buggy", IF(NOT(ISERR(SEARCH("*_Manual",$A372))), "Manual", IF(NOT(ISERR(SEARCH("*_Auto",$A372))), "Auto", "")))</f>
        <v>Buggy</v>
      </c>
      <c r="R372" s="13"/>
      <c r="S372" s="13"/>
      <c r="T372" s="13"/>
      <c r="U372" s="13"/>
      <c r="V372" s="13"/>
      <c r="W372" s="13"/>
      <c r="X372" s="13"/>
      <c r="Y372" s="13"/>
    </row>
    <row r="373" spans="1:25" x14ac:dyDescent="0.35">
      <c r="A373" s="5" t="s">
        <v>538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0"/>
        <v>RSRepair-A</v>
      </c>
      <c r="P373" s="13" t="str">
        <f t="shared" si="11"/>
        <v>Evolutionary Search</v>
      </c>
      <c r="Q373" s="13" t="str">
        <f>IF(NOT(ISERR(SEARCH("*_Buggy",$A373))), "Buggy", IF(NOT(ISERR(SEARCH("*_Manual",$A373))), "Manual", IF(NOT(ISERR(SEARCH("*_Auto",$A373))), "Auto", "")))</f>
        <v>Buggy</v>
      </c>
      <c r="R373" s="13"/>
      <c r="S373" s="13"/>
      <c r="T373" s="13"/>
      <c r="U373" s="13"/>
      <c r="V373" s="13"/>
      <c r="W373" s="13"/>
      <c r="X373" s="13"/>
      <c r="Y373" s="13"/>
    </row>
    <row r="374" spans="1:25" x14ac:dyDescent="0.35">
      <c r="A374" s="5" t="s">
        <v>539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0"/>
        <v>RSRepair-A</v>
      </c>
      <c r="P374" s="13" t="str">
        <f t="shared" si="11"/>
        <v>Evolutionary Search</v>
      </c>
      <c r="Q374" s="13" t="str">
        <f>IF(NOT(ISERR(SEARCH("*_Buggy",$A374))), "Buggy", IF(NOT(ISERR(SEARCH("*_Manual",$A374))), "Manual", IF(NOT(ISERR(SEARCH("*_Auto",$A374))), "Auto", "")))</f>
        <v>Buggy</v>
      </c>
      <c r="R374" s="13"/>
      <c r="S374" s="13"/>
      <c r="T374" s="13"/>
      <c r="U374" s="13"/>
      <c r="V374" s="13"/>
      <c r="W374" s="13"/>
      <c r="X374" s="13"/>
      <c r="Y374" s="13"/>
    </row>
    <row r="375" spans="1:25" x14ac:dyDescent="0.35">
      <c r="A375" s="5" t="s">
        <v>540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0"/>
        <v>RSRepair-A</v>
      </c>
      <c r="P375" s="13" t="str">
        <f t="shared" si="11"/>
        <v>Evolutionary Search</v>
      </c>
      <c r="Q375" s="13" t="str">
        <f>IF(NOT(ISERR(SEARCH("*_Buggy",$A375))), "Buggy", IF(NOT(ISERR(SEARCH("*_Manual",$A375))), "Manual", IF(NOT(ISERR(SEARCH("*_Auto",$A375))), "Auto", "")))</f>
        <v>Buggy</v>
      </c>
      <c r="R375" s="13"/>
      <c r="S375" s="13"/>
      <c r="T375" s="13"/>
      <c r="U375" s="13"/>
      <c r="V375" s="13"/>
      <c r="W375" s="13"/>
      <c r="X375" s="13"/>
      <c r="Y375" s="13"/>
    </row>
    <row r="376" spans="1:25" x14ac:dyDescent="0.35">
      <c r="A376" s="7" t="s">
        <v>541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0"/>
        <v>RSRepair-A</v>
      </c>
      <c r="P376" s="13" t="str">
        <f t="shared" si="11"/>
        <v>Evolutionary Search</v>
      </c>
      <c r="Q376" s="13" t="str">
        <f>IF(NOT(ISERR(SEARCH("*_Buggy",$A376))), "Buggy", IF(NOT(ISERR(SEARCH("*_Manual",$A376))), "Manual", IF(NOT(ISERR(SEARCH("*_Auto",$A376))), "Auto", "")))</f>
        <v>Buggy</v>
      </c>
      <c r="R376" s="13"/>
      <c r="S376" s="13"/>
      <c r="T376" s="13"/>
      <c r="U376" s="13"/>
      <c r="V376" s="13"/>
      <c r="W376" s="13"/>
      <c r="X376" s="13"/>
      <c r="Y376" s="13"/>
    </row>
    <row r="377" spans="1:25" x14ac:dyDescent="0.35">
      <c r="A377" s="7" t="s">
        <v>542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0"/>
        <v>RSRepair-A</v>
      </c>
      <c r="P377" s="13" t="str">
        <f t="shared" si="11"/>
        <v>Evolutionary Search</v>
      </c>
      <c r="Q377" s="13" t="str">
        <f>IF(NOT(ISERR(SEARCH("*_Buggy",$A377))), "Buggy", IF(NOT(ISERR(SEARCH("*_Manual",$A377))), "Manual", IF(NOT(ISERR(SEARCH("*_Auto",$A377))), "Auto", "")))</f>
        <v>Buggy</v>
      </c>
      <c r="R377" s="13"/>
      <c r="S377" s="13"/>
      <c r="T377" s="13"/>
      <c r="U377" s="13"/>
      <c r="V377" s="13"/>
      <c r="W377" s="13"/>
      <c r="X377" s="13"/>
      <c r="Y377" s="13"/>
    </row>
    <row r="378" spans="1:25" x14ac:dyDescent="0.35">
      <c r="A378" s="5" t="s">
        <v>543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0"/>
        <v>RSRepair-A</v>
      </c>
      <c r="P378" s="13" t="str">
        <f t="shared" si="11"/>
        <v>Evolutionary Search</v>
      </c>
      <c r="Q378" s="13" t="str">
        <f>IF(NOT(ISERR(SEARCH("*_Buggy",$A378))), "Buggy", IF(NOT(ISERR(SEARCH("*_Manual",$A378))), "Manual", IF(NOT(ISERR(SEARCH("*_Auto",$A378))), "Auto", "")))</f>
        <v>Buggy</v>
      </c>
      <c r="R378" s="13"/>
      <c r="S378" s="13"/>
      <c r="T378" s="13"/>
      <c r="U378" s="13"/>
      <c r="V378" s="13"/>
      <c r="W378" s="13"/>
      <c r="X378" s="13"/>
      <c r="Y378" s="13"/>
    </row>
    <row r="379" spans="1:25" x14ac:dyDescent="0.35">
      <c r="A379" s="5" t="s">
        <v>544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0"/>
        <v>RSRepair-A</v>
      </c>
      <c r="P379" s="13" t="str">
        <f t="shared" si="11"/>
        <v>Evolutionary Search</v>
      </c>
      <c r="Q379" s="13" t="str">
        <f>IF(NOT(ISERR(SEARCH("*_Buggy",$A379))), "Buggy", IF(NOT(ISERR(SEARCH("*_Manual",$A379))), "Manual", IF(NOT(ISERR(SEARCH("*_Auto",$A379))), "Auto", "")))</f>
        <v>Buggy</v>
      </c>
      <c r="R379" s="13"/>
      <c r="S379" s="13"/>
      <c r="T379" s="13"/>
      <c r="U379" s="13"/>
      <c r="V379" s="13"/>
      <c r="W379" s="13"/>
      <c r="X379" s="13"/>
      <c r="Y379" s="13"/>
    </row>
    <row r="380" spans="1:25" x14ac:dyDescent="0.35">
      <c r="A380" s="7" t="s">
        <v>545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0"/>
        <v>RSRepair-A</v>
      </c>
      <c r="P380" s="13" t="str">
        <f t="shared" si="11"/>
        <v>Evolutionary Search</v>
      </c>
      <c r="Q380" s="13" t="str">
        <f>IF(NOT(ISERR(SEARCH("*_Buggy",$A380))), "Buggy", IF(NOT(ISERR(SEARCH("*_Manual",$A380))), "Manual", IF(NOT(ISERR(SEARCH("*_Auto",$A380))), "Auto", "")))</f>
        <v>Buggy</v>
      </c>
      <c r="R380" s="13"/>
      <c r="S380" s="13"/>
      <c r="T380" s="13"/>
      <c r="U380" s="13"/>
      <c r="V380" s="13"/>
      <c r="W380" s="13"/>
      <c r="X380" s="13"/>
      <c r="Y380" s="13"/>
    </row>
    <row r="381" spans="1:25" x14ac:dyDescent="0.35">
      <c r="A381" s="7" t="s">
        <v>546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0"/>
        <v>RSRepair-A</v>
      </c>
      <c r="P381" s="13" t="str">
        <f t="shared" si="11"/>
        <v>Evolutionary Search</v>
      </c>
      <c r="Q381" s="13" t="str">
        <f>IF(NOT(ISERR(SEARCH("*_Buggy",$A381))), "Buggy", IF(NOT(ISERR(SEARCH("*_Manual",$A381))), "Manual", IF(NOT(ISERR(SEARCH("*_Auto",$A381))), "Auto", "")))</f>
        <v>Buggy</v>
      </c>
      <c r="R381" s="13"/>
      <c r="S381" s="13"/>
      <c r="T381" s="13"/>
      <c r="U381" s="13"/>
      <c r="V381" s="13"/>
      <c r="W381" s="13"/>
      <c r="X381" s="13"/>
      <c r="Y381" s="13"/>
    </row>
    <row r="382" spans="1:25" x14ac:dyDescent="0.35">
      <c r="A382" s="7" t="s">
        <v>547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0"/>
        <v>RSRepair-A</v>
      </c>
      <c r="P382" s="13" t="str">
        <f t="shared" si="11"/>
        <v>Evolutionary Search</v>
      </c>
      <c r="Q382" s="13" t="str">
        <f>IF(NOT(ISERR(SEARCH("*_Buggy",$A382))), "Buggy", IF(NOT(ISERR(SEARCH("*_Manual",$A382))), "Manual", IF(NOT(ISERR(SEARCH("*_Auto",$A382))), "Auto", "")))</f>
        <v>Buggy</v>
      </c>
      <c r="R382" s="13"/>
      <c r="S382" s="13"/>
      <c r="T382" s="13"/>
      <c r="U382" s="13"/>
      <c r="V382" s="13"/>
      <c r="W382" s="13"/>
      <c r="X382" s="13"/>
      <c r="Y382" s="13"/>
    </row>
    <row r="383" spans="1:25" x14ac:dyDescent="0.35">
      <c r="A383" s="7" t="s">
        <v>548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0"/>
        <v>RSRepair-A</v>
      </c>
      <c r="P383" s="13" t="str">
        <f t="shared" si="11"/>
        <v>Evolutionary Search</v>
      </c>
      <c r="Q383" s="13" t="str">
        <f>IF(NOT(ISERR(SEARCH("*_Buggy",$A383))), "Buggy", IF(NOT(ISERR(SEARCH("*_Manual",$A383))), "Manual", IF(NOT(ISERR(SEARCH("*_Auto",$A383))), "Auto", "")))</f>
        <v>Buggy</v>
      </c>
      <c r="R383" s="13"/>
      <c r="S383" s="13"/>
      <c r="T383" s="13"/>
      <c r="U383" s="13"/>
      <c r="V383" s="13"/>
      <c r="W383" s="13"/>
      <c r="X383" s="13"/>
      <c r="Y383" s="13"/>
    </row>
    <row r="384" spans="1:25" x14ac:dyDescent="0.35">
      <c r="A384" s="7" t="s">
        <v>549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0"/>
        <v>RSRepair-A</v>
      </c>
      <c r="P384" s="13" t="str">
        <f t="shared" si="11"/>
        <v>Evolutionary Search</v>
      </c>
      <c r="Q384" s="13" t="str">
        <f>IF(NOT(ISERR(SEARCH("*_Buggy",$A384))), "Buggy", IF(NOT(ISERR(SEARCH("*_Manual",$A384))), "Manual", IF(NOT(ISERR(SEARCH("*_Auto",$A384))), "Auto", "")))</f>
        <v>Buggy</v>
      </c>
      <c r="R384" s="13"/>
      <c r="S384" s="13"/>
      <c r="T384" s="13"/>
      <c r="U384" s="13"/>
      <c r="V384" s="13"/>
      <c r="W384" s="13"/>
      <c r="X384" s="13"/>
      <c r="Y384" s="13"/>
    </row>
    <row r="385" spans="1:25" x14ac:dyDescent="0.35">
      <c r="A385" s="7" t="s">
        <v>550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0"/>
        <v>RSRepair-A</v>
      </c>
      <c r="P385" s="13" t="str">
        <f t="shared" si="11"/>
        <v>Evolutionary Search</v>
      </c>
      <c r="Q385" s="13" t="str">
        <f>IF(NOT(ISERR(SEARCH("*_Buggy",$A385))), "Buggy", IF(NOT(ISERR(SEARCH("*_Manual",$A385))), "Manual", IF(NOT(ISERR(SEARCH("*_Auto",$A385))), "Auto", "")))</f>
        <v>Buggy</v>
      </c>
      <c r="R385" s="13"/>
      <c r="S385" s="13"/>
      <c r="T385" s="13"/>
      <c r="U385" s="13"/>
      <c r="V385" s="13"/>
      <c r="W385" s="13"/>
      <c r="X385" s="13"/>
      <c r="Y385" s="13"/>
    </row>
    <row r="386" spans="1:25" x14ac:dyDescent="0.35">
      <c r="A386" s="5" t="s">
        <v>551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0"/>
        <v>RSRepair-A</v>
      </c>
      <c r="P386" s="13" t="str">
        <f t="shared" si="11"/>
        <v>Evolutionary Search</v>
      </c>
      <c r="Q386" s="13" t="str">
        <f>IF(NOT(ISERR(SEARCH("*_Buggy",$A386))), "Buggy", IF(NOT(ISERR(SEARCH("*_Manual",$A386))), "Manual", IF(NOT(ISERR(SEARCH("*_Auto",$A386))), "Auto", "")))</f>
        <v>Buggy</v>
      </c>
      <c r="R386" s="13"/>
      <c r="S386" s="13"/>
      <c r="T386" s="13"/>
      <c r="U386" s="13"/>
      <c r="V386" s="13"/>
      <c r="W386" s="13"/>
      <c r="X386" s="13"/>
      <c r="Y386" s="13"/>
    </row>
    <row r="387" spans="1:25" x14ac:dyDescent="0.35">
      <c r="A387" s="5" t="s">
        <v>552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0"/>
        <v>RSRepair-A</v>
      </c>
      <c r="P387" s="13" t="str">
        <f t="shared" si="11"/>
        <v>Evolutionary Search</v>
      </c>
      <c r="Q387" s="13" t="str">
        <f>IF(NOT(ISERR(SEARCH("*_Buggy",$A387))), "Buggy", IF(NOT(ISERR(SEARCH("*_Manual",$A387))), "Manual", IF(NOT(ISERR(SEARCH("*_Auto",$A387))), "Auto", "")))</f>
        <v>Buggy</v>
      </c>
      <c r="R387" s="13"/>
      <c r="S387" s="13"/>
      <c r="T387" s="13"/>
      <c r="U387" s="13"/>
      <c r="V387" s="13"/>
      <c r="W387" s="13"/>
      <c r="X387" s="13"/>
      <c r="Y387" s="13"/>
    </row>
    <row r="388" spans="1:25" x14ac:dyDescent="0.35">
      <c r="A388" s="5" t="s">
        <v>553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0"/>
        <v>RSRepair-A</v>
      </c>
      <c r="P388" s="13" t="str">
        <f t="shared" si="11"/>
        <v>Evolutionary Search</v>
      </c>
      <c r="Q388" s="13" t="str">
        <f>IF(NOT(ISERR(SEARCH("*_Buggy",$A388))), "Buggy", IF(NOT(ISERR(SEARCH("*_Manual",$A388))), "Manual", IF(NOT(ISERR(SEARCH("*_Auto",$A388))), "Auto", "")))</f>
        <v>Buggy</v>
      </c>
      <c r="R388" s="13"/>
      <c r="S388" s="13"/>
      <c r="T388" s="13"/>
      <c r="U388" s="13"/>
      <c r="V388" s="13"/>
      <c r="W388" s="13"/>
      <c r="X388" s="13"/>
      <c r="Y388" s="13"/>
    </row>
    <row r="389" spans="1:25" x14ac:dyDescent="0.35">
      <c r="A389" s="7" t="s">
        <v>554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0"/>
        <v>RSRepair-A</v>
      </c>
      <c r="P389" s="13" t="str">
        <f t="shared" si="11"/>
        <v>Evolutionary Search</v>
      </c>
      <c r="Q389" s="13" t="str">
        <f>IF(NOT(ISERR(SEARCH("*_Buggy",$A389))), "Buggy", IF(NOT(ISERR(SEARCH("*_Manual",$A389))), "Manual", IF(NOT(ISERR(SEARCH("*_Auto",$A389))), "Auto", "")))</f>
        <v>Buggy</v>
      </c>
      <c r="R389" s="13"/>
      <c r="S389" s="13"/>
      <c r="T389" s="13"/>
      <c r="U389" s="13"/>
      <c r="V389" s="13"/>
      <c r="W389" s="13"/>
      <c r="X389" s="13"/>
      <c r="Y389" s="13"/>
    </row>
    <row r="390" spans="1:25" x14ac:dyDescent="0.35">
      <c r="A390" s="7" t="s">
        <v>555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0"/>
        <v>RSRepair-A</v>
      </c>
      <c r="P390" s="13" t="str">
        <f t="shared" si="11"/>
        <v>Evolutionary Search</v>
      </c>
      <c r="Q390" s="13" t="str">
        <f>IF(NOT(ISERR(SEARCH("*_Buggy",$A390))), "Buggy", IF(NOT(ISERR(SEARCH("*_Manual",$A390))), "Manual", IF(NOT(ISERR(SEARCH("*_Auto",$A390))), "Auto", "")))</f>
        <v>Buggy</v>
      </c>
      <c r="R390" s="13"/>
      <c r="S390" s="13"/>
      <c r="T390" s="13"/>
      <c r="U390" s="13"/>
      <c r="V390" s="13"/>
      <c r="W390" s="13"/>
      <c r="X390" s="13"/>
      <c r="Y390" s="13"/>
    </row>
    <row r="391" spans="1:25" x14ac:dyDescent="0.35">
      <c r="A391" s="5" t="s">
        <v>556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0"/>
        <v>RSRepair-A</v>
      </c>
      <c r="P391" s="13" t="str">
        <f t="shared" si="11"/>
        <v>Evolutionary Search</v>
      </c>
      <c r="Q391" s="13" t="str">
        <f>IF(NOT(ISERR(SEARCH("*_Buggy",$A391))), "Buggy", IF(NOT(ISERR(SEARCH("*_Manual",$A391))), "Manual", IF(NOT(ISERR(SEARCH("*_Auto",$A391))), "Auto", "")))</f>
        <v>Buggy</v>
      </c>
      <c r="R391" s="13"/>
      <c r="S391" s="13"/>
      <c r="T391" s="13"/>
      <c r="U391" s="13"/>
      <c r="V391" s="13"/>
      <c r="W391" s="13"/>
      <c r="X391" s="13"/>
      <c r="Y391" s="13"/>
    </row>
    <row r="392" spans="1:25" x14ac:dyDescent="0.35">
      <c r="A392" s="7" t="s">
        <v>557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0"/>
        <v>RSRepair-A</v>
      </c>
      <c r="P392" s="13" t="str">
        <f t="shared" si="11"/>
        <v>Evolutionary Search</v>
      </c>
      <c r="Q392" s="13" t="str">
        <f>IF(NOT(ISERR(SEARCH("*_Buggy",$A392))), "Buggy", IF(NOT(ISERR(SEARCH("*_Manual",$A392))), "Manual", IF(NOT(ISERR(SEARCH("*_Auto",$A392))), "Auto", "")))</f>
        <v>Buggy</v>
      </c>
      <c r="R392" s="13"/>
      <c r="S392" s="13"/>
      <c r="T392" s="13"/>
      <c r="U392" s="13"/>
      <c r="V392" s="13"/>
      <c r="W392" s="13"/>
      <c r="X392" s="13"/>
      <c r="Y392" s="13"/>
    </row>
    <row r="393" spans="1:25" x14ac:dyDescent="0.35">
      <c r="A393" s="5" t="s">
        <v>558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0"/>
        <v>RSRepair-A</v>
      </c>
      <c r="P393" s="13" t="str">
        <f t="shared" si="11"/>
        <v>Evolutionary Search</v>
      </c>
      <c r="Q393" s="13" t="str">
        <f>IF(NOT(ISERR(SEARCH("*_Buggy",$A393))), "Buggy", IF(NOT(ISERR(SEARCH("*_Manual",$A393))), "Manual", IF(NOT(ISERR(SEARCH("*_Auto",$A393))), "Auto", "")))</f>
        <v>Buggy</v>
      </c>
      <c r="R393" s="13"/>
      <c r="S393" s="13"/>
      <c r="T393" s="13"/>
      <c r="U393" s="13"/>
      <c r="V393" s="13"/>
      <c r="W393" s="13"/>
      <c r="X393" s="13"/>
      <c r="Y393" s="13"/>
    </row>
    <row r="394" spans="1:25" x14ac:dyDescent="0.35">
      <c r="A394" s="5" t="s">
        <v>559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0"/>
        <v>RSRepair-A</v>
      </c>
      <c r="P394" s="13" t="str">
        <f t="shared" si="11"/>
        <v>Evolutionary Search</v>
      </c>
      <c r="Q394" s="13" t="str">
        <f>IF(NOT(ISERR(SEARCH("*_Buggy",$A394))), "Buggy", IF(NOT(ISERR(SEARCH("*_Manual",$A394))), "Manual", IF(NOT(ISERR(SEARCH("*_Auto",$A394))), "Auto", "")))</f>
        <v>Buggy</v>
      </c>
      <c r="R394" s="13"/>
      <c r="S394" s="13"/>
      <c r="T394" s="13"/>
      <c r="U394" s="13"/>
      <c r="V394" s="13"/>
      <c r="W394" s="13"/>
      <c r="X394" s="13"/>
      <c r="Y394" s="13"/>
    </row>
    <row r="395" spans="1:25" x14ac:dyDescent="0.35">
      <c r="A395" s="7" t="s">
        <v>560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0"/>
        <v>RSRepair-A</v>
      </c>
      <c r="P395" s="13" t="str">
        <f t="shared" si="11"/>
        <v>Evolutionary Search</v>
      </c>
      <c r="Q395" s="13" t="str">
        <f>IF(NOT(ISERR(SEARCH("*_Buggy",$A395))), "Buggy", IF(NOT(ISERR(SEARCH("*_Manual",$A395))), "Manual", IF(NOT(ISERR(SEARCH("*_Auto",$A395))), "Auto", "")))</f>
        <v>Buggy</v>
      </c>
      <c r="R395" s="13"/>
      <c r="S395" s="13"/>
      <c r="T395" s="13"/>
      <c r="U395" s="13"/>
      <c r="V395" s="13"/>
      <c r="W395" s="13"/>
      <c r="X395" s="13"/>
      <c r="Y395" s="13"/>
    </row>
    <row r="396" spans="1:25" x14ac:dyDescent="0.35">
      <c r="A396" s="5" t="s">
        <v>561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0"/>
        <v>RSRepair-A</v>
      </c>
      <c r="P396" s="13" t="str">
        <f t="shared" si="11"/>
        <v>Evolutionary Search</v>
      </c>
      <c r="Q396" s="13" t="str">
        <f>IF(NOT(ISERR(SEARCH("*_Buggy",$A396))), "Buggy", IF(NOT(ISERR(SEARCH("*_Manual",$A396))), "Manual", IF(NOT(ISERR(SEARCH("*_Auto",$A396))), "Auto", "")))</f>
        <v>Buggy</v>
      </c>
      <c r="R396" s="13"/>
      <c r="S396" s="13"/>
      <c r="T396" s="13"/>
      <c r="U396" s="13"/>
      <c r="V396" s="13"/>
      <c r="W396" s="13"/>
      <c r="X396" s="13"/>
      <c r="Y396" s="13"/>
    </row>
    <row r="397" spans="1:25" x14ac:dyDescent="0.35">
      <c r="A397" s="5" t="s">
        <v>562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0"/>
        <v>RSRepair-A</v>
      </c>
      <c r="P397" s="13" t="str">
        <f t="shared" si="11"/>
        <v>Evolutionary Search</v>
      </c>
      <c r="Q397" s="13" t="str">
        <f>IF(NOT(ISERR(SEARCH("*_Buggy",$A397))), "Buggy", IF(NOT(ISERR(SEARCH("*_Manual",$A397))), "Manual", IF(NOT(ISERR(SEARCH("*_Auto",$A397))), "Auto", "")))</f>
        <v>Buggy</v>
      </c>
      <c r="R397" s="13"/>
      <c r="S397" s="13"/>
      <c r="T397" s="13"/>
      <c r="U397" s="13"/>
      <c r="V397" s="13"/>
      <c r="W397" s="13"/>
      <c r="X397" s="13"/>
      <c r="Y397" s="13"/>
    </row>
    <row r="398" spans="1:25" x14ac:dyDescent="0.35">
      <c r="A398" s="5" t="s">
        <v>563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0"/>
        <v>RSRepair-A</v>
      </c>
      <c r="P398" s="13" t="str">
        <f t="shared" si="11"/>
        <v>Evolutionary Search</v>
      </c>
      <c r="Q398" s="13" t="str">
        <f>IF(NOT(ISERR(SEARCH("*_Buggy",$A398))), "Buggy", IF(NOT(ISERR(SEARCH("*_Manual",$A398))), "Manual", IF(NOT(ISERR(SEARCH("*_Auto",$A398))), "Auto", "")))</f>
        <v>Buggy</v>
      </c>
      <c r="R398" s="13"/>
      <c r="S398" s="13"/>
      <c r="T398" s="13"/>
      <c r="U398" s="13"/>
      <c r="V398" s="13"/>
      <c r="W398" s="13"/>
      <c r="X398" s="13"/>
      <c r="Y398" s="13"/>
    </row>
    <row r="399" spans="1:25" x14ac:dyDescent="0.35">
      <c r="A399" s="5" t="s">
        <v>564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0"/>
        <v>RSRepair-A</v>
      </c>
      <c r="P399" s="13" t="str">
        <f t="shared" si="11"/>
        <v>Evolutionary Search</v>
      </c>
      <c r="Q399" s="13" t="str">
        <f>IF(NOT(ISERR(SEARCH("*_Buggy",$A399))), "Buggy", IF(NOT(ISERR(SEARCH("*_Manual",$A399))), "Manual", IF(NOT(ISERR(SEARCH("*_Auto",$A399))), "Auto", "")))</f>
        <v>Buggy</v>
      </c>
      <c r="R399" s="13"/>
      <c r="S399" s="13"/>
      <c r="T399" s="13"/>
      <c r="U399" s="13"/>
      <c r="V399" s="13"/>
      <c r="W399" s="13"/>
      <c r="X399" s="13"/>
      <c r="Y399" s="13"/>
    </row>
    <row r="400" spans="1:25" x14ac:dyDescent="0.35">
      <c r="A400" s="7" t="s">
        <v>565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0"/>
        <v>RSRepair-A</v>
      </c>
      <c r="P400" s="13" t="str">
        <f t="shared" si="11"/>
        <v>Evolutionary Search</v>
      </c>
      <c r="Q400" s="13" t="str">
        <f>IF(NOT(ISERR(SEARCH("*_Buggy",$A400))), "Buggy", IF(NOT(ISERR(SEARCH("*_Manual",$A400))), "Manual", IF(NOT(ISERR(SEARCH("*_Auto",$A400))), "Auto", "")))</f>
        <v>Buggy</v>
      </c>
      <c r="R400" s="13"/>
      <c r="S400" s="13"/>
      <c r="T400" s="13"/>
      <c r="U400" s="13"/>
      <c r="V400" s="13"/>
      <c r="W400" s="13"/>
      <c r="X400" s="13"/>
      <c r="Y400" s="13"/>
    </row>
    <row r="401" spans="1:25" x14ac:dyDescent="0.35">
      <c r="A401" s="5" t="s">
        <v>566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0"/>
        <v>RSRepair-A</v>
      </c>
      <c r="P401" s="13" t="str">
        <f t="shared" si="11"/>
        <v>Evolutionary Search</v>
      </c>
      <c r="Q401" s="13" t="str">
        <f>IF(NOT(ISERR(SEARCH("*_Buggy",$A401))), "Buggy", IF(NOT(ISERR(SEARCH("*_Manual",$A401))), "Manual", IF(NOT(ISERR(SEARCH("*_Auto",$A401))), "Auto", "")))</f>
        <v>Buggy</v>
      </c>
      <c r="R401" s="13"/>
      <c r="S401" s="13"/>
      <c r="T401" s="13"/>
      <c r="U401" s="13"/>
      <c r="V401" s="13"/>
      <c r="W401" s="13"/>
      <c r="X401" s="13"/>
      <c r="Y401" s="13"/>
    </row>
    <row r="402" spans="1:25" x14ac:dyDescent="0.35">
      <c r="A402" s="5" t="s">
        <v>567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0"/>
        <v>RSRepair-A</v>
      </c>
      <c r="P402" s="13" t="str">
        <f t="shared" si="11"/>
        <v>Evolutionary Search</v>
      </c>
      <c r="Q402" s="13" t="str">
        <f>IF(NOT(ISERR(SEARCH("*_Buggy",$A402))), "Buggy", IF(NOT(ISERR(SEARCH("*_Manual",$A402))), "Manual", IF(NOT(ISERR(SEARCH("*_Auto",$A402))), "Auto", "")))</f>
        <v>Buggy</v>
      </c>
      <c r="R402" s="13"/>
      <c r="S402" s="13"/>
      <c r="T402" s="13"/>
      <c r="U402" s="13"/>
      <c r="V402" s="13"/>
      <c r="W402" s="13"/>
      <c r="X402" s="13"/>
      <c r="Y402" s="13"/>
    </row>
    <row r="403" spans="1:25" x14ac:dyDescent="0.35">
      <c r="A403" s="5" t="s">
        <v>568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0"/>
        <v>RSRepair-A</v>
      </c>
      <c r="P403" s="13" t="str">
        <f t="shared" si="11"/>
        <v>Evolutionary Search</v>
      </c>
      <c r="Q403" s="13" t="str">
        <f>IF(NOT(ISERR(SEARCH("*_Buggy",$A403))), "Buggy", IF(NOT(ISERR(SEARCH("*_Manual",$A403))), "Manual", IF(NOT(ISERR(SEARCH("*_Auto",$A403))), "Auto", "")))</f>
        <v>Buggy</v>
      </c>
      <c r="R403" s="13"/>
      <c r="S403" s="13"/>
      <c r="T403" s="13"/>
      <c r="U403" s="13"/>
      <c r="V403" s="13"/>
      <c r="W403" s="13"/>
      <c r="X403" s="13"/>
      <c r="Y403" s="13"/>
    </row>
    <row r="404" spans="1:25" x14ac:dyDescent="0.35">
      <c r="A404" s="5" t="s">
        <v>569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0"/>
        <v>RSRepair-A</v>
      </c>
      <c r="P404" s="13" t="str">
        <f t="shared" si="11"/>
        <v>Evolutionary Search</v>
      </c>
      <c r="Q404" s="13" t="str">
        <f>IF(NOT(ISERR(SEARCH("*_Buggy",$A404))), "Buggy", IF(NOT(ISERR(SEARCH("*_Manual",$A404))), "Manual", IF(NOT(ISERR(SEARCH("*_Auto",$A404))), "Auto", "")))</f>
        <v>Buggy</v>
      </c>
      <c r="R404" s="13"/>
      <c r="S404" s="13"/>
      <c r="T404" s="13"/>
      <c r="U404" s="13"/>
      <c r="V404" s="13"/>
      <c r="W404" s="13"/>
      <c r="X404" s="13"/>
      <c r="Y404" s="13"/>
    </row>
    <row r="405" spans="1:25" x14ac:dyDescent="0.35">
      <c r="A405" s="5" t="s">
        <v>570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0"/>
        <v>RSRepair-A</v>
      </c>
      <c r="P405" s="13" t="str">
        <f t="shared" si="11"/>
        <v>Evolutionary Search</v>
      </c>
      <c r="Q405" s="13" t="str">
        <f>IF(NOT(ISERR(SEARCH("*_Buggy",$A405))), "Buggy", IF(NOT(ISERR(SEARCH("*_Manual",$A405))), "Manual", IF(NOT(ISERR(SEARCH("*_Auto",$A405))), "Auto", "")))</f>
        <v>Buggy</v>
      </c>
      <c r="R405" s="13"/>
      <c r="S405" s="13"/>
      <c r="T405" s="13"/>
      <c r="U405" s="13"/>
      <c r="V405" s="13"/>
      <c r="W405" s="13"/>
      <c r="X405" s="13"/>
      <c r="Y405" s="13"/>
    </row>
    <row r="406" spans="1:25" x14ac:dyDescent="0.35">
      <c r="A406" s="7" t="s">
        <v>571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0"/>
        <v>RSRepair-A</v>
      </c>
      <c r="P406" s="13" t="str">
        <f t="shared" si="11"/>
        <v>Evolutionary Search</v>
      </c>
      <c r="Q406" s="13" t="str">
        <f>IF(NOT(ISERR(SEARCH("*_Buggy",$A406))), "Buggy", IF(NOT(ISERR(SEARCH("*_Manual",$A406))), "Manual", IF(NOT(ISERR(SEARCH("*_Auto",$A406))), "Auto", "")))</f>
        <v>Buggy</v>
      </c>
      <c r="R406" s="13"/>
      <c r="S406" s="13"/>
      <c r="T406" s="13"/>
      <c r="U406" s="13"/>
      <c r="V406" s="13"/>
      <c r="W406" s="13"/>
      <c r="X406" s="13"/>
      <c r="Y406" s="13"/>
    </row>
    <row r="407" spans="1:25" x14ac:dyDescent="0.35">
      <c r="A407" s="5" t="s">
        <v>572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0"/>
        <v>RSRepair-A</v>
      </c>
      <c r="P407" s="13" t="str">
        <f t="shared" si="11"/>
        <v>Evolutionary Search</v>
      </c>
      <c r="Q407" s="13" t="str">
        <f>IF(NOT(ISERR(SEARCH("*_Buggy",$A407))), "Buggy", IF(NOT(ISERR(SEARCH("*_Manual",$A407))), "Manual", IF(NOT(ISERR(SEARCH("*_Auto",$A407))), "Auto", "")))</f>
        <v>Buggy</v>
      </c>
      <c r="R407" s="13"/>
      <c r="S407" s="13"/>
      <c r="T407" s="13"/>
      <c r="U407" s="13"/>
      <c r="V407" s="13"/>
      <c r="W407" s="13"/>
      <c r="X407" s="13"/>
      <c r="Y407" s="13"/>
    </row>
    <row r="408" spans="1:25" x14ac:dyDescent="0.35">
      <c r="A408" s="5" t="s">
        <v>573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12">LEFT($A408,FIND("_",$A408)-1)</f>
        <v>RSRepair-A</v>
      </c>
      <c r="P408" s="13" t="str">
        <f t="shared" ref="P408:P471" si="13">IF($O408="ACS", "True Search", IF($O408="Arja", "Evolutionary Search", IF($O408="AVATAR", "True Pattern", IF($O408="CapGen", "Search Like Pattern", IF($O408="Cardumen", "True Semantic", IF($O408="DynaMoth", "True Semantic", IF($O408="FixMiner", "True Pattern", IF($O408="GenProg-A", "Evolutionary Search", IF($O408="Hercules", "Learning Pattern", IF($O408="Jaid", "True Semantic",
IF($O408="Kali-A", "True Search", IF($O408="kPAR", "True Pattern", IF($O408="Nopol", "True Semantic", IF($O408="RSRepair-A", "Evolutionary Search", IF($O408="SequenceR", "Deep Learning", IF($O408="SimFix", "Search Like Pattern", IF($O408="SketchFix", "True Pattern", IF($O408="SOFix", "True Pattern", IF($O408="ssFix", "Search Like Pattern", IF($O408="TBar", "True Pattern", ""))))))))))))))))))))</f>
        <v>Evolutionary Search</v>
      </c>
      <c r="Q408" s="13" t="str">
        <f>IF(NOT(ISERR(SEARCH("*_Buggy",$A408))), "Buggy", IF(NOT(ISERR(SEARCH("*_Manual",$A408))), "Manual", IF(NOT(ISERR(SEARCH("*_Auto",$A408))), "Auto", "")))</f>
        <v>Buggy</v>
      </c>
      <c r="R408" s="13"/>
      <c r="S408" s="13"/>
      <c r="T408" s="13"/>
      <c r="U408" s="13"/>
      <c r="V408" s="13"/>
      <c r="W408" s="13"/>
      <c r="X408" s="13"/>
      <c r="Y408" s="13"/>
    </row>
    <row r="409" spans="1:25" x14ac:dyDescent="0.35">
      <c r="A409" s="5" t="s">
        <v>574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12"/>
        <v>RSRepair-A</v>
      </c>
      <c r="P409" s="13" t="str">
        <f t="shared" si="13"/>
        <v>Evolutionary Search</v>
      </c>
      <c r="Q409" s="13" t="str">
        <f>IF(NOT(ISERR(SEARCH("*_Buggy",$A409))), "Buggy", IF(NOT(ISERR(SEARCH("*_Manual",$A409))), "Manual", IF(NOT(ISERR(SEARCH("*_Auto",$A409))), "Auto", "")))</f>
        <v>Buggy</v>
      </c>
      <c r="R409" s="13"/>
      <c r="S409" s="13"/>
      <c r="T409" s="13"/>
      <c r="U409" s="13"/>
      <c r="V409" s="13"/>
      <c r="W409" s="13"/>
      <c r="X409" s="13"/>
      <c r="Y409" s="13"/>
    </row>
    <row r="410" spans="1:25" x14ac:dyDescent="0.35">
      <c r="A410" s="5" t="s">
        <v>60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12"/>
        <v>SimFix</v>
      </c>
      <c r="P410" s="13" t="str">
        <f t="shared" si="13"/>
        <v>Search Like Pattern</v>
      </c>
      <c r="Q410" s="13" t="str">
        <f>IF(NOT(ISERR(SEARCH("*_Buggy",$A410))), "Buggy", IF(NOT(ISERR(SEARCH("*_Manual",$A410))), "Manual", IF(NOT(ISERR(SEARCH("*_Auto",$A410))), "Auto", "")))</f>
        <v>Buggy</v>
      </c>
      <c r="R410" s="13"/>
      <c r="S410" s="13"/>
      <c r="T410" s="13"/>
      <c r="U410" s="13"/>
      <c r="V410" s="13"/>
      <c r="W410" s="13"/>
      <c r="X410" s="13"/>
      <c r="Y410" s="13"/>
    </row>
    <row r="411" spans="1:25" x14ac:dyDescent="0.35">
      <c r="A411" s="5" t="s">
        <v>364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12"/>
        <v>SimFix</v>
      </c>
      <c r="P411" s="13" t="str">
        <f t="shared" si="13"/>
        <v>Search Like Pattern</v>
      </c>
      <c r="Q411" s="13" t="str">
        <f>IF(NOT(ISERR(SEARCH("*_Buggy",$A411))), "Buggy", IF(NOT(ISERR(SEARCH("*_Manual",$A411))), "Manual", IF(NOT(ISERR(SEARCH("*_Auto",$A411))), "Auto", "")))</f>
        <v>Buggy</v>
      </c>
      <c r="R411" s="13"/>
      <c r="S411" s="13"/>
      <c r="T411" s="13"/>
      <c r="U411" s="13"/>
      <c r="V411" s="13"/>
      <c r="W411" s="13"/>
      <c r="X411" s="13"/>
      <c r="Y411" s="13"/>
    </row>
    <row r="412" spans="1:25" x14ac:dyDescent="0.35">
      <c r="A412" s="5" t="s">
        <v>396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12"/>
        <v>SimFix</v>
      </c>
      <c r="P412" s="13" t="str">
        <f t="shared" si="13"/>
        <v>Search Like Pattern</v>
      </c>
      <c r="Q412" s="13" t="str">
        <f>IF(NOT(ISERR(SEARCH("*_Buggy",$A412))), "Buggy", IF(NOT(ISERR(SEARCH("*_Manual",$A412))), "Manual", IF(NOT(ISERR(SEARCH("*_Auto",$A412))), "Auto", "")))</f>
        <v>Buggy</v>
      </c>
      <c r="R412" s="13"/>
      <c r="S412" s="13"/>
      <c r="T412" s="13"/>
      <c r="U412" s="13"/>
      <c r="V412" s="13"/>
      <c r="W412" s="13"/>
      <c r="X412" s="13"/>
      <c r="Y412" s="13"/>
    </row>
    <row r="413" spans="1:25" x14ac:dyDescent="0.35">
      <c r="A413" s="5" t="s">
        <v>369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12"/>
        <v>SimFix</v>
      </c>
      <c r="P413" s="13" t="str">
        <f t="shared" si="13"/>
        <v>Search Like Pattern</v>
      </c>
      <c r="Q413" s="13" t="str">
        <f>IF(NOT(ISERR(SEARCH("*_Buggy",$A413))), "Buggy", IF(NOT(ISERR(SEARCH("*_Manual",$A413))), "Manual", IF(NOT(ISERR(SEARCH("*_Auto",$A413))), "Auto", "")))</f>
        <v>Buggy</v>
      </c>
      <c r="R413" s="13"/>
      <c r="S413" s="13"/>
      <c r="T413" s="13"/>
      <c r="U413" s="13"/>
      <c r="V413" s="13"/>
      <c r="W413" s="13"/>
      <c r="X413" s="13"/>
      <c r="Y413" s="13"/>
    </row>
    <row r="414" spans="1:25" x14ac:dyDescent="0.35">
      <c r="A414" s="5" t="s">
        <v>46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12"/>
        <v>SimFix</v>
      </c>
      <c r="P414" s="13" t="str">
        <f t="shared" si="13"/>
        <v>Search Like Pattern</v>
      </c>
      <c r="Q414" s="13" t="str">
        <f>IF(NOT(ISERR(SEARCH("*_Buggy",$A414))), "Buggy", IF(NOT(ISERR(SEARCH("*_Manual",$A414))), "Manual", IF(NOT(ISERR(SEARCH("*_Auto",$A414))), "Auto", "")))</f>
        <v>Buggy</v>
      </c>
      <c r="R414" s="13"/>
      <c r="S414" s="13"/>
      <c r="T414" s="13"/>
      <c r="U414" s="13"/>
      <c r="V414" s="13"/>
      <c r="W414" s="13"/>
      <c r="X414" s="13"/>
      <c r="Y414" s="13"/>
    </row>
    <row r="415" spans="1:25" x14ac:dyDescent="0.35">
      <c r="A415" s="7" t="s">
        <v>327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12"/>
        <v>SimFix</v>
      </c>
      <c r="P415" s="13" t="str">
        <f t="shared" si="13"/>
        <v>Search Like Pattern</v>
      </c>
      <c r="Q415" s="13" t="str">
        <f>IF(NOT(ISERR(SEARCH("*_Buggy",$A415))), "Buggy", IF(NOT(ISERR(SEARCH("*_Manual",$A415))), "Manual", IF(NOT(ISERR(SEARCH("*_Auto",$A415))), "Auto", "")))</f>
        <v>Buggy</v>
      </c>
      <c r="R415" s="13"/>
      <c r="S415" s="13"/>
      <c r="T415" s="13"/>
      <c r="U415" s="13"/>
      <c r="V415" s="13"/>
      <c r="W415" s="13"/>
      <c r="X415" s="13"/>
      <c r="Y415" s="13"/>
    </row>
    <row r="416" spans="1:25" x14ac:dyDescent="0.35">
      <c r="A416" s="5" t="s">
        <v>102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12"/>
        <v>SimFix</v>
      </c>
      <c r="P416" s="13" t="str">
        <f t="shared" si="13"/>
        <v>Search Like Pattern</v>
      </c>
      <c r="Q416" s="13" t="str">
        <f>IF(NOT(ISERR(SEARCH("*_Buggy",$A416))), "Buggy", IF(NOT(ISERR(SEARCH("*_Manual",$A416))), "Manual", IF(NOT(ISERR(SEARCH("*_Auto",$A416))), "Auto", "")))</f>
        <v>Buggy</v>
      </c>
      <c r="R416" s="13"/>
      <c r="S416" s="13"/>
      <c r="T416" s="13"/>
      <c r="U416" s="13"/>
      <c r="V416" s="13"/>
      <c r="W416" s="13"/>
      <c r="X416" s="13"/>
      <c r="Y416" s="13"/>
    </row>
    <row r="417" spans="1:25" x14ac:dyDescent="0.35">
      <c r="A417" s="7" t="s">
        <v>88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12"/>
        <v>SimFix</v>
      </c>
      <c r="P417" s="13" t="str">
        <f t="shared" si="13"/>
        <v>Search Like Pattern</v>
      </c>
      <c r="Q417" s="13" t="str">
        <f>IF(NOT(ISERR(SEARCH("*_Buggy",$A417))), "Buggy", IF(NOT(ISERR(SEARCH("*_Manual",$A417))), "Manual", IF(NOT(ISERR(SEARCH("*_Auto",$A417))), "Auto", "")))</f>
        <v>Buggy</v>
      </c>
      <c r="R417" s="13"/>
      <c r="S417" s="13"/>
      <c r="T417" s="13"/>
      <c r="U417" s="13"/>
      <c r="V417" s="13"/>
      <c r="W417" s="13"/>
      <c r="X417" s="13"/>
      <c r="Y417" s="13"/>
    </row>
    <row r="418" spans="1:25" x14ac:dyDescent="0.35">
      <c r="A418" s="7" t="s">
        <v>382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12"/>
        <v>SimFix</v>
      </c>
      <c r="P418" s="13" t="str">
        <f t="shared" si="13"/>
        <v>Search Like Pattern</v>
      </c>
      <c r="Q418" s="13" t="str">
        <f>IF(NOT(ISERR(SEARCH("*_Buggy",$A418))), "Buggy", IF(NOT(ISERR(SEARCH("*_Manual",$A418))), "Manual", IF(NOT(ISERR(SEARCH("*_Auto",$A418))), "Auto", "")))</f>
        <v>Buggy</v>
      </c>
      <c r="R418" s="13"/>
      <c r="S418" s="13"/>
      <c r="T418" s="13"/>
      <c r="U418" s="13"/>
      <c r="V418" s="13"/>
      <c r="W418" s="13"/>
      <c r="X418" s="13"/>
      <c r="Y418" s="13"/>
    </row>
    <row r="419" spans="1:25" x14ac:dyDescent="0.35">
      <c r="A419" s="5" t="s">
        <v>210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12"/>
        <v>SimFix</v>
      </c>
      <c r="P419" s="13" t="str">
        <f t="shared" si="13"/>
        <v>Search Like Pattern</v>
      </c>
      <c r="Q419" s="13" t="str">
        <f>IF(NOT(ISERR(SEARCH("*_Buggy",$A419))), "Buggy", IF(NOT(ISERR(SEARCH("*_Manual",$A419))), "Manual", IF(NOT(ISERR(SEARCH("*_Auto",$A419))), "Auto", "")))</f>
        <v>Buggy</v>
      </c>
      <c r="R419" s="13"/>
      <c r="S419" s="13"/>
      <c r="T419" s="13"/>
      <c r="U419" s="13"/>
      <c r="V419" s="13"/>
      <c r="W419" s="13"/>
      <c r="X419" s="13"/>
      <c r="Y419" s="13"/>
    </row>
    <row r="420" spans="1:25" x14ac:dyDescent="0.35">
      <c r="A420" s="7" t="s">
        <v>269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12"/>
        <v>SimFix</v>
      </c>
      <c r="P420" s="13" t="str">
        <f t="shared" si="13"/>
        <v>Search Like Pattern</v>
      </c>
      <c r="Q420" s="13" t="str">
        <f>IF(NOT(ISERR(SEARCH("*_Buggy",$A420))), "Buggy", IF(NOT(ISERR(SEARCH("*_Manual",$A420))), "Manual", IF(NOT(ISERR(SEARCH("*_Auto",$A420))), "Auto", "")))</f>
        <v>Buggy</v>
      </c>
      <c r="R420" s="13"/>
      <c r="S420" s="13"/>
      <c r="T420" s="13"/>
      <c r="U420" s="13"/>
      <c r="V420" s="13"/>
      <c r="W420" s="13"/>
      <c r="X420" s="13"/>
      <c r="Y420" s="13"/>
    </row>
    <row r="421" spans="1:25" x14ac:dyDescent="0.35">
      <c r="A421" s="5" t="s">
        <v>202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12"/>
        <v>SimFix</v>
      </c>
      <c r="P421" s="13" t="str">
        <f t="shared" si="13"/>
        <v>Search Like Pattern</v>
      </c>
      <c r="Q421" s="13" t="str">
        <f>IF(NOT(ISERR(SEARCH("*_Buggy",$A421))), "Buggy", IF(NOT(ISERR(SEARCH("*_Manual",$A421))), "Manual", IF(NOT(ISERR(SEARCH("*_Auto",$A421))), "Auto", "")))</f>
        <v>Buggy</v>
      </c>
      <c r="R421" s="13"/>
      <c r="S421" s="13"/>
      <c r="T421" s="13"/>
      <c r="U421" s="13"/>
      <c r="V421" s="13"/>
      <c r="W421" s="13"/>
      <c r="X421" s="13"/>
      <c r="Y421" s="13"/>
    </row>
    <row r="422" spans="1:25" x14ac:dyDescent="0.35">
      <c r="A422" s="7" t="s">
        <v>33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12"/>
        <v>SimFix</v>
      </c>
      <c r="P422" s="13" t="str">
        <f t="shared" si="13"/>
        <v>Search Like Pattern</v>
      </c>
      <c r="Q422" s="13" t="str">
        <f>IF(NOT(ISERR(SEARCH("*_Buggy",$A422))), "Buggy", IF(NOT(ISERR(SEARCH("*_Manual",$A422))), "Manual", IF(NOT(ISERR(SEARCH("*_Auto",$A422))), "Auto", "")))</f>
        <v>Buggy</v>
      </c>
      <c r="R422" s="13"/>
      <c r="S422" s="13"/>
      <c r="T422" s="13"/>
      <c r="U422" s="13"/>
      <c r="V422" s="13"/>
      <c r="W422" s="13"/>
      <c r="X422" s="13"/>
      <c r="Y422" s="13"/>
    </row>
    <row r="423" spans="1:25" x14ac:dyDescent="0.35">
      <c r="A423" s="7" t="s">
        <v>290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12"/>
        <v>SimFix</v>
      </c>
      <c r="P423" s="13" t="str">
        <f t="shared" si="13"/>
        <v>Search Like Pattern</v>
      </c>
      <c r="Q423" s="13" t="str">
        <f>IF(NOT(ISERR(SEARCH("*_Buggy",$A423))), "Buggy", IF(NOT(ISERR(SEARCH("*_Manual",$A423))), "Manual", IF(NOT(ISERR(SEARCH("*_Auto",$A423))), "Auto", "")))</f>
        <v>Buggy</v>
      </c>
      <c r="R423" s="13"/>
      <c r="S423" s="13"/>
      <c r="T423" s="13"/>
      <c r="U423" s="13"/>
      <c r="V423" s="13"/>
      <c r="W423" s="13"/>
      <c r="X423" s="13"/>
      <c r="Y423" s="13"/>
    </row>
    <row r="424" spans="1:25" x14ac:dyDescent="0.35">
      <c r="A424" s="5" t="s">
        <v>394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12"/>
        <v>SimFix</v>
      </c>
      <c r="P424" s="13" t="str">
        <f t="shared" si="13"/>
        <v>Search Like Pattern</v>
      </c>
      <c r="Q424" s="13" t="str">
        <f>IF(NOT(ISERR(SEARCH("*_Buggy",$A424))), "Buggy", IF(NOT(ISERR(SEARCH("*_Manual",$A424))), "Manual", IF(NOT(ISERR(SEARCH("*_Auto",$A424))), "Auto", "")))</f>
        <v>Buggy</v>
      </c>
      <c r="R424" s="13"/>
      <c r="S424" s="13"/>
      <c r="T424" s="13"/>
      <c r="U424" s="13"/>
      <c r="V424" s="13"/>
      <c r="W424" s="13"/>
      <c r="X424" s="13"/>
      <c r="Y424" s="13"/>
    </row>
    <row r="425" spans="1:25" x14ac:dyDescent="0.35">
      <c r="A425" s="5" t="s">
        <v>336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12"/>
        <v>SimFix</v>
      </c>
      <c r="P425" s="13" t="str">
        <f t="shared" si="13"/>
        <v>Search Like Pattern</v>
      </c>
      <c r="Q425" s="13" t="str">
        <f>IF(NOT(ISERR(SEARCH("*_Buggy",$A425))), "Buggy", IF(NOT(ISERR(SEARCH("*_Manual",$A425))), "Manual", IF(NOT(ISERR(SEARCH("*_Auto",$A425))), "Auto", "")))</f>
        <v>Buggy</v>
      </c>
      <c r="R425" s="13"/>
      <c r="S425" s="13"/>
      <c r="T425" s="13"/>
      <c r="U425" s="13"/>
      <c r="V425" s="13"/>
      <c r="W425" s="13"/>
      <c r="X425" s="13"/>
      <c r="Y425" s="13"/>
    </row>
    <row r="426" spans="1:25" x14ac:dyDescent="0.35">
      <c r="A426" s="7" t="s">
        <v>286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12"/>
        <v>SimFix</v>
      </c>
      <c r="P426" s="13" t="str">
        <f t="shared" si="13"/>
        <v>Search Like Pattern</v>
      </c>
      <c r="Q426" s="13" t="str">
        <f>IF(NOT(ISERR(SEARCH("*_Buggy",$A426))), "Buggy", IF(NOT(ISERR(SEARCH("*_Manual",$A426))), "Manual", IF(NOT(ISERR(SEARCH("*_Auto",$A426))), "Auto", "")))</f>
        <v>Buggy</v>
      </c>
      <c r="R426" s="13"/>
      <c r="S426" s="13"/>
      <c r="T426" s="13"/>
      <c r="U426" s="13"/>
      <c r="V426" s="13"/>
      <c r="W426" s="13"/>
      <c r="X426" s="13"/>
      <c r="Y426" s="13"/>
    </row>
    <row r="427" spans="1:25" x14ac:dyDescent="0.35">
      <c r="A427" s="5" t="s">
        <v>140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12"/>
        <v>SimFix</v>
      </c>
      <c r="P427" s="13" t="str">
        <f t="shared" si="13"/>
        <v>Search Like Pattern</v>
      </c>
      <c r="Q427" s="13" t="str">
        <f>IF(NOT(ISERR(SEARCH("*_Buggy",$A427))), "Buggy", IF(NOT(ISERR(SEARCH("*_Manual",$A427))), "Manual", IF(NOT(ISERR(SEARCH("*_Auto",$A427))), "Auto", "")))</f>
        <v>Buggy</v>
      </c>
      <c r="R427" s="13"/>
      <c r="S427" s="13"/>
      <c r="T427" s="13"/>
      <c r="U427" s="13"/>
      <c r="V427" s="13"/>
      <c r="W427" s="13"/>
      <c r="X427" s="13"/>
      <c r="Y427" s="13"/>
    </row>
    <row r="428" spans="1:25" x14ac:dyDescent="0.35">
      <c r="A428" s="7" t="s">
        <v>40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12"/>
        <v>SimFix</v>
      </c>
      <c r="P428" s="13" t="str">
        <f t="shared" si="13"/>
        <v>Search Like Pattern</v>
      </c>
      <c r="Q428" s="13" t="str">
        <f>IF(NOT(ISERR(SEARCH("*_Buggy",$A428))), "Buggy", IF(NOT(ISERR(SEARCH("*_Manual",$A428))), "Manual", IF(NOT(ISERR(SEARCH("*_Auto",$A428))), "Auto", "")))</f>
        <v>Buggy</v>
      </c>
      <c r="R428" s="13"/>
      <c r="S428" s="13"/>
      <c r="T428" s="13"/>
      <c r="U428" s="13"/>
      <c r="V428" s="13"/>
      <c r="W428" s="13"/>
      <c r="X428" s="13"/>
      <c r="Y428" s="13"/>
    </row>
    <row r="429" spans="1:25" x14ac:dyDescent="0.35">
      <c r="A429" s="7" t="s">
        <v>439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12"/>
        <v>SimFix</v>
      </c>
      <c r="P429" s="13" t="str">
        <f t="shared" si="13"/>
        <v>Search Like Pattern</v>
      </c>
      <c r="Q429" s="13" t="str">
        <f>IF(NOT(ISERR(SEARCH("*_Buggy",$A429))), "Buggy", IF(NOT(ISERR(SEARCH("*_Manual",$A429))), "Manual", IF(NOT(ISERR(SEARCH("*_Auto",$A429))), "Auto", "")))</f>
        <v>Buggy</v>
      </c>
      <c r="R429" s="13"/>
      <c r="S429" s="13"/>
      <c r="T429" s="13"/>
      <c r="U429" s="13"/>
      <c r="V429" s="13"/>
      <c r="W429" s="13"/>
      <c r="X429" s="13"/>
      <c r="Y429" s="13"/>
    </row>
    <row r="430" spans="1:25" x14ac:dyDescent="0.35">
      <c r="A430" s="5" t="s">
        <v>151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12"/>
        <v>SimFix</v>
      </c>
      <c r="P430" s="13" t="str">
        <f t="shared" si="13"/>
        <v>Search Like Pattern</v>
      </c>
      <c r="Q430" s="13" t="str">
        <f>IF(NOT(ISERR(SEARCH("*_Buggy",$A430))), "Buggy", IF(NOT(ISERR(SEARCH("*_Manual",$A430))), "Manual", IF(NOT(ISERR(SEARCH("*_Auto",$A430))), "Auto", "")))</f>
        <v>Buggy</v>
      </c>
      <c r="R430" s="13"/>
      <c r="S430" s="13"/>
      <c r="T430" s="13"/>
      <c r="U430" s="13"/>
      <c r="V430" s="13"/>
      <c r="W430" s="13"/>
      <c r="X430" s="13"/>
      <c r="Y430" s="13"/>
    </row>
    <row r="431" spans="1:25" x14ac:dyDescent="0.35">
      <c r="A431" s="7" t="s">
        <v>109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12"/>
        <v>SimFix</v>
      </c>
      <c r="P431" s="13" t="str">
        <f t="shared" si="13"/>
        <v>Search Like Pattern</v>
      </c>
      <c r="Q431" s="13" t="str">
        <f>IF(NOT(ISERR(SEARCH("*_Buggy",$A431))), "Buggy", IF(NOT(ISERR(SEARCH("*_Manual",$A431))), "Manual", IF(NOT(ISERR(SEARCH("*_Auto",$A431))), "Auto", "")))</f>
        <v>Buggy</v>
      </c>
      <c r="R431" s="13"/>
      <c r="S431" s="13"/>
      <c r="T431" s="13"/>
      <c r="U431" s="13"/>
      <c r="V431" s="13"/>
      <c r="W431" s="13"/>
      <c r="X431" s="13"/>
      <c r="Y431" s="13"/>
    </row>
    <row r="432" spans="1:25" x14ac:dyDescent="0.35">
      <c r="A432" s="5" t="s">
        <v>337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12"/>
        <v>SimFix</v>
      </c>
      <c r="P432" s="13" t="str">
        <f t="shared" si="13"/>
        <v>Search Like Pattern</v>
      </c>
      <c r="Q432" s="13" t="str">
        <f>IF(NOT(ISERR(SEARCH("*_Buggy",$A432))), "Buggy", IF(NOT(ISERR(SEARCH("*_Manual",$A432))), "Manual", IF(NOT(ISERR(SEARCH("*_Auto",$A432))), "Auto", "")))</f>
        <v>Buggy</v>
      </c>
      <c r="R432" s="13"/>
      <c r="S432" s="13"/>
      <c r="T432" s="13"/>
      <c r="U432" s="13"/>
      <c r="V432" s="13"/>
      <c r="W432" s="13"/>
      <c r="X432" s="13"/>
      <c r="Y432" s="13"/>
    </row>
    <row r="433" spans="1:25" x14ac:dyDescent="0.35">
      <c r="A433" s="5" t="s">
        <v>74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12"/>
        <v>SimFix</v>
      </c>
      <c r="P433" s="13" t="str">
        <f t="shared" si="13"/>
        <v>Search Like Pattern</v>
      </c>
      <c r="Q433" s="13" t="str">
        <f>IF(NOT(ISERR(SEARCH("*_Buggy",$A433))), "Buggy", IF(NOT(ISERR(SEARCH("*_Manual",$A433))), "Manual", IF(NOT(ISERR(SEARCH("*_Auto",$A433))), "Auto", "")))</f>
        <v>Buggy</v>
      </c>
      <c r="R433" s="13"/>
      <c r="S433" s="13"/>
      <c r="T433" s="13"/>
      <c r="U433" s="13"/>
      <c r="V433" s="13"/>
      <c r="W433" s="13"/>
      <c r="X433" s="13"/>
      <c r="Y433" s="13"/>
    </row>
    <row r="434" spans="1:25" x14ac:dyDescent="0.35">
      <c r="A434" s="5" t="s">
        <v>320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12"/>
        <v>SimFix</v>
      </c>
      <c r="P434" s="13" t="str">
        <f t="shared" si="13"/>
        <v>Search Like Pattern</v>
      </c>
      <c r="Q434" s="13" t="str">
        <f>IF(NOT(ISERR(SEARCH("*_Buggy",$A434))), "Buggy", IF(NOT(ISERR(SEARCH("*_Manual",$A434))), "Manual", IF(NOT(ISERR(SEARCH("*_Auto",$A434))), "Auto", "")))</f>
        <v>Buggy</v>
      </c>
      <c r="R434" s="13"/>
      <c r="S434" s="13"/>
      <c r="T434" s="13"/>
      <c r="U434" s="13"/>
      <c r="V434" s="13"/>
      <c r="W434" s="13"/>
      <c r="X434" s="13"/>
      <c r="Y434" s="13"/>
    </row>
    <row r="435" spans="1:25" x14ac:dyDescent="0.35">
      <c r="A435" s="7" t="s">
        <v>398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12"/>
        <v>SimFix</v>
      </c>
      <c r="P435" s="13" t="str">
        <f t="shared" si="13"/>
        <v>Search Like Pattern</v>
      </c>
      <c r="Q435" s="13" t="str">
        <f>IF(NOT(ISERR(SEARCH("*_Buggy",$A435))), "Buggy", IF(NOT(ISERR(SEARCH("*_Manual",$A435))), "Manual", IF(NOT(ISERR(SEARCH("*_Auto",$A435))), "Auto", "")))</f>
        <v>Buggy</v>
      </c>
      <c r="R435" s="13"/>
      <c r="S435" s="13"/>
      <c r="T435" s="13"/>
      <c r="U435" s="13"/>
      <c r="V435" s="13"/>
      <c r="W435" s="13"/>
      <c r="X435" s="13"/>
      <c r="Y435" s="13"/>
    </row>
    <row r="436" spans="1:25" x14ac:dyDescent="0.35">
      <c r="A436" s="7" t="s">
        <v>347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12"/>
        <v>SimFix</v>
      </c>
      <c r="P436" s="13" t="str">
        <f t="shared" si="13"/>
        <v>Search Like Pattern</v>
      </c>
      <c r="Q436" s="13" t="str">
        <f>IF(NOT(ISERR(SEARCH("*_Buggy",$A436))), "Buggy", IF(NOT(ISERR(SEARCH("*_Manual",$A436))), "Manual", IF(NOT(ISERR(SEARCH("*_Auto",$A436))), "Auto", "")))</f>
        <v>Buggy</v>
      </c>
      <c r="R436" s="13"/>
      <c r="S436" s="13"/>
      <c r="T436" s="13"/>
      <c r="U436" s="13"/>
      <c r="V436" s="13"/>
      <c r="W436" s="13"/>
      <c r="X436" s="13"/>
      <c r="Y436" s="13"/>
    </row>
    <row r="437" spans="1:25" x14ac:dyDescent="0.35">
      <c r="A437" s="5" t="s">
        <v>122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12"/>
        <v>SimFix</v>
      </c>
      <c r="P437" s="13" t="str">
        <f t="shared" si="13"/>
        <v>Search Like Pattern</v>
      </c>
      <c r="Q437" s="13" t="str">
        <f>IF(NOT(ISERR(SEARCH("*_Buggy",$A437))), "Buggy", IF(NOT(ISERR(SEARCH("*_Manual",$A437))), "Manual", IF(NOT(ISERR(SEARCH("*_Auto",$A437))), "Auto", "")))</f>
        <v>Buggy</v>
      </c>
      <c r="R437" s="13"/>
      <c r="S437" s="13"/>
      <c r="T437" s="13"/>
      <c r="U437" s="13"/>
      <c r="V437" s="13"/>
      <c r="W437" s="13"/>
      <c r="X437" s="13"/>
      <c r="Y437" s="13"/>
    </row>
    <row r="438" spans="1:25" x14ac:dyDescent="0.35">
      <c r="A438" s="7" t="s">
        <v>388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12"/>
        <v>SimFix</v>
      </c>
      <c r="P438" s="13" t="str">
        <f t="shared" si="13"/>
        <v>Search Like Pattern</v>
      </c>
      <c r="Q438" s="13" t="str">
        <f>IF(NOT(ISERR(SEARCH("*_Buggy",$A438))), "Buggy", IF(NOT(ISERR(SEARCH("*_Manual",$A438))), "Manual", IF(NOT(ISERR(SEARCH("*_Auto",$A438))), "Auto", "")))</f>
        <v>Buggy</v>
      </c>
      <c r="R438" s="13"/>
      <c r="S438" s="13"/>
      <c r="T438" s="13"/>
      <c r="U438" s="13"/>
      <c r="V438" s="13"/>
      <c r="W438" s="13"/>
      <c r="X438" s="13"/>
      <c r="Y438" s="13"/>
    </row>
    <row r="439" spans="1:25" x14ac:dyDescent="0.35">
      <c r="A439" s="7" t="s">
        <v>192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12"/>
        <v>SimFix</v>
      </c>
      <c r="P439" s="13" t="str">
        <f t="shared" si="13"/>
        <v>Search Like Pattern</v>
      </c>
      <c r="Q439" s="13" t="str">
        <f>IF(NOT(ISERR(SEARCH("*_Buggy",$A439))), "Buggy", IF(NOT(ISERR(SEARCH("*_Manual",$A439))), "Manual", IF(NOT(ISERR(SEARCH("*_Auto",$A439))), "Auto", "")))</f>
        <v>Buggy</v>
      </c>
      <c r="R439" s="13"/>
      <c r="S439" s="13"/>
      <c r="T439" s="13"/>
      <c r="U439" s="13"/>
      <c r="V439" s="13"/>
      <c r="W439" s="13"/>
      <c r="X439" s="13"/>
      <c r="Y439" s="13"/>
    </row>
    <row r="440" spans="1:25" x14ac:dyDescent="0.35">
      <c r="A440" s="5" t="s">
        <v>48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12"/>
        <v>SimFix</v>
      </c>
      <c r="P440" s="13" t="str">
        <f t="shared" si="13"/>
        <v>Search Like Pattern</v>
      </c>
      <c r="Q440" s="13" t="str">
        <f>IF(NOT(ISERR(SEARCH("*_Buggy",$A440))), "Buggy", IF(NOT(ISERR(SEARCH("*_Manual",$A440))), "Manual", IF(NOT(ISERR(SEARCH("*_Auto",$A440))), "Auto", "")))</f>
        <v>Buggy</v>
      </c>
      <c r="R440" s="13"/>
      <c r="S440" s="13"/>
      <c r="T440" s="13"/>
      <c r="U440" s="13"/>
      <c r="V440" s="13"/>
      <c r="W440" s="13"/>
      <c r="X440" s="13"/>
      <c r="Y440" s="13"/>
    </row>
    <row r="441" spans="1:25" x14ac:dyDescent="0.35">
      <c r="A441" s="7" t="s">
        <v>273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12"/>
        <v>SimFix</v>
      </c>
      <c r="P441" s="13" t="str">
        <f t="shared" si="13"/>
        <v>Search Like Pattern</v>
      </c>
      <c r="Q441" s="13" t="str">
        <f>IF(NOT(ISERR(SEARCH("*_Buggy",$A441))), "Buggy", IF(NOT(ISERR(SEARCH("*_Manual",$A441))), "Manual", IF(NOT(ISERR(SEARCH("*_Auto",$A441))), "Auto", "")))</f>
        <v>Buggy</v>
      </c>
      <c r="R441" s="13"/>
      <c r="S441" s="13"/>
      <c r="T441" s="13"/>
      <c r="U441" s="13"/>
      <c r="V441" s="13"/>
      <c r="W441" s="13"/>
      <c r="X441" s="13"/>
      <c r="Y441" s="13"/>
    </row>
    <row r="442" spans="1:25" x14ac:dyDescent="0.35">
      <c r="A442" s="5" t="s">
        <v>209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12"/>
        <v>SimFix</v>
      </c>
      <c r="P442" s="13" t="str">
        <f t="shared" si="13"/>
        <v>Search Like Pattern</v>
      </c>
      <c r="Q442" s="13" t="str">
        <f>IF(NOT(ISERR(SEARCH("*_Buggy",$A442))), "Buggy", IF(NOT(ISERR(SEARCH("*_Manual",$A442))), "Manual", IF(NOT(ISERR(SEARCH("*_Auto",$A442))), "Auto", "")))</f>
        <v>Buggy</v>
      </c>
      <c r="R442" s="13"/>
      <c r="S442" s="13"/>
      <c r="T442" s="13"/>
      <c r="U442" s="13"/>
      <c r="V442" s="13"/>
      <c r="W442" s="13"/>
      <c r="X442" s="13"/>
      <c r="Y442" s="13"/>
    </row>
    <row r="443" spans="1:25" x14ac:dyDescent="0.35">
      <c r="A443" s="7" t="s">
        <v>434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12"/>
        <v>SimFix</v>
      </c>
      <c r="P443" s="13" t="str">
        <f t="shared" si="13"/>
        <v>Search Like Pattern</v>
      </c>
      <c r="Q443" s="13" t="str">
        <f>IF(NOT(ISERR(SEARCH("*_Buggy",$A443))), "Buggy", IF(NOT(ISERR(SEARCH("*_Manual",$A443))), "Manual", IF(NOT(ISERR(SEARCH("*_Auto",$A443))), "Auto", "")))</f>
        <v>Buggy</v>
      </c>
      <c r="R443" s="13"/>
      <c r="S443" s="13"/>
      <c r="T443" s="13"/>
      <c r="U443" s="13"/>
      <c r="V443" s="13"/>
      <c r="W443" s="13"/>
      <c r="X443" s="13"/>
      <c r="Y443" s="13"/>
    </row>
    <row r="444" spans="1:25" x14ac:dyDescent="0.35">
      <c r="A444" s="5" t="s">
        <v>332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12"/>
        <v>SimFix</v>
      </c>
      <c r="P444" s="13" t="str">
        <f t="shared" si="13"/>
        <v>Search Like Pattern</v>
      </c>
      <c r="Q444" s="13" t="str">
        <f>IF(NOT(ISERR(SEARCH("*_Buggy",$A444))), "Buggy", IF(NOT(ISERR(SEARCH("*_Manual",$A444))), "Manual", IF(NOT(ISERR(SEARCH("*_Auto",$A444))), "Auto", "")))</f>
        <v>Buggy</v>
      </c>
      <c r="R444" s="13"/>
      <c r="S444" s="13"/>
      <c r="T444" s="13"/>
      <c r="U444" s="13"/>
      <c r="V444" s="13"/>
      <c r="W444" s="13"/>
      <c r="X444" s="13"/>
      <c r="Y444" s="13"/>
    </row>
    <row r="445" spans="1:25" x14ac:dyDescent="0.35">
      <c r="A445" s="5" t="s">
        <v>437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12"/>
        <v>SimFix</v>
      </c>
      <c r="P445" s="13" t="str">
        <f t="shared" si="13"/>
        <v>Search Like Pattern</v>
      </c>
      <c r="Q445" s="13" t="str">
        <f>IF(NOT(ISERR(SEARCH("*_Buggy",$A445))), "Buggy", IF(NOT(ISERR(SEARCH("*_Manual",$A445))), "Manual", IF(NOT(ISERR(SEARCH("*_Auto",$A445))), "Auto", "")))</f>
        <v>Buggy</v>
      </c>
      <c r="R445" s="13"/>
      <c r="S445" s="13"/>
      <c r="T445" s="13"/>
      <c r="U445" s="13"/>
      <c r="V445" s="13"/>
      <c r="W445" s="13"/>
      <c r="X445" s="13"/>
      <c r="Y445" s="13"/>
    </row>
    <row r="446" spans="1:25" x14ac:dyDescent="0.35">
      <c r="A446" s="5" t="s">
        <v>52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12"/>
        <v>SimFix</v>
      </c>
      <c r="P446" s="13" t="str">
        <f t="shared" si="13"/>
        <v>Search Like Pattern</v>
      </c>
      <c r="Q446" s="13" t="str">
        <f>IF(NOT(ISERR(SEARCH("*_Buggy",$A446))), "Buggy", IF(NOT(ISERR(SEARCH("*_Manual",$A446))), "Manual", IF(NOT(ISERR(SEARCH("*_Auto",$A446))), "Auto", "")))</f>
        <v>Buggy</v>
      </c>
      <c r="R446" s="13"/>
      <c r="S446" s="13"/>
      <c r="T446" s="13"/>
      <c r="U446" s="13"/>
      <c r="V446" s="13"/>
      <c r="W446" s="13"/>
      <c r="X446" s="13"/>
      <c r="Y446" s="13"/>
    </row>
    <row r="447" spans="1:25" x14ac:dyDescent="0.35">
      <c r="A447" s="5" t="s">
        <v>120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12"/>
        <v>SimFix</v>
      </c>
      <c r="P447" s="13" t="str">
        <f t="shared" si="13"/>
        <v>Search Like Pattern</v>
      </c>
      <c r="Q447" s="13" t="str">
        <f>IF(NOT(ISERR(SEARCH("*_Buggy",$A447))), "Buggy", IF(NOT(ISERR(SEARCH("*_Manual",$A447))), "Manual", IF(NOT(ISERR(SEARCH("*_Auto",$A447))), "Auto", "")))</f>
        <v>Buggy</v>
      </c>
      <c r="R447" s="13"/>
      <c r="S447" s="13"/>
      <c r="T447" s="13"/>
      <c r="U447" s="13"/>
      <c r="V447" s="13"/>
      <c r="W447" s="13"/>
      <c r="X447" s="13"/>
      <c r="Y447" s="13"/>
    </row>
    <row r="448" spans="1:25" x14ac:dyDescent="0.35">
      <c r="A448" s="5" t="s">
        <v>55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12"/>
        <v>SimFix</v>
      </c>
      <c r="P448" s="13" t="str">
        <f t="shared" si="13"/>
        <v>Search Like Pattern</v>
      </c>
      <c r="Q448" s="13" t="str">
        <f>IF(NOT(ISERR(SEARCH("*_Buggy",$A448))), "Buggy", IF(NOT(ISERR(SEARCH("*_Manual",$A448))), "Manual", IF(NOT(ISERR(SEARCH("*_Auto",$A448))), "Auto", "")))</f>
        <v>Buggy</v>
      </c>
      <c r="R448" s="13"/>
      <c r="S448" s="13"/>
      <c r="T448" s="13"/>
      <c r="U448" s="13"/>
      <c r="V448" s="13"/>
      <c r="W448" s="13"/>
      <c r="X448" s="13"/>
      <c r="Y448" s="13"/>
    </row>
    <row r="449" spans="1:25" x14ac:dyDescent="0.35">
      <c r="A449" s="5" t="s">
        <v>35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12"/>
        <v>SimFix</v>
      </c>
      <c r="P449" s="13" t="str">
        <f t="shared" si="13"/>
        <v>Search Like Pattern</v>
      </c>
      <c r="Q449" s="13" t="str">
        <f>IF(NOT(ISERR(SEARCH("*_Buggy",$A449))), "Buggy", IF(NOT(ISERR(SEARCH("*_Manual",$A449))), "Manual", IF(NOT(ISERR(SEARCH("*_Auto",$A449))), "Auto", "")))</f>
        <v>Buggy</v>
      </c>
      <c r="R449" s="13"/>
      <c r="S449" s="13"/>
      <c r="T449" s="13"/>
      <c r="U449" s="13"/>
      <c r="V449" s="13"/>
      <c r="W449" s="13"/>
      <c r="X449" s="13"/>
      <c r="Y449" s="13"/>
    </row>
    <row r="450" spans="1:25" x14ac:dyDescent="0.35">
      <c r="A450" s="7" t="s">
        <v>346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12"/>
        <v>SimFix</v>
      </c>
      <c r="P450" s="13" t="str">
        <f t="shared" si="13"/>
        <v>Search Like Pattern</v>
      </c>
      <c r="Q450" s="13" t="str">
        <f>IF(NOT(ISERR(SEARCH("*_Buggy",$A450))), "Buggy", IF(NOT(ISERR(SEARCH("*_Manual",$A450))), "Manual", IF(NOT(ISERR(SEARCH("*_Auto",$A450))), "Auto", "")))</f>
        <v>Buggy</v>
      </c>
      <c r="R450" s="13"/>
      <c r="S450" s="13"/>
      <c r="T450" s="13"/>
      <c r="U450" s="13"/>
      <c r="V450" s="13"/>
      <c r="W450" s="13"/>
      <c r="X450" s="13"/>
      <c r="Y450" s="13"/>
    </row>
    <row r="451" spans="1:25" x14ac:dyDescent="0.35">
      <c r="A451" s="7" t="s">
        <v>147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12"/>
        <v>SimFix</v>
      </c>
      <c r="P451" s="13" t="str">
        <f t="shared" si="13"/>
        <v>Search Like Pattern</v>
      </c>
      <c r="Q451" s="13" t="str">
        <f>IF(NOT(ISERR(SEARCH("*_Buggy",$A451))), "Buggy", IF(NOT(ISERR(SEARCH("*_Manual",$A451))), "Manual", IF(NOT(ISERR(SEARCH("*_Auto",$A451))), "Auto", "")))</f>
        <v>Buggy</v>
      </c>
      <c r="R451" s="13"/>
      <c r="S451" s="13"/>
      <c r="T451" s="13"/>
      <c r="U451" s="13"/>
      <c r="V451" s="13"/>
      <c r="W451" s="13"/>
      <c r="X451" s="13"/>
      <c r="Y451" s="13"/>
    </row>
    <row r="452" spans="1:25" x14ac:dyDescent="0.35">
      <c r="A452" s="7" t="s">
        <v>81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12"/>
        <v>SimFix</v>
      </c>
      <c r="P452" s="13" t="str">
        <f t="shared" si="13"/>
        <v>Search Like Pattern</v>
      </c>
      <c r="Q452" s="13" t="str">
        <f>IF(NOT(ISERR(SEARCH("*_Buggy",$A452))), "Buggy", IF(NOT(ISERR(SEARCH("*_Manual",$A452))), "Manual", IF(NOT(ISERR(SEARCH("*_Auto",$A452))), "Auto", "")))</f>
        <v>Buggy</v>
      </c>
      <c r="R452" s="13"/>
      <c r="S452" s="13"/>
      <c r="T452" s="13"/>
      <c r="U452" s="13"/>
      <c r="V452" s="13"/>
      <c r="W452" s="13"/>
      <c r="X452" s="13"/>
      <c r="Y452" s="13"/>
    </row>
    <row r="453" spans="1:25" x14ac:dyDescent="0.35">
      <c r="A453" s="5" t="s">
        <v>409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12"/>
        <v>SimFix</v>
      </c>
      <c r="P453" s="13" t="str">
        <f t="shared" si="13"/>
        <v>Search Like Pattern</v>
      </c>
      <c r="Q453" s="13" t="str">
        <f>IF(NOT(ISERR(SEARCH("*_Buggy",$A453))), "Buggy", IF(NOT(ISERR(SEARCH("*_Manual",$A453))), "Manual", IF(NOT(ISERR(SEARCH("*_Auto",$A453))), "Auto", "")))</f>
        <v>Buggy</v>
      </c>
      <c r="R453" s="13"/>
      <c r="S453" s="13"/>
      <c r="T453" s="13"/>
      <c r="U453" s="13"/>
      <c r="V453" s="13"/>
      <c r="W453" s="13"/>
      <c r="X453" s="13"/>
      <c r="Y453" s="13"/>
    </row>
    <row r="454" spans="1:25" x14ac:dyDescent="0.35">
      <c r="A454" s="7" t="s">
        <v>38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12"/>
        <v>SimFix</v>
      </c>
      <c r="P454" s="13" t="str">
        <f t="shared" si="13"/>
        <v>Search Like Pattern</v>
      </c>
      <c r="Q454" s="13" t="str">
        <f>IF(NOT(ISERR(SEARCH("*_Buggy",$A454))), "Buggy", IF(NOT(ISERR(SEARCH("*_Manual",$A454))), "Manual", IF(NOT(ISERR(SEARCH("*_Auto",$A454))), "Auto", "")))</f>
        <v>Buggy</v>
      </c>
      <c r="R454" s="13"/>
      <c r="S454" s="13"/>
      <c r="T454" s="13"/>
      <c r="U454" s="13"/>
      <c r="V454" s="13"/>
      <c r="W454" s="13"/>
      <c r="X454" s="13"/>
      <c r="Y454" s="13"/>
    </row>
    <row r="455" spans="1:25" x14ac:dyDescent="0.35">
      <c r="A455" s="5" t="s">
        <v>405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12"/>
        <v>SimFix</v>
      </c>
      <c r="P455" s="13" t="str">
        <f t="shared" si="13"/>
        <v>Search Like Pattern</v>
      </c>
      <c r="Q455" s="13" t="str">
        <f>IF(NOT(ISERR(SEARCH("*_Buggy",$A455))), "Buggy", IF(NOT(ISERR(SEARCH("*_Manual",$A455))), "Manual", IF(NOT(ISERR(SEARCH("*_Auto",$A455))), "Auto", "")))</f>
        <v>Buggy</v>
      </c>
      <c r="R455" s="13"/>
      <c r="S455" s="13"/>
      <c r="T455" s="13"/>
      <c r="U455" s="13"/>
      <c r="V455" s="13"/>
      <c r="W455" s="13"/>
      <c r="X455" s="13"/>
      <c r="Y455" s="13"/>
    </row>
    <row r="456" spans="1:25" x14ac:dyDescent="0.35">
      <c r="A456" s="5" t="s">
        <v>313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12"/>
        <v>SimFix</v>
      </c>
      <c r="P456" s="13" t="str">
        <f t="shared" si="13"/>
        <v>Search Like Pattern</v>
      </c>
      <c r="Q456" s="13" t="str">
        <f>IF(NOT(ISERR(SEARCH("*_Buggy",$A456))), "Buggy", IF(NOT(ISERR(SEARCH("*_Manual",$A456))), "Manual", IF(NOT(ISERR(SEARCH("*_Auto",$A456))), "Auto", "")))</f>
        <v>Buggy</v>
      </c>
      <c r="R456" s="13"/>
      <c r="S456" s="13"/>
      <c r="T456" s="13"/>
      <c r="U456" s="13"/>
      <c r="V456" s="13"/>
      <c r="W456" s="13"/>
      <c r="X456" s="13"/>
      <c r="Y456" s="13"/>
    </row>
    <row r="457" spans="1:25" x14ac:dyDescent="0.35">
      <c r="A457" s="7" t="s">
        <v>231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12"/>
        <v>SimFix</v>
      </c>
      <c r="P457" s="13" t="str">
        <f t="shared" si="13"/>
        <v>Search Like Pattern</v>
      </c>
      <c r="Q457" s="13" t="str">
        <f>IF(NOT(ISERR(SEARCH("*_Buggy",$A457))), "Buggy", IF(NOT(ISERR(SEARCH("*_Manual",$A457))), "Manual", IF(NOT(ISERR(SEARCH("*_Auto",$A457))), "Auto", "")))</f>
        <v>Buggy</v>
      </c>
      <c r="R457" s="13"/>
      <c r="S457" s="13"/>
      <c r="T457" s="13"/>
      <c r="U457" s="13"/>
      <c r="V457" s="13"/>
      <c r="W457" s="13"/>
      <c r="X457" s="13"/>
      <c r="Y457" s="13"/>
    </row>
    <row r="458" spans="1:25" x14ac:dyDescent="0.35">
      <c r="A458" s="7" t="s">
        <v>86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12"/>
        <v>SimFix</v>
      </c>
      <c r="P458" s="13" t="str">
        <f t="shared" si="13"/>
        <v>Search Like Pattern</v>
      </c>
      <c r="Q458" s="13" t="str">
        <f>IF(NOT(ISERR(SEARCH("*_Buggy",$A458))), "Buggy", IF(NOT(ISERR(SEARCH("*_Manual",$A458))), "Manual", IF(NOT(ISERR(SEARCH("*_Auto",$A458))), "Auto", "")))</f>
        <v>Buggy</v>
      </c>
      <c r="R458" s="13"/>
      <c r="S458" s="13"/>
      <c r="T458" s="13"/>
      <c r="U458" s="13"/>
      <c r="V458" s="13"/>
      <c r="W458" s="13"/>
      <c r="X458" s="13"/>
      <c r="Y458" s="13"/>
    </row>
    <row r="459" spans="1:25" x14ac:dyDescent="0.35">
      <c r="A459" s="5" t="s">
        <v>342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12"/>
        <v>SimFix</v>
      </c>
      <c r="P459" s="13" t="str">
        <f t="shared" si="13"/>
        <v>Search Like Pattern</v>
      </c>
      <c r="Q459" s="13" t="str">
        <f>IF(NOT(ISERR(SEARCH("*_Buggy",$A459))), "Buggy", IF(NOT(ISERR(SEARCH("*_Manual",$A459))), "Manual", IF(NOT(ISERR(SEARCH("*_Auto",$A459))), "Auto", "")))</f>
        <v>Buggy</v>
      </c>
      <c r="R459" s="13"/>
      <c r="S459" s="13"/>
      <c r="T459" s="13"/>
      <c r="U459" s="13"/>
      <c r="V459" s="13"/>
      <c r="W459" s="13"/>
      <c r="X459" s="13"/>
      <c r="Y459" s="13"/>
    </row>
    <row r="460" spans="1:25" x14ac:dyDescent="0.35">
      <c r="A460" s="5" t="s">
        <v>37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12"/>
        <v>SimFix</v>
      </c>
      <c r="P460" s="13" t="str">
        <f t="shared" si="13"/>
        <v>Search Like Pattern</v>
      </c>
      <c r="Q460" s="13" t="str">
        <f>IF(NOT(ISERR(SEARCH("*_Buggy",$A460))), "Buggy", IF(NOT(ISERR(SEARCH("*_Manual",$A460))), "Manual", IF(NOT(ISERR(SEARCH("*_Auto",$A460))), "Auto", "")))</f>
        <v>Buggy</v>
      </c>
      <c r="R460" s="13"/>
      <c r="S460" s="13"/>
      <c r="T460" s="13"/>
      <c r="U460" s="13"/>
      <c r="V460" s="13"/>
      <c r="W460" s="13"/>
      <c r="X460" s="13"/>
      <c r="Y460" s="13"/>
    </row>
    <row r="461" spans="1:25" x14ac:dyDescent="0.35">
      <c r="A461" s="7" t="s">
        <v>174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12"/>
        <v>SimFix</v>
      </c>
      <c r="P461" s="13" t="str">
        <f t="shared" si="13"/>
        <v>Search Like Pattern</v>
      </c>
      <c r="Q461" s="13" t="str">
        <f>IF(NOT(ISERR(SEARCH("*_Buggy",$A461))), "Buggy", IF(NOT(ISERR(SEARCH("*_Manual",$A461))), "Manual", IF(NOT(ISERR(SEARCH("*_Auto",$A461))), "Auto", "")))</f>
        <v>Buggy</v>
      </c>
      <c r="R461" s="13"/>
      <c r="S461" s="13"/>
      <c r="T461" s="13"/>
      <c r="U461" s="13"/>
      <c r="V461" s="13"/>
      <c r="W461" s="13"/>
      <c r="X461" s="13"/>
      <c r="Y461" s="13"/>
    </row>
    <row r="462" spans="1:25" x14ac:dyDescent="0.35">
      <c r="A462" s="7" t="s">
        <v>274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12"/>
        <v>SimFix</v>
      </c>
      <c r="P462" s="13" t="str">
        <f t="shared" si="13"/>
        <v>Search Like Pattern</v>
      </c>
      <c r="Q462" s="13" t="str">
        <f>IF(NOT(ISERR(SEARCH("*_Buggy",$A462))), "Buggy", IF(NOT(ISERR(SEARCH("*_Manual",$A462))), "Manual", IF(NOT(ISERR(SEARCH("*_Auto",$A462))), "Auto", "")))</f>
        <v>Buggy</v>
      </c>
      <c r="R462" s="13"/>
      <c r="S462" s="13"/>
      <c r="T462" s="13"/>
      <c r="U462" s="13"/>
      <c r="V462" s="13"/>
      <c r="W462" s="13"/>
      <c r="X462" s="13"/>
      <c r="Y462" s="13"/>
    </row>
    <row r="463" spans="1:25" x14ac:dyDescent="0.35">
      <c r="A463" s="7" t="s">
        <v>321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12"/>
        <v>SimFix</v>
      </c>
      <c r="P463" s="13" t="str">
        <f t="shared" si="13"/>
        <v>Search Like Pattern</v>
      </c>
      <c r="Q463" s="13" t="str">
        <f>IF(NOT(ISERR(SEARCH("*_Buggy",$A463))), "Buggy", IF(NOT(ISERR(SEARCH("*_Manual",$A463))), "Manual", IF(NOT(ISERR(SEARCH("*_Auto",$A463))), "Auto", "")))</f>
        <v>Buggy</v>
      </c>
      <c r="R463" s="13"/>
      <c r="S463" s="13"/>
      <c r="T463" s="13"/>
      <c r="U463" s="13"/>
      <c r="V463" s="13"/>
      <c r="W463" s="13"/>
      <c r="X463" s="13"/>
      <c r="Y463" s="13"/>
    </row>
    <row r="464" spans="1:25" x14ac:dyDescent="0.35">
      <c r="A464" s="7" t="s">
        <v>197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12"/>
        <v>TBar</v>
      </c>
      <c r="P464" s="13" t="str">
        <f t="shared" si="13"/>
        <v>True Pattern</v>
      </c>
      <c r="Q464" s="13" t="str">
        <f>IF(NOT(ISERR(SEARCH("*_Buggy",$A464))), "Buggy", IF(NOT(ISERR(SEARCH("*_Manual",$A464))), "Manual", IF(NOT(ISERR(SEARCH("*_Auto",$A464))), "Auto", "")))</f>
        <v>Buggy</v>
      </c>
      <c r="R464" s="13"/>
      <c r="S464" s="13"/>
      <c r="T464" s="13"/>
      <c r="U464" s="13"/>
      <c r="V464" s="13"/>
      <c r="W464" s="13"/>
      <c r="X464" s="13"/>
      <c r="Y464" s="13"/>
    </row>
    <row r="465" spans="1:25" x14ac:dyDescent="0.35">
      <c r="A465" s="5" t="s">
        <v>82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12"/>
        <v>TBar</v>
      </c>
      <c r="P465" s="13" t="str">
        <f t="shared" si="13"/>
        <v>True Pattern</v>
      </c>
      <c r="Q465" s="13" t="str">
        <f>IF(NOT(ISERR(SEARCH("*_Buggy",$A465))), "Buggy", IF(NOT(ISERR(SEARCH("*_Manual",$A465))), "Manual", IF(NOT(ISERR(SEARCH("*_Auto",$A465))), "Auto", "")))</f>
        <v>Buggy</v>
      </c>
      <c r="R465" s="13"/>
      <c r="S465" s="13"/>
      <c r="T465" s="13"/>
      <c r="U465" s="13"/>
      <c r="V465" s="13"/>
      <c r="W465" s="13"/>
      <c r="X465" s="13"/>
      <c r="Y465" s="13"/>
    </row>
    <row r="466" spans="1:25" x14ac:dyDescent="0.35">
      <c r="A466" s="7" t="s">
        <v>98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12"/>
        <v>TBar</v>
      </c>
      <c r="P466" s="13" t="str">
        <f t="shared" si="13"/>
        <v>True Pattern</v>
      </c>
      <c r="Q466" s="13" t="str">
        <f>IF(NOT(ISERR(SEARCH("*_Buggy",$A466))), "Buggy", IF(NOT(ISERR(SEARCH("*_Manual",$A466))), "Manual", IF(NOT(ISERR(SEARCH("*_Auto",$A466))), "Auto", "")))</f>
        <v>Buggy</v>
      </c>
      <c r="R466" s="13"/>
      <c r="S466" s="13"/>
      <c r="T466" s="13"/>
      <c r="U466" s="13"/>
      <c r="V466" s="13"/>
      <c r="W466" s="13"/>
      <c r="X466" s="13"/>
      <c r="Y466" s="13"/>
    </row>
    <row r="467" spans="1:25" x14ac:dyDescent="0.35">
      <c r="A467" s="5" t="s">
        <v>335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12"/>
        <v>TBar</v>
      </c>
      <c r="P467" s="13" t="str">
        <f t="shared" si="13"/>
        <v>True Pattern</v>
      </c>
      <c r="Q467" s="13" t="str">
        <f>IF(NOT(ISERR(SEARCH("*_Buggy",$A467))), "Buggy", IF(NOT(ISERR(SEARCH("*_Manual",$A467))), "Manual", IF(NOT(ISERR(SEARCH("*_Auto",$A467))), "Auto", "")))</f>
        <v>Buggy</v>
      </c>
      <c r="R467" s="13"/>
      <c r="S467" s="13"/>
      <c r="T467" s="13"/>
      <c r="U467" s="13"/>
      <c r="V467" s="13"/>
      <c r="W467" s="13"/>
      <c r="X467" s="13"/>
      <c r="Y467" s="13"/>
    </row>
    <row r="468" spans="1:25" x14ac:dyDescent="0.35">
      <c r="A468" s="7" t="s">
        <v>316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12"/>
        <v>TBar</v>
      </c>
      <c r="P468" s="13" t="str">
        <f t="shared" si="13"/>
        <v>True Pattern</v>
      </c>
      <c r="Q468" s="13" t="str">
        <f>IF(NOT(ISERR(SEARCH("*_Buggy",$A468))), "Buggy", IF(NOT(ISERR(SEARCH("*_Manual",$A468))), "Manual", IF(NOT(ISERR(SEARCH("*_Auto",$A468))), "Auto", "")))</f>
        <v>Buggy</v>
      </c>
      <c r="R468" s="13"/>
      <c r="S468" s="13"/>
      <c r="T468" s="13"/>
      <c r="U468" s="13"/>
      <c r="V468" s="13"/>
      <c r="W468" s="13"/>
      <c r="X468" s="13"/>
      <c r="Y468" s="13"/>
    </row>
    <row r="469" spans="1:25" x14ac:dyDescent="0.35">
      <c r="A469" s="5" t="s">
        <v>193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12"/>
        <v>TBar</v>
      </c>
      <c r="P469" s="13" t="str">
        <f t="shared" si="13"/>
        <v>True Pattern</v>
      </c>
      <c r="Q469" s="13" t="str">
        <f>IF(NOT(ISERR(SEARCH("*_Buggy",$A469))), "Buggy", IF(NOT(ISERR(SEARCH("*_Manual",$A469))), "Manual", IF(NOT(ISERR(SEARCH("*_Auto",$A469))), "Auto", "")))</f>
        <v>Buggy</v>
      </c>
      <c r="R469" s="13"/>
      <c r="S469" s="13"/>
      <c r="T469" s="13"/>
      <c r="U469" s="13"/>
      <c r="V469" s="13"/>
      <c r="W469" s="13"/>
      <c r="X469" s="13"/>
      <c r="Y469" s="13"/>
    </row>
    <row r="470" spans="1:25" x14ac:dyDescent="0.35">
      <c r="A470" s="7" t="s">
        <v>184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12"/>
        <v>TBar</v>
      </c>
      <c r="P470" s="13" t="str">
        <f t="shared" si="13"/>
        <v>True Pattern</v>
      </c>
      <c r="Q470" s="13" t="str">
        <f>IF(NOT(ISERR(SEARCH("*_Buggy",$A470))), "Buggy", IF(NOT(ISERR(SEARCH("*_Manual",$A470))), "Manual", IF(NOT(ISERR(SEARCH("*_Auto",$A470))), "Auto", "")))</f>
        <v>Buggy</v>
      </c>
      <c r="R470" s="13"/>
      <c r="S470" s="13"/>
      <c r="T470" s="13"/>
      <c r="U470" s="13"/>
      <c r="V470" s="13"/>
      <c r="W470" s="13"/>
      <c r="X470" s="13"/>
      <c r="Y470" s="13"/>
    </row>
    <row r="471" spans="1:25" x14ac:dyDescent="0.35">
      <c r="A471" s="7" t="s">
        <v>178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12"/>
        <v>TBar</v>
      </c>
      <c r="P471" s="13" t="str">
        <f t="shared" si="13"/>
        <v>True Pattern</v>
      </c>
      <c r="Q471" s="13" t="str">
        <f>IF(NOT(ISERR(SEARCH("*_Buggy",$A471))), "Buggy", IF(NOT(ISERR(SEARCH("*_Manual",$A471))), "Manual", IF(NOT(ISERR(SEARCH("*_Auto",$A471))), "Auto", "")))</f>
        <v>Buggy</v>
      </c>
      <c r="R471" s="13"/>
      <c r="S471" s="13"/>
      <c r="T471" s="13"/>
      <c r="U471" s="13"/>
      <c r="V471" s="13"/>
      <c r="W471" s="13"/>
      <c r="X471" s="13"/>
      <c r="Y471" s="13"/>
    </row>
    <row r="472" spans="1:25" x14ac:dyDescent="0.35">
      <c r="A472" s="5" t="s">
        <v>242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14">LEFT($A472,FIND("_",$A472)-1)</f>
        <v>TBar</v>
      </c>
      <c r="P472" s="13" t="str">
        <f t="shared" ref="P472:P535" si="15">IF($O472="ACS", "True Search", IF($O472="Arja", "Evolutionary Search", IF($O472="AVATAR", "True Pattern", IF($O472="CapGen", "Search Like Pattern", IF($O472="Cardumen", "True Semantic", IF($O472="DynaMoth", "True Semantic", IF($O472="FixMiner", "True Pattern", IF($O472="GenProg-A", "Evolutionary Search", IF($O472="Hercules", "Learning Pattern", IF($O472="Jaid", "True Semantic",
IF($O472="Kali-A", "True Search", IF($O472="kPAR", "True Pattern", IF($O472="Nopol", "True Semantic", IF($O472="RSRepair-A", "Evolutionary Search", IF($O472="SequenceR", "Deep Learning", IF($O472="SimFix", "Search Like Pattern", IF($O472="SketchFix", "True Pattern", IF($O472="SOFix", "True Pattern", IF($O472="ssFix", "Search Like Pattern", IF($O472="TBar", "True Pattern", ""))))))))))))))))))))</f>
        <v>True Pattern</v>
      </c>
      <c r="Q472" s="13" t="str">
        <f>IF(NOT(ISERR(SEARCH("*_Buggy",$A472))), "Buggy", IF(NOT(ISERR(SEARCH("*_Manual",$A472))), "Manual", IF(NOT(ISERR(SEARCH("*_Auto",$A472))), "Auto", "")))</f>
        <v>Buggy</v>
      </c>
      <c r="R472" s="13"/>
      <c r="S472" s="13"/>
      <c r="T472" s="13"/>
      <c r="U472" s="13"/>
      <c r="V472" s="13"/>
      <c r="W472" s="13"/>
      <c r="X472" s="13"/>
      <c r="Y472" s="13"/>
    </row>
    <row r="473" spans="1:25" x14ac:dyDescent="0.35">
      <c r="A473" s="7" t="s">
        <v>366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14"/>
        <v>TBar</v>
      </c>
      <c r="P473" s="13" t="str">
        <f t="shared" si="15"/>
        <v>True Pattern</v>
      </c>
      <c r="Q473" s="13" t="str">
        <f>IF(NOT(ISERR(SEARCH("*_Buggy",$A473))), "Buggy", IF(NOT(ISERR(SEARCH("*_Manual",$A473))), "Manual", IF(NOT(ISERR(SEARCH("*_Auto",$A473))), "Auto", "")))</f>
        <v>Buggy</v>
      </c>
      <c r="R473" s="13"/>
      <c r="S473" s="13"/>
      <c r="T473" s="13"/>
      <c r="U473" s="13"/>
      <c r="V473" s="13"/>
      <c r="W473" s="13"/>
      <c r="X473" s="13"/>
      <c r="Y473" s="13"/>
    </row>
    <row r="474" spans="1:25" x14ac:dyDescent="0.35">
      <c r="A474" s="7" t="s">
        <v>390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14"/>
        <v>TBar</v>
      </c>
      <c r="P474" s="13" t="str">
        <f t="shared" si="15"/>
        <v>True Pattern</v>
      </c>
      <c r="Q474" s="13" t="str">
        <f>IF(NOT(ISERR(SEARCH("*_Buggy",$A474))), "Buggy", IF(NOT(ISERR(SEARCH("*_Manual",$A474))), "Manual", IF(NOT(ISERR(SEARCH("*_Auto",$A474))), "Auto", "")))</f>
        <v>Buggy</v>
      </c>
      <c r="R474" s="13"/>
      <c r="S474" s="13"/>
      <c r="T474" s="13"/>
      <c r="U474" s="13"/>
      <c r="V474" s="13"/>
      <c r="W474" s="13"/>
      <c r="X474" s="13"/>
      <c r="Y474" s="13"/>
    </row>
    <row r="475" spans="1:25" x14ac:dyDescent="0.35">
      <c r="A475" s="5" t="s">
        <v>408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14"/>
        <v>TBar</v>
      </c>
      <c r="P475" s="13" t="str">
        <f t="shared" si="15"/>
        <v>True Pattern</v>
      </c>
      <c r="Q475" s="13" t="str">
        <f>IF(NOT(ISERR(SEARCH("*_Buggy",$A475))), "Buggy", IF(NOT(ISERR(SEARCH("*_Manual",$A475))), "Manual", IF(NOT(ISERR(SEARCH("*_Auto",$A475))), "Auto", "")))</f>
        <v>Buggy</v>
      </c>
      <c r="R475" s="13"/>
      <c r="S475" s="13"/>
      <c r="T475" s="13"/>
      <c r="U475" s="13"/>
      <c r="V475" s="13"/>
      <c r="W475" s="13"/>
      <c r="X475" s="13"/>
      <c r="Y475" s="13"/>
    </row>
    <row r="476" spans="1:25" x14ac:dyDescent="0.35">
      <c r="A476" s="5" t="s">
        <v>262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14"/>
        <v>TBar</v>
      </c>
      <c r="P476" s="13" t="str">
        <f t="shared" si="15"/>
        <v>True Pattern</v>
      </c>
      <c r="Q476" s="13" t="str">
        <f>IF(NOT(ISERR(SEARCH("*_Buggy",$A476))), "Buggy", IF(NOT(ISERR(SEARCH("*_Manual",$A476))), "Manual", IF(NOT(ISERR(SEARCH("*_Auto",$A476))), "Auto", "")))</f>
        <v>Buggy</v>
      </c>
      <c r="R476" s="13"/>
      <c r="S476" s="13"/>
      <c r="T476" s="13"/>
      <c r="U476" s="13"/>
      <c r="V476" s="13"/>
      <c r="W476" s="13"/>
      <c r="X476" s="13"/>
      <c r="Y476" s="13"/>
    </row>
    <row r="477" spans="1:25" x14ac:dyDescent="0.35">
      <c r="A477" s="5" t="s">
        <v>239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14"/>
        <v>TBar</v>
      </c>
      <c r="P477" s="13" t="str">
        <f t="shared" si="15"/>
        <v>True Pattern</v>
      </c>
      <c r="Q477" s="13" t="str">
        <f>IF(NOT(ISERR(SEARCH("*_Buggy",$A477))), "Buggy", IF(NOT(ISERR(SEARCH("*_Manual",$A477))), "Manual", IF(NOT(ISERR(SEARCH("*_Auto",$A477))), "Auto", "")))</f>
        <v>Buggy</v>
      </c>
      <c r="R477" s="13"/>
      <c r="S477" s="13"/>
      <c r="T477" s="13"/>
      <c r="U477" s="13"/>
      <c r="V477" s="13"/>
      <c r="W477" s="13"/>
      <c r="X477" s="13"/>
      <c r="Y477" s="13"/>
    </row>
    <row r="478" spans="1:25" x14ac:dyDescent="0.35">
      <c r="A478" s="5" t="s">
        <v>432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14"/>
        <v>TBar</v>
      </c>
      <c r="P478" s="13" t="str">
        <f t="shared" si="15"/>
        <v>True Pattern</v>
      </c>
      <c r="Q478" s="13" t="str">
        <f>IF(NOT(ISERR(SEARCH("*_Buggy",$A478))), "Buggy", IF(NOT(ISERR(SEARCH("*_Manual",$A478))), "Manual", IF(NOT(ISERR(SEARCH("*_Auto",$A478))), "Auto", "")))</f>
        <v>Buggy</v>
      </c>
      <c r="R478" s="13"/>
      <c r="S478" s="13"/>
      <c r="T478" s="13"/>
      <c r="U478" s="13"/>
      <c r="V478" s="13"/>
      <c r="W478" s="13"/>
      <c r="X478" s="13"/>
      <c r="Y478" s="13"/>
    </row>
    <row r="479" spans="1:25" x14ac:dyDescent="0.35">
      <c r="A479" s="5" t="s">
        <v>104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14"/>
        <v>TBar</v>
      </c>
      <c r="P479" s="13" t="str">
        <f t="shared" si="15"/>
        <v>True Pattern</v>
      </c>
      <c r="Q479" s="13" t="str">
        <f>IF(NOT(ISERR(SEARCH("*_Buggy",$A479))), "Buggy", IF(NOT(ISERR(SEARCH("*_Manual",$A479))), "Manual", IF(NOT(ISERR(SEARCH("*_Auto",$A479))), "Auto", "")))</f>
        <v>Buggy</v>
      </c>
      <c r="R479" s="13"/>
      <c r="S479" s="13"/>
      <c r="T479" s="13"/>
      <c r="U479" s="13"/>
      <c r="V479" s="13"/>
      <c r="W479" s="13"/>
      <c r="X479" s="13"/>
      <c r="Y479" s="13"/>
    </row>
    <row r="480" spans="1:25" x14ac:dyDescent="0.35">
      <c r="A480" s="5" t="s">
        <v>345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14"/>
        <v>TBar</v>
      </c>
      <c r="P480" s="13" t="str">
        <f t="shared" si="15"/>
        <v>True Pattern</v>
      </c>
      <c r="Q480" s="13" t="str">
        <f>IF(NOT(ISERR(SEARCH("*_Buggy",$A480))), "Buggy", IF(NOT(ISERR(SEARCH("*_Manual",$A480))), "Manual", IF(NOT(ISERR(SEARCH("*_Auto",$A480))), "Auto", "")))</f>
        <v>Buggy</v>
      </c>
      <c r="R480" s="13"/>
      <c r="S480" s="13"/>
      <c r="T480" s="13"/>
      <c r="U480" s="13"/>
      <c r="V480" s="13"/>
      <c r="W480" s="13"/>
      <c r="X480" s="13"/>
      <c r="Y480" s="13"/>
    </row>
    <row r="481" spans="1:25" x14ac:dyDescent="0.35">
      <c r="A481" s="5" t="s">
        <v>356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14"/>
        <v>TBar</v>
      </c>
      <c r="P481" s="13" t="str">
        <f t="shared" si="15"/>
        <v>True Pattern</v>
      </c>
      <c r="Q481" s="13" t="str">
        <f>IF(NOT(ISERR(SEARCH("*_Buggy",$A481))), "Buggy", IF(NOT(ISERR(SEARCH("*_Manual",$A481))), "Manual", IF(NOT(ISERR(SEARCH("*_Auto",$A481))), "Auto", "")))</f>
        <v>Buggy</v>
      </c>
      <c r="R481" s="13"/>
      <c r="S481" s="13"/>
      <c r="T481" s="13"/>
      <c r="U481" s="13"/>
      <c r="V481" s="13"/>
      <c r="W481" s="13"/>
      <c r="X481" s="13"/>
      <c r="Y481" s="13"/>
    </row>
    <row r="482" spans="1:25" x14ac:dyDescent="0.35">
      <c r="A482" s="5" t="s">
        <v>421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14"/>
        <v>TBar</v>
      </c>
      <c r="P482" s="13" t="str">
        <f t="shared" si="15"/>
        <v>True Pattern</v>
      </c>
      <c r="Q482" s="13" t="str">
        <f>IF(NOT(ISERR(SEARCH("*_Buggy",$A482))), "Buggy", IF(NOT(ISERR(SEARCH("*_Manual",$A482))), "Manual", IF(NOT(ISERR(SEARCH("*_Auto",$A482))), "Auto", "")))</f>
        <v>Buggy</v>
      </c>
      <c r="R482" s="13"/>
      <c r="S482" s="13"/>
      <c r="T482" s="13"/>
      <c r="U482" s="13"/>
      <c r="V482" s="13"/>
      <c r="W482" s="13"/>
      <c r="X482" s="13"/>
      <c r="Y482" s="13"/>
    </row>
    <row r="483" spans="1:25" x14ac:dyDescent="0.35">
      <c r="A483" s="7" t="s">
        <v>414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14"/>
        <v>TBar</v>
      </c>
      <c r="P483" s="13" t="str">
        <f t="shared" si="15"/>
        <v>True Pattern</v>
      </c>
      <c r="Q483" s="13" t="str">
        <f>IF(NOT(ISERR(SEARCH("*_Buggy",$A483))), "Buggy", IF(NOT(ISERR(SEARCH("*_Manual",$A483))), "Manual", IF(NOT(ISERR(SEARCH("*_Auto",$A483))), "Auto", "")))</f>
        <v>Buggy</v>
      </c>
      <c r="R483" s="13"/>
      <c r="S483" s="13"/>
      <c r="T483" s="13"/>
      <c r="U483" s="13"/>
      <c r="V483" s="13"/>
      <c r="W483" s="13"/>
      <c r="X483" s="13"/>
      <c r="Y483" s="13"/>
    </row>
    <row r="484" spans="1:25" x14ac:dyDescent="0.35">
      <c r="A484" s="5" t="s">
        <v>438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14"/>
        <v>TBar</v>
      </c>
      <c r="P484" s="13" t="str">
        <f t="shared" si="15"/>
        <v>True Pattern</v>
      </c>
      <c r="Q484" s="13" t="str">
        <f>IF(NOT(ISERR(SEARCH("*_Buggy",$A484))), "Buggy", IF(NOT(ISERR(SEARCH("*_Manual",$A484))), "Manual", IF(NOT(ISERR(SEARCH("*_Auto",$A484))), "Auto", "")))</f>
        <v>Buggy</v>
      </c>
      <c r="R484" s="13"/>
      <c r="S484" s="13"/>
      <c r="T484" s="13"/>
      <c r="U484" s="13"/>
      <c r="V484" s="13"/>
      <c r="W484" s="13"/>
      <c r="X484" s="13"/>
      <c r="Y484" s="13"/>
    </row>
    <row r="485" spans="1:25" x14ac:dyDescent="0.35">
      <c r="A485" s="7" t="s">
        <v>340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14"/>
        <v>TBar</v>
      </c>
      <c r="P485" s="13" t="str">
        <f t="shared" si="15"/>
        <v>True Pattern</v>
      </c>
      <c r="Q485" s="13" t="str">
        <f>IF(NOT(ISERR(SEARCH("*_Buggy",$A485))), "Buggy", IF(NOT(ISERR(SEARCH("*_Manual",$A485))), "Manual", IF(NOT(ISERR(SEARCH("*_Auto",$A485))), "Auto", "")))</f>
        <v>Buggy</v>
      </c>
      <c r="R485" s="13"/>
      <c r="S485" s="13"/>
      <c r="T485" s="13"/>
      <c r="U485" s="13"/>
      <c r="V485" s="13"/>
      <c r="W485" s="13"/>
      <c r="X485" s="13"/>
      <c r="Y485" s="13"/>
    </row>
    <row r="486" spans="1:25" x14ac:dyDescent="0.35">
      <c r="A486" s="5" t="s">
        <v>376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14"/>
        <v>TBar</v>
      </c>
      <c r="P486" s="13" t="str">
        <f t="shared" si="15"/>
        <v>True Pattern</v>
      </c>
      <c r="Q486" s="13" t="str">
        <f>IF(NOT(ISERR(SEARCH("*_Buggy",$A486))), "Buggy", IF(NOT(ISERR(SEARCH("*_Manual",$A486))), "Manual", IF(NOT(ISERR(SEARCH("*_Auto",$A486))), "Auto", "")))</f>
        <v>Buggy</v>
      </c>
      <c r="R486" s="13"/>
      <c r="S486" s="13"/>
      <c r="T486" s="13"/>
      <c r="U486" s="13"/>
      <c r="V486" s="13"/>
      <c r="W486" s="13"/>
      <c r="X486" s="13"/>
      <c r="Y486" s="13"/>
    </row>
    <row r="487" spans="1:25" x14ac:dyDescent="0.35">
      <c r="A487" s="5" t="s">
        <v>374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14"/>
        <v>TBar</v>
      </c>
      <c r="P487" s="13" t="str">
        <f t="shared" si="15"/>
        <v>True Pattern</v>
      </c>
      <c r="Q487" s="13" t="str">
        <f>IF(NOT(ISERR(SEARCH("*_Buggy",$A487))), "Buggy", IF(NOT(ISERR(SEARCH("*_Manual",$A487))), "Manual", IF(NOT(ISERR(SEARCH("*_Auto",$A487))), "Auto", "")))</f>
        <v>Buggy</v>
      </c>
      <c r="R487" s="13"/>
      <c r="S487" s="13"/>
      <c r="T487" s="13"/>
      <c r="U487" s="13"/>
      <c r="V487" s="13"/>
      <c r="W487" s="13"/>
      <c r="X487" s="13"/>
      <c r="Y487" s="13"/>
    </row>
    <row r="488" spans="1:25" x14ac:dyDescent="0.35">
      <c r="A488" s="5" t="s">
        <v>283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14"/>
        <v>TBar</v>
      </c>
      <c r="P488" s="13" t="str">
        <f t="shared" si="15"/>
        <v>True Pattern</v>
      </c>
      <c r="Q488" s="13" t="str">
        <f>IF(NOT(ISERR(SEARCH("*_Buggy",$A488))), "Buggy", IF(NOT(ISERR(SEARCH("*_Manual",$A488))), "Manual", IF(NOT(ISERR(SEARCH("*_Auto",$A488))), "Auto", "")))</f>
        <v>Buggy</v>
      </c>
      <c r="R488" s="13"/>
      <c r="S488" s="13"/>
      <c r="T488" s="13"/>
      <c r="U488" s="13"/>
      <c r="V488" s="13"/>
      <c r="W488" s="13"/>
      <c r="X488" s="13"/>
      <c r="Y488" s="13"/>
    </row>
    <row r="489" spans="1:25" x14ac:dyDescent="0.35">
      <c r="A489" s="5" t="s">
        <v>29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14"/>
        <v>TBar</v>
      </c>
      <c r="P489" s="13" t="str">
        <f t="shared" si="15"/>
        <v>True Pattern</v>
      </c>
      <c r="Q489" s="13" t="str">
        <f>IF(NOT(ISERR(SEARCH("*_Buggy",$A489))), "Buggy", IF(NOT(ISERR(SEARCH("*_Manual",$A489))), "Manual", IF(NOT(ISERR(SEARCH("*_Auto",$A489))), "Auto", "")))</f>
        <v>Buggy</v>
      </c>
      <c r="R489" s="13"/>
      <c r="S489" s="13"/>
      <c r="T489" s="13"/>
      <c r="U489" s="13"/>
      <c r="V489" s="13"/>
      <c r="W489" s="13"/>
      <c r="X489" s="13"/>
      <c r="Y489" s="13"/>
    </row>
    <row r="490" spans="1:25" x14ac:dyDescent="0.35">
      <c r="A490" s="7" t="s">
        <v>308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14"/>
        <v>TBar</v>
      </c>
      <c r="P490" s="13" t="str">
        <f t="shared" si="15"/>
        <v>True Pattern</v>
      </c>
      <c r="Q490" s="13" t="str">
        <f>IF(NOT(ISERR(SEARCH("*_Buggy",$A490))), "Buggy", IF(NOT(ISERR(SEARCH("*_Manual",$A490))), "Manual", IF(NOT(ISERR(SEARCH("*_Auto",$A490))), "Auto", "")))</f>
        <v>Buggy</v>
      </c>
      <c r="R490" s="13"/>
      <c r="S490" s="13"/>
      <c r="T490" s="13"/>
      <c r="U490" s="13"/>
      <c r="V490" s="13"/>
      <c r="W490" s="13"/>
      <c r="X490" s="13"/>
      <c r="Y490" s="13"/>
    </row>
    <row r="491" spans="1:25" x14ac:dyDescent="0.35">
      <c r="A491" s="7" t="s">
        <v>59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14"/>
        <v>TBar</v>
      </c>
      <c r="P491" s="13" t="str">
        <f t="shared" si="15"/>
        <v>True Pattern</v>
      </c>
      <c r="Q491" s="13" t="str">
        <f>IF(NOT(ISERR(SEARCH("*_Buggy",$A491))), "Buggy", IF(NOT(ISERR(SEARCH("*_Manual",$A491))), "Manual", IF(NOT(ISERR(SEARCH("*_Auto",$A491))), "Auto", "")))</f>
        <v>Buggy</v>
      </c>
      <c r="R491" s="13"/>
      <c r="S491" s="13"/>
      <c r="T491" s="13"/>
      <c r="U491" s="13"/>
      <c r="V491" s="13"/>
      <c r="W491" s="13"/>
      <c r="X491" s="13"/>
      <c r="Y491" s="13"/>
    </row>
    <row r="492" spans="1:25" x14ac:dyDescent="0.35">
      <c r="A492" s="7" t="s">
        <v>415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14"/>
        <v>TBar</v>
      </c>
      <c r="P492" s="13" t="str">
        <f t="shared" si="15"/>
        <v>True Pattern</v>
      </c>
      <c r="Q492" s="13" t="str">
        <f>IF(NOT(ISERR(SEARCH("*_Buggy",$A492))), "Buggy", IF(NOT(ISERR(SEARCH("*_Manual",$A492))), "Manual", IF(NOT(ISERR(SEARCH("*_Auto",$A492))), "Auto", "")))</f>
        <v>Buggy</v>
      </c>
      <c r="R492" s="13"/>
      <c r="S492" s="13"/>
      <c r="T492" s="13"/>
      <c r="U492" s="13"/>
      <c r="V492" s="13"/>
      <c r="W492" s="13"/>
      <c r="X492" s="13"/>
      <c r="Y492" s="13"/>
    </row>
    <row r="493" spans="1:25" x14ac:dyDescent="0.35">
      <c r="A493" s="5" t="s">
        <v>264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14"/>
        <v>TBar</v>
      </c>
      <c r="P493" s="13" t="str">
        <f t="shared" si="15"/>
        <v>True Pattern</v>
      </c>
      <c r="Q493" s="13" t="str">
        <f>IF(NOT(ISERR(SEARCH("*_Buggy",$A493))), "Buggy", IF(NOT(ISERR(SEARCH("*_Manual",$A493))), "Manual", IF(NOT(ISERR(SEARCH("*_Auto",$A493))), "Auto", "")))</f>
        <v>Buggy</v>
      </c>
      <c r="R493" s="13"/>
      <c r="S493" s="13"/>
      <c r="T493" s="13"/>
      <c r="U493" s="13"/>
      <c r="V493" s="13"/>
      <c r="W493" s="13"/>
      <c r="X493" s="13"/>
      <c r="Y493" s="13"/>
    </row>
    <row r="494" spans="1:25" x14ac:dyDescent="0.35">
      <c r="A494" s="7" t="s">
        <v>443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14"/>
        <v>TBar</v>
      </c>
      <c r="P494" s="13" t="str">
        <f t="shared" si="15"/>
        <v>True Pattern</v>
      </c>
      <c r="Q494" s="13" t="str">
        <f>IF(NOT(ISERR(SEARCH("*_Buggy",$A494))), "Buggy", IF(NOT(ISERR(SEARCH("*_Manual",$A494))), "Manual", IF(NOT(ISERR(SEARCH("*_Auto",$A494))), "Auto", "")))</f>
        <v>Buggy</v>
      </c>
      <c r="R494" s="13"/>
      <c r="S494" s="13"/>
      <c r="T494" s="13"/>
      <c r="U494" s="13"/>
      <c r="V494" s="13"/>
      <c r="W494" s="13"/>
      <c r="X494" s="13"/>
      <c r="Y494" s="13"/>
    </row>
    <row r="495" spans="1:25" x14ac:dyDescent="0.35">
      <c r="A495" s="5" t="s">
        <v>28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14"/>
        <v>TBar</v>
      </c>
      <c r="P495" s="13" t="str">
        <f t="shared" si="15"/>
        <v>True Pattern</v>
      </c>
      <c r="Q495" s="13" t="str">
        <f>IF(NOT(ISERR(SEARCH("*_Buggy",$A495))), "Buggy", IF(NOT(ISERR(SEARCH("*_Manual",$A495))), "Manual", IF(NOT(ISERR(SEARCH("*_Auto",$A495))), "Auto", "")))</f>
        <v>Buggy</v>
      </c>
      <c r="R495" s="13"/>
      <c r="S495" s="13"/>
      <c r="T495" s="13"/>
      <c r="U495" s="13"/>
      <c r="V495" s="13"/>
      <c r="W495" s="13"/>
      <c r="X495" s="13"/>
      <c r="Y495" s="13"/>
    </row>
    <row r="496" spans="1:25" x14ac:dyDescent="0.35">
      <c r="A496" s="5" t="s">
        <v>426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14"/>
        <v>TBar</v>
      </c>
      <c r="P496" s="13" t="str">
        <f t="shared" si="15"/>
        <v>True Pattern</v>
      </c>
      <c r="Q496" s="13" t="str">
        <f>IF(NOT(ISERR(SEARCH("*_Buggy",$A496))), "Buggy", IF(NOT(ISERR(SEARCH("*_Manual",$A496))), "Manual", IF(NOT(ISERR(SEARCH("*_Auto",$A496))), "Auto", "")))</f>
        <v>Buggy</v>
      </c>
      <c r="R496" s="13"/>
      <c r="S496" s="13"/>
      <c r="T496" s="13"/>
      <c r="U496" s="13"/>
      <c r="V496" s="13"/>
      <c r="W496" s="13"/>
      <c r="X496" s="13"/>
      <c r="Y496" s="13"/>
    </row>
    <row r="497" spans="1:25" x14ac:dyDescent="0.35">
      <c r="A497" s="5" t="s">
        <v>304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14"/>
        <v>TBar</v>
      </c>
      <c r="P497" s="13" t="str">
        <f t="shared" si="15"/>
        <v>True Pattern</v>
      </c>
      <c r="Q497" s="13" t="str">
        <f>IF(NOT(ISERR(SEARCH("*_Buggy",$A497))), "Buggy", IF(NOT(ISERR(SEARCH("*_Manual",$A497))), "Manual", IF(NOT(ISERR(SEARCH("*_Auto",$A497))), "Auto", "")))</f>
        <v>Buggy</v>
      </c>
      <c r="R497" s="13"/>
      <c r="S497" s="13"/>
      <c r="T497" s="13"/>
      <c r="U497" s="13"/>
      <c r="V497" s="13"/>
      <c r="W497" s="13"/>
      <c r="X497" s="13"/>
      <c r="Y497" s="13"/>
    </row>
    <row r="498" spans="1:25" x14ac:dyDescent="0.35">
      <c r="A498" s="5" t="s">
        <v>111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14"/>
        <v>TBar</v>
      </c>
      <c r="P498" s="13" t="str">
        <f t="shared" si="15"/>
        <v>True Pattern</v>
      </c>
      <c r="Q498" s="13" t="str">
        <f>IF(NOT(ISERR(SEARCH("*_Buggy",$A498))), "Buggy", IF(NOT(ISERR(SEARCH("*_Manual",$A498))), "Manual", IF(NOT(ISERR(SEARCH("*_Auto",$A498))), "Auto", "")))</f>
        <v>Buggy</v>
      </c>
      <c r="R498" s="13"/>
      <c r="S498" s="13"/>
      <c r="T498" s="13"/>
      <c r="U498" s="13"/>
      <c r="V498" s="13"/>
      <c r="W498" s="13"/>
      <c r="X498" s="13"/>
      <c r="Y498" s="13"/>
    </row>
    <row r="499" spans="1:25" x14ac:dyDescent="0.35">
      <c r="A499" s="7" t="s">
        <v>110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14"/>
        <v>TBar</v>
      </c>
      <c r="P499" s="13" t="str">
        <f t="shared" si="15"/>
        <v>True Pattern</v>
      </c>
      <c r="Q499" s="13" t="str">
        <f>IF(NOT(ISERR(SEARCH("*_Buggy",$A499))), "Buggy", IF(NOT(ISERR(SEARCH("*_Manual",$A499))), "Manual", IF(NOT(ISERR(SEARCH("*_Auto",$A499))), "Auto", "")))</f>
        <v>Buggy</v>
      </c>
      <c r="R499" s="13"/>
      <c r="S499" s="13"/>
      <c r="T499" s="13"/>
      <c r="U499" s="13"/>
      <c r="V499" s="13"/>
      <c r="W499" s="13"/>
      <c r="X499" s="13"/>
      <c r="Y499" s="13"/>
    </row>
    <row r="500" spans="1:25" x14ac:dyDescent="0.35">
      <c r="A500" s="7" t="s">
        <v>372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14"/>
        <v>TBar</v>
      </c>
      <c r="P500" s="13" t="str">
        <f t="shared" si="15"/>
        <v>True Pattern</v>
      </c>
      <c r="Q500" s="13" t="str">
        <f>IF(NOT(ISERR(SEARCH("*_Buggy",$A500))), "Buggy", IF(NOT(ISERR(SEARCH("*_Manual",$A500))), "Manual", IF(NOT(ISERR(SEARCH("*_Auto",$A500))), "Auto", "")))</f>
        <v>Buggy</v>
      </c>
      <c r="R500" s="13"/>
      <c r="S500" s="13"/>
      <c r="T500" s="13"/>
      <c r="U500" s="13"/>
      <c r="V500" s="13"/>
      <c r="W500" s="13"/>
      <c r="X500" s="13"/>
      <c r="Y500" s="13"/>
    </row>
    <row r="501" spans="1:25" x14ac:dyDescent="0.35">
      <c r="A501" s="5" t="s">
        <v>24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14"/>
        <v>TBar</v>
      </c>
      <c r="P501" s="13" t="str">
        <f t="shared" si="15"/>
        <v>True Pattern</v>
      </c>
      <c r="Q501" s="13" t="str">
        <f>IF(NOT(ISERR(SEARCH("*_Buggy",$A501))), "Buggy", IF(NOT(ISERR(SEARCH("*_Manual",$A501))), "Manual", IF(NOT(ISERR(SEARCH("*_Auto",$A501))), "Auto", "")))</f>
        <v>Buggy</v>
      </c>
      <c r="R501" s="13"/>
      <c r="S501" s="13"/>
      <c r="T501" s="13"/>
      <c r="U501" s="13"/>
      <c r="V501" s="13"/>
      <c r="W501" s="13"/>
      <c r="X501" s="13"/>
      <c r="Y501" s="13"/>
    </row>
    <row r="502" spans="1:25" x14ac:dyDescent="0.35">
      <c r="A502" s="5" t="s">
        <v>351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14"/>
        <v>TBar</v>
      </c>
      <c r="P502" s="13" t="str">
        <f t="shared" si="15"/>
        <v>True Pattern</v>
      </c>
      <c r="Q502" s="13" t="str">
        <f>IF(NOT(ISERR(SEARCH("*_Buggy",$A502))), "Buggy", IF(NOT(ISERR(SEARCH("*_Manual",$A502))), "Manual", IF(NOT(ISERR(SEARCH("*_Auto",$A502))), "Auto", "")))</f>
        <v>Buggy</v>
      </c>
      <c r="R502" s="13"/>
      <c r="S502" s="13"/>
      <c r="T502" s="13"/>
      <c r="U502" s="13"/>
      <c r="V502" s="13"/>
      <c r="W502" s="13"/>
      <c r="X502" s="13"/>
      <c r="Y502" s="13"/>
    </row>
    <row r="503" spans="1:25" x14ac:dyDescent="0.35">
      <c r="A503" s="7" t="s">
        <v>292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14"/>
        <v>TBar</v>
      </c>
      <c r="P503" s="13" t="str">
        <f t="shared" si="15"/>
        <v>True Pattern</v>
      </c>
      <c r="Q503" s="13" t="str">
        <f>IF(NOT(ISERR(SEARCH("*_Buggy",$A503))), "Buggy", IF(NOT(ISERR(SEARCH("*_Manual",$A503))), "Manual", IF(NOT(ISERR(SEARCH("*_Auto",$A503))), "Auto", "")))</f>
        <v>Buggy</v>
      </c>
      <c r="R503" s="13"/>
      <c r="S503" s="13"/>
      <c r="T503" s="13"/>
      <c r="U503" s="13"/>
      <c r="V503" s="13"/>
      <c r="W503" s="13"/>
      <c r="X503" s="13"/>
      <c r="Y503" s="13"/>
    </row>
    <row r="504" spans="1:25" x14ac:dyDescent="0.35">
      <c r="A504" s="7" t="s">
        <v>53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14"/>
        <v>TBar</v>
      </c>
      <c r="P504" s="13" t="str">
        <f t="shared" si="15"/>
        <v>True Pattern</v>
      </c>
      <c r="Q504" s="13" t="str">
        <f>IF(NOT(ISERR(SEARCH("*_Buggy",$A504))), "Buggy", IF(NOT(ISERR(SEARCH("*_Manual",$A504))), "Manual", IF(NOT(ISERR(SEARCH("*_Auto",$A504))), "Auto", "")))</f>
        <v>Buggy</v>
      </c>
      <c r="R504" s="13"/>
      <c r="S504" s="13"/>
      <c r="T504" s="13"/>
      <c r="U504" s="13"/>
      <c r="V504" s="13"/>
      <c r="W504" s="13"/>
      <c r="X504" s="13"/>
      <c r="Y504" s="13"/>
    </row>
    <row r="505" spans="1:25" x14ac:dyDescent="0.35">
      <c r="A505" s="5" t="s">
        <v>278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14"/>
        <v>TBar</v>
      </c>
      <c r="P505" s="13" t="str">
        <f t="shared" si="15"/>
        <v>True Pattern</v>
      </c>
      <c r="Q505" s="13" t="str">
        <f>IF(NOT(ISERR(SEARCH("*_Buggy",$A505))), "Buggy", IF(NOT(ISERR(SEARCH("*_Manual",$A505))), "Manual", IF(NOT(ISERR(SEARCH("*_Auto",$A505))), "Auto", "")))</f>
        <v>Buggy</v>
      </c>
      <c r="R505" s="13"/>
      <c r="S505" s="13"/>
      <c r="T505" s="13"/>
      <c r="U505" s="13"/>
      <c r="V505" s="13"/>
      <c r="W505" s="13"/>
      <c r="X505" s="13"/>
      <c r="Y505" s="13"/>
    </row>
    <row r="506" spans="1:25" x14ac:dyDescent="0.35">
      <c r="A506" s="7" t="s">
        <v>312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14"/>
        <v>TBar</v>
      </c>
      <c r="P506" s="13" t="str">
        <f t="shared" si="15"/>
        <v>True Pattern</v>
      </c>
      <c r="Q506" s="13" t="str">
        <f>IF(NOT(ISERR(SEARCH("*_Buggy",$A506))), "Buggy", IF(NOT(ISERR(SEARCH("*_Manual",$A506))), "Manual", IF(NOT(ISERR(SEARCH("*_Auto",$A506))), "Auto", "")))</f>
        <v>Buggy</v>
      </c>
      <c r="R506" s="13"/>
      <c r="S506" s="13"/>
      <c r="T506" s="13"/>
      <c r="U506" s="13"/>
      <c r="V506" s="13"/>
      <c r="W506" s="13"/>
      <c r="X506" s="13"/>
      <c r="Y506" s="13"/>
    </row>
    <row r="507" spans="1:25" x14ac:dyDescent="0.35">
      <c r="A507" s="5" t="s">
        <v>246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14"/>
        <v>TBar</v>
      </c>
      <c r="P507" s="13" t="str">
        <f t="shared" si="15"/>
        <v>True Pattern</v>
      </c>
      <c r="Q507" s="13" t="str">
        <f>IF(NOT(ISERR(SEARCH("*_Buggy",$A507))), "Buggy", IF(NOT(ISERR(SEARCH("*_Manual",$A507))), "Manual", IF(NOT(ISERR(SEARCH("*_Auto",$A507))), "Auto", "")))</f>
        <v>Buggy</v>
      </c>
      <c r="R507" s="13"/>
      <c r="S507" s="13"/>
      <c r="T507" s="13"/>
      <c r="U507" s="13"/>
      <c r="V507" s="13"/>
      <c r="W507" s="13"/>
      <c r="X507" s="13"/>
      <c r="Y507" s="13"/>
    </row>
    <row r="508" spans="1:25" x14ac:dyDescent="0.35">
      <c r="A508" s="7" t="s">
        <v>373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14"/>
        <v>TBar</v>
      </c>
      <c r="P508" s="13" t="str">
        <f t="shared" si="15"/>
        <v>True Pattern</v>
      </c>
      <c r="Q508" s="13" t="str">
        <f>IF(NOT(ISERR(SEARCH("*_Buggy",$A508))), "Buggy", IF(NOT(ISERR(SEARCH("*_Manual",$A508))), "Manual", IF(NOT(ISERR(SEARCH("*_Auto",$A508))), "Auto", "")))</f>
        <v>Buggy</v>
      </c>
      <c r="R508" s="13"/>
      <c r="S508" s="13"/>
      <c r="T508" s="13"/>
      <c r="U508" s="13"/>
      <c r="V508" s="13"/>
      <c r="W508" s="13"/>
      <c r="X508" s="13"/>
      <c r="Y508" s="13"/>
    </row>
    <row r="509" spans="1:25" x14ac:dyDescent="0.35">
      <c r="A509" s="7" t="s">
        <v>131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14"/>
        <v>TBar</v>
      </c>
      <c r="P509" s="13" t="str">
        <f t="shared" si="15"/>
        <v>True Pattern</v>
      </c>
      <c r="Q509" s="13" t="str">
        <f>IF(NOT(ISERR(SEARCH("*_Buggy",$A509))), "Buggy", IF(NOT(ISERR(SEARCH("*_Manual",$A509))), "Manual", IF(NOT(ISERR(SEARCH("*_Auto",$A509))), "Auto", "")))</f>
        <v>Buggy</v>
      </c>
      <c r="R509" s="13"/>
      <c r="S509" s="13"/>
      <c r="T509" s="13"/>
      <c r="U509" s="13"/>
      <c r="V509" s="13"/>
      <c r="W509" s="13"/>
      <c r="X509" s="13"/>
      <c r="Y509" s="13"/>
    </row>
    <row r="510" spans="1:25" x14ac:dyDescent="0.35">
      <c r="A510" s="5" t="s">
        <v>255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14"/>
        <v>TBar</v>
      </c>
      <c r="P510" s="13" t="str">
        <f t="shared" si="15"/>
        <v>True Pattern</v>
      </c>
      <c r="Q510" s="13" t="str">
        <f>IF(NOT(ISERR(SEARCH("*_Buggy",$A510))), "Buggy", IF(NOT(ISERR(SEARCH("*_Manual",$A510))), "Manual", IF(NOT(ISERR(SEARCH("*_Auto",$A510))), "Auto", "")))</f>
        <v>Buggy</v>
      </c>
      <c r="R510" s="13"/>
      <c r="S510" s="13"/>
      <c r="T510" s="13"/>
      <c r="U510" s="13"/>
      <c r="V510" s="13"/>
      <c r="W510" s="13"/>
      <c r="X510" s="13"/>
      <c r="Y510" s="13"/>
    </row>
    <row r="511" spans="1:25" x14ac:dyDescent="0.35">
      <c r="A511" s="7" t="s">
        <v>435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14"/>
        <v>TBar</v>
      </c>
      <c r="P511" s="13" t="str">
        <f t="shared" si="15"/>
        <v>True Pattern</v>
      </c>
      <c r="Q511" s="13" t="str">
        <f>IF(NOT(ISERR(SEARCH("*_Buggy",$A511))), "Buggy", IF(NOT(ISERR(SEARCH("*_Manual",$A511))), "Manual", IF(NOT(ISERR(SEARCH("*_Auto",$A511))), "Auto", "")))</f>
        <v>Buggy</v>
      </c>
      <c r="R511" s="13"/>
      <c r="S511" s="13"/>
      <c r="T511" s="13"/>
      <c r="U511" s="13"/>
      <c r="V511" s="13"/>
      <c r="W511" s="13"/>
      <c r="X511" s="13"/>
      <c r="Y511" s="13"/>
    </row>
    <row r="512" spans="1:25" x14ac:dyDescent="0.35">
      <c r="A512" s="7" t="s">
        <v>410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14"/>
        <v>TBar</v>
      </c>
      <c r="P512" s="13" t="str">
        <f t="shared" si="15"/>
        <v>True Pattern</v>
      </c>
      <c r="Q512" s="13" t="str">
        <f>IF(NOT(ISERR(SEARCH("*_Buggy",$A512))), "Buggy", IF(NOT(ISERR(SEARCH("*_Manual",$A512))), "Manual", IF(NOT(ISERR(SEARCH("*_Auto",$A512))), "Auto", "")))</f>
        <v>Buggy</v>
      </c>
      <c r="R512" s="13"/>
      <c r="S512" s="13"/>
      <c r="T512" s="13"/>
      <c r="U512" s="13"/>
      <c r="V512" s="13"/>
      <c r="W512" s="13"/>
      <c r="X512" s="13"/>
      <c r="Y512" s="13"/>
    </row>
    <row r="513" spans="1:25" x14ac:dyDescent="0.35">
      <c r="A513" s="5" t="s">
        <v>392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14"/>
        <v>TBar</v>
      </c>
      <c r="P513" s="13" t="str">
        <f t="shared" si="15"/>
        <v>True Pattern</v>
      </c>
      <c r="Q513" s="13" t="str">
        <f>IF(NOT(ISERR(SEARCH("*_Buggy",$A513))), "Buggy", IF(NOT(ISERR(SEARCH("*_Manual",$A513))), "Manual", IF(NOT(ISERR(SEARCH("*_Auto",$A513))), "Auto", "")))</f>
        <v>Buggy</v>
      </c>
      <c r="R513" s="13"/>
      <c r="S513" s="13"/>
      <c r="T513" s="13"/>
      <c r="U513" s="13"/>
      <c r="V513" s="13"/>
      <c r="W513" s="13"/>
      <c r="X513" s="13"/>
      <c r="Y513" s="13"/>
    </row>
    <row r="514" spans="1:25" x14ac:dyDescent="0.35">
      <c r="A514" s="7" t="s">
        <v>230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14"/>
        <v>TBar</v>
      </c>
      <c r="P514" s="13" t="str">
        <f t="shared" si="15"/>
        <v>True Pattern</v>
      </c>
      <c r="Q514" s="13" t="str">
        <f>IF(NOT(ISERR(SEARCH("*_Buggy",$A514))), "Buggy", IF(NOT(ISERR(SEARCH("*_Manual",$A514))), "Manual", IF(NOT(ISERR(SEARCH("*_Auto",$A514))), "Auto", "")))</f>
        <v>Buggy</v>
      </c>
      <c r="R514" s="13"/>
      <c r="S514" s="13"/>
      <c r="T514" s="13"/>
      <c r="U514" s="13"/>
      <c r="V514" s="13"/>
      <c r="W514" s="13"/>
      <c r="X514" s="13"/>
      <c r="Y514" s="13"/>
    </row>
    <row r="515" spans="1:25" x14ac:dyDescent="0.35">
      <c r="A515" s="7" t="s">
        <v>411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14"/>
        <v>TBar</v>
      </c>
      <c r="P515" s="13" t="str">
        <f t="shared" si="15"/>
        <v>True Pattern</v>
      </c>
      <c r="Q515" s="13" t="str">
        <f>IF(NOT(ISERR(SEARCH("*_Buggy",$A515))), "Buggy", IF(NOT(ISERR(SEARCH("*_Manual",$A515))), "Manual", IF(NOT(ISERR(SEARCH("*_Auto",$A515))), "Auto", "")))</f>
        <v>Buggy</v>
      </c>
      <c r="R515" s="13"/>
      <c r="S515" s="13"/>
      <c r="T515" s="13"/>
      <c r="U515" s="13"/>
      <c r="V515" s="13"/>
      <c r="W515" s="13"/>
      <c r="X515" s="13"/>
      <c r="Y515" s="13"/>
    </row>
    <row r="516" spans="1:25" x14ac:dyDescent="0.35">
      <c r="A516" s="5" t="s">
        <v>211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14"/>
        <v>TBar</v>
      </c>
      <c r="P516" s="13" t="str">
        <f t="shared" si="15"/>
        <v>True Pattern</v>
      </c>
      <c r="Q516" s="13" t="str">
        <f>IF(NOT(ISERR(SEARCH("*_Buggy",$A516))), "Buggy", IF(NOT(ISERR(SEARCH("*_Manual",$A516))), "Manual", IF(NOT(ISERR(SEARCH("*_Auto",$A516))), "Auto", "")))</f>
        <v>Buggy</v>
      </c>
      <c r="R516" s="13"/>
      <c r="S516" s="13"/>
      <c r="T516" s="13"/>
      <c r="U516" s="13"/>
      <c r="V516" s="13"/>
      <c r="W516" s="13"/>
      <c r="X516" s="13"/>
      <c r="Y516" s="13"/>
    </row>
    <row r="517" spans="1:25" x14ac:dyDescent="0.35">
      <c r="A517" s="7" t="s">
        <v>375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14"/>
        <v>TBar</v>
      </c>
      <c r="P517" s="13" t="str">
        <f t="shared" si="15"/>
        <v>True Pattern</v>
      </c>
      <c r="Q517" s="13" t="str">
        <f>IF(NOT(ISERR(SEARCH("*_Buggy",$A517))), "Buggy", IF(NOT(ISERR(SEARCH("*_Manual",$A517))), "Manual", IF(NOT(ISERR(SEARCH("*_Auto",$A517))), "Auto", "")))</f>
        <v>Buggy</v>
      </c>
      <c r="R517" s="13"/>
      <c r="S517" s="13"/>
      <c r="T517" s="13"/>
      <c r="U517" s="13"/>
      <c r="V517" s="13"/>
      <c r="W517" s="13"/>
      <c r="X517" s="13"/>
      <c r="Y517" s="13"/>
    </row>
    <row r="518" spans="1:25" x14ac:dyDescent="0.35">
      <c r="A518" s="5" t="s">
        <v>284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14"/>
        <v>TBar</v>
      </c>
      <c r="P518" s="13" t="str">
        <f t="shared" si="15"/>
        <v>True Pattern</v>
      </c>
      <c r="Q518" s="13" t="str">
        <f>IF(NOT(ISERR(SEARCH("*_Buggy",$A518))), "Buggy", IF(NOT(ISERR(SEARCH("*_Manual",$A518))), "Manual", IF(NOT(ISERR(SEARCH("*_Auto",$A518))), "Auto", "")))</f>
        <v>Buggy</v>
      </c>
      <c r="R518" s="13"/>
      <c r="S518" s="13"/>
      <c r="T518" s="13"/>
      <c r="U518" s="13"/>
      <c r="V518" s="13"/>
      <c r="W518" s="13"/>
      <c r="X518" s="13"/>
      <c r="Y518" s="13"/>
    </row>
    <row r="519" spans="1:25" x14ac:dyDescent="0.35">
      <c r="A519" s="5" t="s">
        <v>419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14"/>
        <v>TBar</v>
      </c>
      <c r="P519" s="13" t="str">
        <f t="shared" si="15"/>
        <v>True Pattern</v>
      </c>
      <c r="Q519" s="13" t="str">
        <f>IF(NOT(ISERR(SEARCH("*_Buggy",$A519))), "Buggy", IF(NOT(ISERR(SEARCH("*_Manual",$A519))), "Manual", IF(NOT(ISERR(SEARCH("*_Auto",$A519))), "Auto", "")))</f>
        <v>Buggy</v>
      </c>
      <c r="R519" s="13"/>
      <c r="S519" s="13"/>
      <c r="T519" s="13"/>
      <c r="U519" s="13"/>
      <c r="V519" s="13"/>
      <c r="W519" s="13"/>
      <c r="X519" s="13"/>
      <c r="Y519" s="13"/>
    </row>
    <row r="520" spans="1:25" x14ac:dyDescent="0.35">
      <c r="A520" s="7" t="s">
        <v>177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14"/>
        <v>TBar</v>
      </c>
      <c r="P520" s="13" t="str">
        <f t="shared" si="15"/>
        <v>True Pattern</v>
      </c>
      <c r="Q520" s="13" t="str">
        <f>IF(NOT(ISERR(SEARCH("*_Buggy",$A520))), "Buggy", IF(NOT(ISERR(SEARCH("*_Manual",$A520))), "Manual", IF(NOT(ISERR(SEARCH("*_Auto",$A520))), "Auto", "")))</f>
        <v>Buggy</v>
      </c>
      <c r="R520" s="13"/>
      <c r="S520" s="13"/>
      <c r="T520" s="13"/>
      <c r="U520" s="13"/>
      <c r="V520" s="13"/>
      <c r="W520" s="13"/>
      <c r="X520" s="13"/>
      <c r="Y520" s="13"/>
    </row>
    <row r="521" spans="1:25" x14ac:dyDescent="0.35">
      <c r="A521" s="7" t="s">
        <v>353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14"/>
        <v>TBar</v>
      </c>
      <c r="P521" s="13" t="str">
        <f t="shared" si="15"/>
        <v>True Pattern</v>
      </c>
      <c r="Q521" s="13" t="str">
        <f>IF(NOT(ISERR(SEARCH("*_Buggy",$A521))), "Buggy", IF(NOT(ISERR(SEARCH("*_Manual",$A521))), "Manual", IF(NOT(ISERR(SEARCH("*_Auto",$A521))), "Auto", "")))</f>
        <v>Buggy</v>
      </c>
      <c r="R521" s="13"/>
      <c r="S521" s="13"/>
      <c r="T521" s="13"/>
      <c r="U521" s="13"/>
      <c r="V521" s="13"/>
      <c r="W521" s="13"/>
      <c r="X521" s="13"/>
      <c r="Y521" s="13"/>
    </row>
    <row r="522" spans="1:25" x14ac:dyDescent="0.35">
      <c r="A522" s="7" t="s">
        <v>256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14"/>
        <v>TBar</v>
      </c>
      <c r="P522" s="13" t="str">
        <f t="shared" si="15"/>
        <v>True Pattern</v>
      </c>
      <c r="Q522" s="13" t="str">
        <f>IF(NOT(ISERR(SEARCH("*_Buggy",$A522))), "Buggy", IF(NOT(ISERR(SEARCH("*_Manual",$A522))), "Manual", IF(NOT(ISERR(SEARCH("*_Auto",$A522))), "Auto", "")))</f>
        <v>Buggy</v>
      </c>
      <c r="R522" s="13"/>
      <c r="S522" s="13"/>
      <c r="T522" s="13"/>
      <c r="U522" s="13"/>
      <c r="V522" s="13"/>
      <c r="W522" s="13"/>
      <c r="X522" s="13"/>
      <c r="Y522" s="13"/>
    </row>
    <row r="523" spans="1:25" x14ac:dyDescent="0.35">
      <c r="A523" s="7" t="s">
        <v>49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 t="shared" si="14"/>
        <v>TBar</v>
      </c>
      <c r="P523" s="13" t="str">
        <f t="shared" si="15"/>
        <v>True Pattern</v>
      </c>
      <c r="Q523" s="13" t="str">
        <f>IF(NOT(ISERR(SEARCH("*_Buggy",$A523))), "Buggy", IF(NOT(ISERR(SEARCH("*_Manual",$A523))), "Manual", IF(NOT(ISERR(SEARCH("*_Auto",$A523))), "Auto", "")))</f>
        <v>Buggy</v>
      </c>
      <c r="R523" s="13"/>
      <c r="S523" s="13"/>
      <c r="T523" s="13"/>
      <c r="U523" s="13"/>
      <c r="V523" s="13"/>
      <c r="W523" s="13"/>
      <c r="X523" s="13"/>
      <c r="Y523" s="13"/>
    </row>
    <row r="524" spans="1:25" x14ac:dyDescent="0.35">
      <c r="A524" s="5" t="s">
        <v>294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14"/>
        <v>TBar</v>
      </c>
      <c r="P524" s="13" t="str">
        <f t="shared" si="15"/>
        <v>True Pattern</v>
      </c>
      <c r="Q524" s="13" t="str">
        <f>IF(NOT(ISERR(SEARCH("*_Buggy",$A524))), "Buggy", IF(NOT(ISERR(SEARCH("*_Manual",$A524))), "Manual", IF(NOT(ISERR(SEARCH("*_Auto",$A524))), "Auto", "")))</f>
        <v>Buggy</v>
      </c>
      <c r="R524" s="13"/>
      <c r="S524" s="13"/>
      <c r="T524" s="13"/>
      <c r="U524" s="13"/>
      <c r="V524" s="13"/>
      <c r="W524" s="13"/>
      <c r="X524" s="13"/>
      <c r="Y524" s="13"/>
    </row>
    <row r="525" spans="1:25" x14ac:dyDescent="0.35">
      <c r="A525" s="7" t="s">
        <v>42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14"/>
        <v>TBar</v>
      </c>
      <c r="P525" s="13" t="str">
        <f t="shared" si="15"/>
        <v>True Pattern</v>
      </c>
      <c r="Q525" s="13" t="str">
        <f>IF(NOT(ISERR(SEARCH("*_Buggy",$A525))), "Buggy", IF(NOT(ISERR(SEARCH("*_Manual",$A525))), "Manual", IF(NOT(ISERR(SEARCH("*_Auto",$A525))), "Auto", "")))</f>
        <v>Buggy</v>
      </c>
      <c r="R525" s="13"/>
      <c r="S525" s="13"/>
      <c r="T525" s="13"/>
      <c r="U525" s="13"/>
      <c r="V525" s="13"/>
      <c r="W525" s="13"/>
      <c r="X525" s="13"/>
      <c r="Y525" s="13"/>
    </row>
    <row r="526" spans="1:25" x14ac:dyDescent="0.35">
      <c r="A526" s="5" t="s">
        <v>233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14"/>
        <v>TBar</v>
      </c>
      <c r="P526" s="13" t="str">
        <f t="shared" si="15"/>
        <v>True Pattern</v>
      </c>
      <c r="Q526" s="13" t="str">
        <f>IF(NOT(ISERR(SEARCH("*_Buggy",$A526))), "Buggy", IF(NOT(ISERR(SEARCH("*_Manual",$A526))), "Manual", IF(NOT(ISERR(SEARCH("*_Auto",$A526))), "Auto", "")))</f>
        <v>Buggy</v>
      </c>
      <c r="R526" s="13"/>
      <c r="S526" s="13"/>
      <c r="T526" s="13"/>
      <c r="U526" s="13"/>
      <c r="V526" s="13"/>
      <c r="W526" s="13"/>
      <c r="X526" s="13"/>
      <c r="Y526" s="13"/>
    </row>
    <row r="527" spans="1:25" x14ac:dyDescent="0.35">
      <c r="A527" s="7" t="s">
        <v>271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14"/>
        <v>TBar</v>
      </c>
      <c r="P527" s="13" t="str">
        <f t="shared" si="15"/>
        <v>True Pattern</v>
      </c>
      <c r="Q527" s="13" t="str">
        <f>IF(NOT(ISERR(SEARCH("*_Buggy",$A527))), "Buggy", IF(NOT(ISERR(SEARCH("*_Manual",$A527))), "Manual", IF(NOT(ISERR(SEARCH("*_Auto",$A527))), "Auto", "")))</f>
        <v>Buggy</v>
      </c>
      <c r="R527" s="13"/>
      <c r="S527" s="13"/>
      <c r="T527" s="13"/>
      <c r="U527" s="13"/>
      <c r="V527" s="13"/>
      <c r="W527" s="13"/>
      <c r="X527" s="13"/>
      <c r="Y527" s="13"/>
    </row>
    <row r="528" spans="1:25" x14ac:dyDescent="0.35">
      <c r="A528" s="5" t="s">
        <v>241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14"/>
        <v>TBar</v>
      </c>
      <c r="P528" s="13" t="str">
        <f t="shared" si="15"/>
        <v>True Pattern</v>
      </c>
      <c r="Q528" s="13" t="str">
        <f>IF(NOT(ISERR(SEARCH("*_Buggy",$A528))), "Buggy", IF(NOT(ISERR(SEARCH("*_Manual",$A528))), "Manual", IF(NOT(ISERR(SEARCH("*_Auto",$A528))), "Auto", "")))</f>
        <v>Buggy</v>
      </c>
      <c r="R528" s="13"/>
      <c r="S528" s="13"/>
      <c r="T528" s="13"/>
      <c r="U528" s="13"/>
      <c r="V528" s="13"/>
      <c r="W528" s="13"/>
      <c r="X528" s="13"/>
      <c r="Y528" s="13"/>
    </row>
    <row r="529" spans="1:25" x14ac:dyDescent="0.35">
      <c r="A529" s="7" t="s">
        <v>100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14"/>
        <v>TBar</v>
      </c>
      <c r="P529" s="13" t="str">
        <f t="shared" si="15"/>
        <v>True Pattern</v>
      </c>
      <c r="Q529" s="13" t="str">
        <f>IF(NOT(ISERR(SEARCH("*_Buggy",$A529))), "Buggy", IF(NOT(ISERR(SEARCH("*_Manual",$A529))), "Manual", IF(NOT(ISERR(SEARCH("*_Auto",$A529))), "Auto", "")))</f>
        <v>Buggy</v>
      </c>
      <c r="R529" s="13"/>
      <c r="S529" s="13"/>
      <c r="T529" s="13"/>
      <c r="U529" s="13"/>
      <c r="V529" s="13"/>
      <c r="W529" s="13"/>
      <c r="X529" s="13"/>
      <c r="Y529" s="13"/>
    </row>
    <row r="530" spans="1:25" x14ac:dyDescent="0.35">
      <c r="A530" s="5" t="s">
        <v>191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14"/>
        <v>TBar</v>
      </c>
      <c r="P530" s="13" t="str">
        <f t="shared" si="15"/>
        <v>True Pattern</v>
      </c>
      <c r="Q530" s="13" t="str">
        <f>IF(NOT(ISERR(SEARCH("*_Buggy",$A530))), "Buggy", IF(NOT(ISERR(SEARCH("*_Manual",$A530))), "Manual", IF(NOT(ISERR(SEARCH("*_Auto",$A530))), "Auto", "")))</f>
        <v>Buggy</v>
      </c>
      <c r="R530" s="13"/>
      <c r="S530" s="13"/>
      <c r="T530" s="13"/>
      <c r="U530" s="13"/>
      <c r="V530" s="13"/>
      <c r="W530" s="13"/>
      <c r="X530" s="13"/>
      <c r="Y530" s="13"/>
    </row>
    <row r="531" spans="1:25" x14ac:dyDescent="0.35">
      <c r="A531" s="5" t="s">
        <v>176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14"/>
        <v>TBar</v>
      </c>
      <c r="P531" s="13" t="str">
        <f t="shared" si="15"/>
        <v>True Pattern</v>
      </c>
      <c r="Q531" s="13" t="str">
        <f>IF(NOT(ISERR(SEARCH("*_Buggy",$A531))), "Buggy", IF(NOT(ISERR(SEARCH("*_Manual",$A531))), "Manual", IF(NOT(ISERR(SEARCH("*_Auto",$A531))), "Auto", "")))</f>
        <v>Buggy</v>
      </c>
      <c r="R531" s="13"/>
      <c r="S531" s="13"/>
      <c r="T531" s="13"/>
      <c r="U531" s="13"/>
      <c r="V531" s="13"/>
      <c r="W531" s="13"/>
      <c r="X531" s="13"/>
      <c r="Y531" s="13"/>
    </row>
    <row r="532" spans="1:25" x14ac:dyDescent="0.35">
      <c r="A532" s="5" t="s">
        <v>240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14"/>
        <v>TBar</v>
      </c>
      <c r="P532" s="13" t="str">
        <f t="shared" si="15"/>
        <v>True Pattern</v>
      </c>
      <c r="Q532" s="13" t="str">
        <f>IF(NOT(ISERR(SEARCH("*_Buggy",$A532))), "Buggy", IF(NOT(ISERR(SEARCH("*_Manual",$A532))), "Manual", IF(NOT(ISERR(SEARCH("*_Auto",$A532))), "Auto", "")))</f>
        <v>Buggy</v>
      </c>
      <c r="R532" s="13"/>
      <c r="S532" s="13"/>
      <c r="T532" s="13"/>
      <c r="U532" s="13"/>
      <c r="V532" s="13"/>
      <c r="W532" s="13"/>
      <c r="X532" s="13"/>
      <c r="Y532" s="13"/>
    </row>
    <row r="533" spans="1:25" x14ac:dyDescent="0.35">
      <c r="A533" s="5" t="s">
        <v>213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14"/>
        <v>TBar</v>
      </c>
      <c r="P533" s="13" t="str">
        <f t="shared" si="15"/>
        <v>True Pattern</v>
      </c>
      <c r="Q533" s="13" t="str">
        <f>IF(NOT(ISERR(SEARCH("*_Buggy",$A533))), "Buggy", IF(NOT(ISERR(SEARCH("*_Manual",$A533))), "Manual", IF(NOT(ISERR(SEARCH("*_Auto",$A533))), "Auto", "")))</f>
        <v>Buggy</v>
      </c>
      <c r="R533" s="13"/>
      <c r="S533" s="13"/>
      <c r="T533" s="13"/>
      <c r="U533" s="13"/>
      <c r="V533" s="13"/>
      <c r="W533" s="13"/>
      <c r="X533" s="13"/>
      <c r="Y533" s="13"/>
    </row>
    <row r="534" spans="1:25" x14ac:dyDescent="0.35">
      <c r="A534" s="5" t="s">
        <v>303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14"/>
        <v>TBar</v>
      </c>
      <c r="P534" s="13" t="str">
        <f t="shared" si="15"/>
        <v>True Pattern</v>
      </c>
      <c r="Q534" s="13" t="str">
        <f>IF(NOT(ISERR(SEARCH("*_Buggy",$A534))), "Buggy", IF(NOT(ISERR(SEARCH("*_Manual",$A534))), "Manual", IF(NOT(ISERR(SEARCH("*_Auto",$A534))), "Auto", "")))</f>
        <v>Buggy</v>
      </c>
      <c r="R534" s="13"/>
      <c r="S534" s="13"/>
      <c r="T534" s="13"/>
      <c r="U534" s="13"/>
      <c r="V534" s="13"/>
      <c r="W534" s="13"/>
      <c r="X534" s="13"/>
      <c r="Y534" s="13"/>
    </row>
    <row r="535" spans="1:25" x14ac:dyDescent="0.35">
      <c r="A535" s="5" t="s">
        <v>324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14"/>
        <v>TBar</v>
      </c>
      <c r="P535" s="13" t="str">
        <f t="shared" si="15"/>
        <v>True Pattern</v>
      </c>
      <c r="Q535" s="13" t="str">
        <f>IF(NOT(ISERR(SEARCH("*_Buggy",$A535))), "Buggy", IF(NOT(ISERR(SEARCH("*_Manual",$A535))), "Manual", IF(NOT(ISERR(SEARCH("*_Auto",$A535))), "Auto", "")))</f>
        <v>Buggy</v>
      </c>
      <c r="R535" s="13"/>
      <c r="S535" s="13"/>
      <c r="T535" s="13"/>
      <c r="U535" s="13"/>
      <c r="V535" s="13"/>
      <c r="W535" s="13"/>
      <c r="X535" s="13"/>
      <c r="Y535" s="13"/>
    </row>
    <row r="536" spans="1:25" x14ac:dyDescent="0.35">
      <c r="A536" s="5" t="s">
        <v>360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9" si="16">LEFT($A536,FIND("_",$A536)-1)</f>
        <v>TBar</v>
      </c>
      <c r="P536" s="13" t="str">
        <f t="shared" ref="P536:P599" si="17">IF($O536="ACS", "True Search", IF($O536="Arja", "Evolutionary Search", IF($O536="AVATAR", "True Pattern", IF($O536="CapGen", "Search Like Pattern", IF($O536="Cardumen", "True Semantic", IF($O536="DynaMoth", "True Semantic", IF($O536="FixMiner", "True Pattern", IF($O536="GenProg-A", "Evolutionary Search", IF($O536="Hercules", "Learning Pattern", IF($O536="Jaid", "True Semantic",
IF($O536="Kali-A", "True Search", IF($O536="kPAR", "True Pattern", IF($O536="Nopol", "True Semantic", IF($O536="RSRepair-A", "Evolutionary Search", IF($O536="SequenceR", "Deep Learning", IF($O536="SimFix", "Search Like Pattern", IF($O536="SketchFix", "True Pattern", IF($O536="SOFix", "True Pattern", IF($O536="ssFix", "Search Like Pattern", IF($O536="TBar", "True Pattern", ""))))))))))))))))))))</f>
        <v>True Pattern</v>
      </c>
      <c r="Q536" s="13" t="str">
        <f>IF(NOT(ISERR(SEARCH("*_Buggy",$A536))), "Buggy", IF(NOT(ISERR(SEARCH("*_Manual",$A536))), "Manual", IF(NOT(ISERR(SEARCH("*_Auto",$A536))), "Auto", "")))</f>
        <v>Buggy</v>
      </c>
      <c r="R536" s="13"/>
      <c r="S536" s="13"/>
      <c r="T536" s="13"/>
      <c r="U536" s="13"/>
      <c r="V536" s="13"/>
      <c r="W536" s="13"/>
      <c r="X536" s="13"/>
      <c r="Y536" s="13"/>
    </row>
    <row r="537" spans="1:25" x14ac:dyDescent="0.35">
      <c r="A537" s="5" t="s">
        <v>135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16"/>
        <v>TBar</v>
      </c>
      <c r="P537" s="13" t="str">
        <f t="shared" si="17"/>
        <v>True Pattern</v>
      </c>
      <c r="Q537" s="13" t="str">
        <f>IF(NOT(ISERR(SEARCH("*_Buggy",$A537))), "Buggy", IF(NOT(ISERR(SEARCH("*_Manual",$A537))), "Manual", IF(NOT(ISERR(SEARCH("*_Auto",$A537))), "Auto", "")))</f>
        <v>Buggy</v>
      </c>
      <c r="R537" s="13"/>
      <c r="S537" s="13"/>
      <c r="T537" s="13"/>
      <c r="U537" s="13"/>
      <c r="V537" s="13"/>
      <c r="W537" s="13"/>
      <c r="X537" s="13"/>
      <c r="Y537" s="13"/>
    </row>
    <row r="538" spans="1:25" x14ac:dyDescent="0.35">
      <c r="A538" s="5" t="s">
        <v>362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16"/>
        <v>TBar</v>
      </c>
      <c r="P538" s="13" t="str">
        <f t="shared" si="17"/>
        <v>True Pattern</v>
      </c>
      <c r="Q538" s="13" t="str">
        <f>IF(NOT(ISERR(SEARCH("*_Buggy",$A538))), "Buggy", IF(NOT(ISERR(SEARCH("*_Manual",$A538))), "Manual", IF(NOT(ISERR(SEARCH("*_Auto",$A538))), "Auto", "")))</f>
        <v>Buggy</v>
      </c>
      <c r="R538" s="13"/>
      <c r="S538" s="13"/>
      <c r="T538" s="13"/>
      <c r="U538" s="13"/>
      <c r="V538" s="13"/>
      <c r="W538" s="13"/>
      <c r="X538" s="13"/>
      <c r="Y538" s="13"/>
    </row>
    <row r="539" spans="1:25" x14ac:dyDescent="0.35">
      <c r="A539" s="7" t="s">
        <v>97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16"/>
        <v>TBar</v>
      </c>
      <c r="P539" s="13" t="str">
        <f t="shared" si="17"/>
        <v>True Pattern</v>
      </c>
      <c r="Q539" s="13" t="str">
        <f>IF(NOT(ISERR(SEARCH("*_Buggy",$A539))), "Buggy", IF(NOT(ISERR(SEARCH("*_Manual",$A539))), "Manual", IF(NOT(ISERR(SEARCH("*_Auto",$A539))), "Auto", "")))</f>
        <v>Buggy</v>
      </c>
      <c r="R539" s="13"/>
      <c r="S539" s="13"/>
      <c r="T539" s="13"/>
      <c r="U539" s="13"/>
      <c r="V539" s="13"/>
      <c r="W539" s="13"/>
      <c r="X539" s="13"/>
      <c r="Y539" s="13"/>
    </row>
    <row r="540" spans="1:25" x14ac:dyDescent="0.35">
      <c r="A540" s="7" t="s">
        <v>89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16"/>
        <v>TBar</v>
      </c>
      <c r="P540" s="13" t="str">
        <f t="shared" si="17"/>
        <v>True Pattern</v>
      </c>
      <c r="Q540" s="13" t="str">
        <f>IF(NOT(ISERR(SEARCH("*_Buggy",$A540))), "Buggy", IF(NOT(ISERR(SEARCH("*_Manual",$A540))), "Manual", IF(NOT(ISERR(SEARCH("*_Auto",$A540))), "Auto", "")))</f>
        <v>Buggy</v>
      </c>
      <c r="R540" s="13"/>
      <c r="S540" s="13"/>
      <c r="T540" s="13"/>
      <c r="U540" s="13"/>
      <c r="V540" s="13"/>
      <c r="W540" s="13"/>
      <c r="X540" s="13"/>
      <c r="Y540" s="13"/>
    </row>
    <row r="541" spans="1:25" x14ac:dyDescent="0.35">
      <c r="A541" s="7" t="s">
        <v>134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16"/>
        <v>TBar</v>
      </c>
      <c r="P541" s="13" t="str">
        <f t="shared" si="17"/>
        <v>True Pattern</v>
      </c>
      <c r="Q541" s="13" t="str">
        <f>IF(NOT(ISERR(SEARCH("*_Buggy",$A541))), "Buggy", IF(NOT(ISERR(SEARCH("*_Manual",$A541))), "Manual", IF(NOT(ISERR(SEARCH("*_Auto",$A541))), "Auto", "")))</f>
        <v>Buggy</v>
      </c>
      <c r="R541" s="13"/>
      <c r="S541" s="13"/>
      <c r="T541" s="13"/>
      <c r="U541" s="13"/>
      <c r="V541" s="13"/>
      <c r="W541" s="13"/>
      <c r="X541" s="13"/>
      <c r="Y541" s="13"/>
    </row>
    <row r="542" spans="1:25" x14ac:dyDescent="0.35">
      <c r="A542" s="7" t="s">
        <v>79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16"/>
        <v>TBar</v>
      </c>
      <c r="P542" s="13" t="str">
        <f t="shared" si="17"/>
        <v>True Pattern</v>
      </c>
      <c r="Q542" s="13" t="str">
        <f>IF(NOT(ISERR(SEARCH("*_Buggy",$A542))), "Buggy", IF(NOT(ISERR(SEARCH("*_Manual",$A542))), "Manual", IF(NOT(ISERR(SEARCH("*_Auto",$A542))), "Auto", "")))</f>
        <v>Buggy</v>
      </c>
      <c r="R542" s="13"/>
      <c r="S542" s="13"/>
      <c r="T542" s="13"/>
      <c r="U542" s="13"/>
      <c r="V542" s="13"/>
      <c r="W542" s="13"/>
      <c r="X542" s="13"/>
      <c r="Y542" s="13"/>
    </row>
    <row r="543" spans="1:25" x14ac:dyDescent="0.35">
      <c r="A543" s="5" t="s">
        <v>229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16"/>
        <v>TBar</v>
      </c>
      <c r="P543" s="13" t="str">
        <f t="shared" si="17"/>
        <v>True Pattern</v>
      </c>
      <c r="Q543" s="13" t="str">
        <f>IF(NOT(ISERR(SEARCH("*_Buggy",$A543))), "Buggy", IF(NOT(ISERR(SEARCH("*_Manual",$A543))), "Manual", IF(NOT(ISERR(SEARCH("*_Auto",$A543))), "Auto", "")))</f>
        <v>Buggy</v>
      </c>
      <c r="R543" s="13"/>
      <c r="S543" s="13"/>
      <c r="T543" s="13"/>
      <c r="U543" s="13"/>
      <c r="V543" s="13"/>
      <c r="W543" s="13"/>
      <c r="X543" s="13"/>
      <c r="Y543" s="13"/>
    </row>
    <row r="544" spans="1:25" x14ac:dyDescent="0.35">
      <c r="A544" s="7" t="s">
        <v>118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16"/>
        <v>TBar</v>
      </c>
      <c r="P544" s="13" t="str">
        <f t="shared" si="17"/>
        <v>True Pattern</v>
      </c>
      <c r="Q544" s="13" t="str">
        <f>IF(NOT(ISERR(SEARCH("*_Buggy",$A544))), "Buggy", IF(NOT(ISERR(SEARCH("*_Manual",$A544))), "Manual", IF(NOT(ISERR(SEARCH("*_Auto",$A544))), "Auto", "")))</f>
        <v>Buggy</v>
      </c>
      <c r="R544" s="13"/>
      <c r="S544" s="13"/>
      <c r="T544" s="13"/>
      <c r="U544" s="13"/>
      <c r="V544" s="13"/>
      <c r="W544" s="13"/>
      <c r="X544" s="13"/>
      <c r="Y544" s="13"/>
    </row>
    <row r="545" spans="1:25" x14ac:dyDescent="0.35">
      <c r="A545" s="5" t="s">
        <v>75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16"/>
        <v>TBar</v>
      </c>
      <c r="P545" s="13" t="str">
        <f t="shared" si="17"/>
        <v>True Pattern</v>
      </c>
      <c r="Q545" s="13" t="str">
        <f>IF(NOT(ISERR(SEARCH("*_Buggy",$A545))), "Buggy", IF(NOT(ISERR(SEARCH("*_Manual",$A545))), "Manual", IF(NOT(ISERR(SEARCH("*_Auto",$A545))), "Auto", "")))</f>
        <v>Buggy</v>
      </c>
      <c r="R545" s="13"/>
      <c r="S545" s="13"/>
      <c r="T545" s="13"/>
      <c r="U545" s="13"/>
      <c r="V545" s="13"/>
      <c r="W545" s="13"/>
      <c r="X545" s="13"/>
      <c r="Y545" s="13"/>
    </row>
    <row r="546" spans="1:25" x14ac:dyDescent="0.35">
      <c r="A546" s="7" t="s">
        <v>223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16"/>
        <v>TBar</v>
      </c>
      <c r="P546" s="13" t="str">
        <f t="shared" si="17"/>
        <v>True Pattern</v>
      </c>
      <c r="Q546" s="13" t="str">
        <f>IF(NOT(ISERR(SEARCH("*_Buggy",$A546))), "Buggy", IF(NOT(ISERR(SEARCH("*_Manual",$A546))), "Manual", IF(NOT(ISERR(SEARCH("*_Auto",$A546))), "Auto", "")))</f>
        <v>Buggy</v>
      </c>
      <c r="R546" s="13"/>
      <c r="S546" s="13"/>
      <c r="T546" s="13"/>
      <c r="U546" s="13"/>
      <c r="V546" s="13"/>
      <c r="W546" s="13"/>
      <c r="X546" s="13"/>
      <c r="Y546" s="13"/>
    </row>
    <row r="547" spans="1:25" x14ac:dyDescent="0.35">
      <c r="A547" s="5" t="s">
        <v>251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16"/>
        <v>TBar</v>
      </c>
      <c r="P547" s="13" t="str">
        <f t="shared" si="17"/>
        <v>True Pattern</v>
      </c>
      <c r="Q547" s="13" t="str">
        <f>IF(NOT(ISERR(SEARCH("*_Buggy",$A547))), "Buggy", IF(NOT(ISERR(SEARCH("*_Manual",$A547))), "Manual", IF(NOT(ISERR(SEARCH("*_Auto",$A547))), "Auto", "")))</f>
        <v>Buggy</v>
      </c>
      <c r="R547" s="13"/>
      <c r="S547" s="13"/>
      <c r="T547" s="13"/>
      <c r="U547" s="13"/>
      <c r="V547" s="13"/>
      <c r="W547" s="13"/>
      <c r="X547" s="13"/>
      <c r="Y547" s="13"/>
    </row>
    <row r="548" spans="1:25" ht="15" thickBot="1" x14ac:dyDescent="0.4">
      <c r="A548" s="19" t="s">
        <v>158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16"/>
        <v>TBar</v>
      </c>
      <c r="P548" s="21" t="str">
        <f t="shared" si="17"/>
        <v>True Pattern</v>
      </c>
      <c r="Q548" s="21" t="str">
        <f>IF(NOT(ISERR(SEARCH("*_Buggy",$A548))), "Buggy", IF(NOT(ISERR(SEARCH("*_Manual",$A548))), "Manual", IF(NOT(ISERR(SEARCH("*_Auto",$A548))), "Auto", "")))</f>
        <v>Buggy</v>
      </c>
      <c r="R548" s="21"/>
      <c r="S548" s="21"/>
      <c r="T548" s="21"/>
      <c r="U548" s="21"/>
      <c r="V548" s="21"/>
      <c r="W548" s="21"/>
      <c r="X548" s="21"/>
      <c r="Y548" s="21"/>
    </row>
    <row r="549" spans="1:25" x14ac:dyDescent="0.35">
      <c r="A549" s="22" t="s">
        <v>615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16"/>
        <v>ACS</v>
      </c>
      <c r="P549" s="13" t="str">
        <f t="shared" si="17"/>
        <v>True Search</v>
      </c>
      <c r="Q549" s="34" t="str">
        <f>IF(NOT(ISERR(SEARCH("*_Buggy",$A549))), "Buggy", IF(NOT(ISERR(SEARCH("*_Manual",$A549))), "Manual", IF(NOT(ISERR(SEARCH("*_Auto",$A549))), "Auto", "")))</f>
        <v>Manual</v>
      </c>
      <c r="R549" s="34" t="s">
        <v>577</v>
      </c>
      <c r="S549" s="34">
        <v>2</v>
      </c>
      <c r="T549" s="34">
        <v>6</v>
      </c>
      <c r="U549" s="34">
        <v>0</v>
      </c>
      <c r="V549" s="61">
        <v>0</v>
      </c>
      <c r="W549" s="61">
        <v>0</v>
      </c>
      <c r="X549" s="18">
        <v>6</v>
      </c>
      <c r="Y549" s="18" t="str">
        <f t="shared" ref="Y549:Y612" si="18">MID(A549, SEARCH("_", A549) +1, SEARCH("_", A549, SEARCH("_", A549) +1) - SEARCH("_", A549) -1)</f>
        <v>Chart-19</v>
      </c>
    </row>
    <row r="550" spans="1:25" x14ac:dyDescent="0.35">
      <c r="A550" s="7" t="s">
        <v>616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16"/>
        <v>ACS</v>
      </c>
      <c r="P550" s="13" t="str">
        <f t="shared" si="17"/>
        <v>True Search</v>
      </c>
      <c r="Q550" s="18" t="str">
        <f>IF(NOT(ISERR(SEARCH("*_Buggy",$A550))), "Buggy", IF(NOT(ISERR(SEARCH("*_Manual",$A550))), "Manual", IF(NOT(ISERR(SEARCH("*_Auto",$A550))), "Auto", "")))</f>
        <v>Manual</v>
      </c>
      <c r="R550" s="18" t="s">
        <v>577</v>
      </c>
      <c r="S550" s="24">
        <v>1</v>
      </c>
      <c r="T550" s="18">
        <v>0</v>
      </c>
      <c r="U550" s="24">
        <v>0</v>
      </c>
      <c r="V550" s="24">
        <v>1</v>
      </c>
      <c r="W550" s="24">
        <v>0</v>
      </c>
      <c r="X550" s="13">
        <v>1</v>
      </c>
      <c r="Y550" s="13" t="str">
        <f t="shared" si="18"/>
        <v>Lang-24</v>
      </c>
    </row>
    <row r="551" spans="1:25" x14ac:dyDescent="0.35">
      <c r="A551" s="5" t="s">
        <v>617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16"/>
        <v>ACS</v>
      </c>
      <c r="P551" s="13" t="str">
        <f t="shared" si="17"/>
        <v>True Search</v>
      </c>
      <c r="Q551" s="13" t="str">
        <f>IF(NOT(ISERR(SEARCH("*_Buggy",$A551))), "Buggy", IF(NOT(ISERR(SEARCH("*_Manual",$A551))), "Manual", IF(NOT(ISERR(SEARCH("*_Auto",$A551))), "Auto", "")))</f>
        <v>Manual</v>
      </c>
      <c r="R551" s="13" t="s">
        <v>577</v>
      </c>
      <c r="S551" s="25">
        <v>2</v>
      </c>
      <c r="T551" s="25">
        <v>0</v>
      </c>
      <c r="U551" s="25">
        <v>0</v>
      </c>
      <c r="V551" s="25">
        <v>2</v>
      </c>
      <c r="W551" s="25">
        <v>0</v>
      </c>
      <c r="X551" s="13">
        <v>2</v>
      </c>
      <c r="Y551" s="13" t="str">
        <f t="shared" si="18"/>
        <v>Lang-35</v>
      </c>
    </row>
    <row r="552" spans="1:25" x14ac:dyDescent="0.35">
      <c r="A552" s="5" t="s">
        <v>618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16"/>
        <v>ACS</v>
      </c>
      <c r="P552" s="13" t="str">
        <f t="shared" si="17"/>
        <v>True Search</v>
      </c>
      <c r="Q552" s="13" t="str">
        <f>IF(NOT(ISERR(SEARCH("*_Buggy",$A552))), "Buggy", IF(NOT(ISERR(SEARCH("*_Manual",$A552))), "Manual", IF(NOT(ISERR(SEARCH("*_Auto",$A552))), "Auto", "")))</f>
        <v>Manual</v>
      </c>
      <c r="R552" s="13" t="s">
        <v>577</v>
      </c>
      <c r="S552" s="25">
        <v>3</v>
      </c>
      <c r="T552" s="25">
        <v>2</v>
      </c>
      <c r="U552" s="25">
        <v>2</v>
      </c>
      <c r="V552" s="25">
        <v>0</v>
      </c>
      <c r="W552" s="25">
        <v>1</v>
      </c>
      <c r="X552" s="13">
        <v>6</v>
      </c>
      <c r="Y552" s="13" t="str">
        <f t="shared" si="18"/>
        <v>Lang-7</v>
      </c>
    </row>
    <row r="553" spans="1:25" x14ac:dyDescent="0.35">
      <c r="A553" s="7" t="s">
        <v>619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16"/>
        <v>ACS</v>
      </c>
      <c r="P553" s="13" t="str">
        <f t="shared" si="17"/>
        <v>True Search</v>
      </c>
      <c r="Q553" s="13" t="str">
        <f>IF(NOT(ISERR(SEARCH("*_Buggy",$A553))), "Buggy", IF(NOT(ISERR(SEARCH("*_Manual",$A553))), "Manual", IF(NOT(ISERR(SEARCH("*_Auto",$A553))), "Auto", "")))</f>
        <v>Manual</v>
      </c>
      <c r="R553" s="13" t="s">
        <v>577</v>
      </c>
      <c r="S553" s="25">
        <v>2</v>
      </c>
      <c r="T553" s="25">
        <v>3</v>
      </c>
      <c r="U553" s="25">
        <v>0</v>
      </c>
      <c r="V553" s="25">
        <v>0</v>
      </c>
      <c r="W553" s="25">
        <v>0</v>
      </c>
      <c r="X553" s="13">
        <v>3</v>
      </c>
      <c r="Y553" s="13" t="str">
        <f t="shared" si="18"/>
        <v>Math-25</v>
      </c>
    </row>
    <row r="554" spans="1:25" x14ac:dyDescent="0.35">
      <c r="A554" s="5" t="s">
        <v>620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16"/>
        <v>ACS</v>
      </c>
      <c r="P554" s="13" t="str">
        <f t="shared" si="17"/>
        <v>True Search</v>
      </c>
      <c r="Q554" s="13" t="str">
        <f>IF(NOT(ISERR(SEARCH("*_Buggy",$A554))), "Buggy", IF(NOT(ISERR(SEARCH("*_Manual",$A554))), "Manual", IF(NOT(ISERR(SEARCH("*_Auto",$A554))), "Auto", "")))</f>
        <v>Manual</v>
      </c>
      <c r="R554" s="13" t="s">
        <v>578</v>
      </c>
      <c r="S554" s="25">
        <v>4</v>
      </c>
      <c r="T554" s="13">
        <v>4</v>
      </c>
      <c r="U554" s="25">
        <v>0</v>
      </c>
      <c r="V554" s="25">
        <v>0</v>
      </c>
      <c r="W554" s="25">
        <v>0</v>
      </c>
      <c r="X554" s="13">
        <v>4</v>
      </c>
      <c r="Y554" s="13" t="str">
        <f t="shared" si="18"/>
        <v>Math-28</v>
      </c>
    </row>
    <row r="555" spans="1:25" x14ac:dyDescent="0.35">
      <c r="A555" s="7" t="s">
        <v>621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16"/>
        <v>ACS</v>
      </c>
      <c r="P555" s="13" t="str">
        <f t="shared" si="17"/>
        <v>True Search</v>
      </c>
      <c r="Q555" s="13" t="str">
        <f>IF(NOT(ISERR(SEARCH("*_Buggy",$A555))), "Buggy", IF(NOT(ISERR(SEARCH("*_Manual",$A555))), "Manual", IF(NOT(ISERR(SEARCH("*_Auto",$A555))), "Auto", "")))</f>
        <v>Manual</v>
      </c>
      <c r="R555" s="13" t="s">
        <v>577</v>
      </c>
      <c r="S555" s="25">
        <v>2</v>
      </c>
      <c r="T555" s="13">
        <v>3</v>
      </c>
      <c r="U555" s="25">
        <v>0</v>
      </c>
      <c r="V555" s="25">
        <v>0</v>
      </c>
      <c r="W555" s="25">
        <v>0</v>
      </c>
      <c r="X555" s="13">
        <v>3</v>
      </c>
      <c r="Y555" s="13" t="str">
        <f t="shared" si="18"/>
        <v>Math-3</v>
      </c>
    </row>
    <row r="556" spans="1:25" x14ac:dyDescent="0.35">
      <c r="A556" s="7" t="s">
        <v>622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16"/>
        <v>ACS</v>
      </c>
      <c r="P556" s="13" t="str">
        <f t="shared" si="17"/>
        <v>True Search</v>
      </c>
      <c r="Q556" s="13" t="str">
        <f>IF(NOT(ISERR(SEARCH("*_Buggy",$A556))), "Buggy", IF(NOT(ISERR(SEARCH("*_Manual",$A556))), "Manual", IF(NOT(ISERR(SEARCH("*_Auto",$A556))), "Auto", "")))</f>
        <v>Manual</v>
      </c>
      <c r="R556" s="13" t="s">
        <v>577</v>
      </c>
      <c r="S556" s="25">
        <v>2</v>
      </c>
      <c r="T556" s="13">
        <v>0</v>
      </c>
      <c r="U556" s="25">
        <v>0</v>
      </c>
      <c r="V556" s="25">
        <v>2</v>
      </c>
      <c r="W556" s="25">
        <v>0</v>
      </c>
      <c r="X556" s="13">
        <v>2</v>
      </c>
      <c r="Y556" s="13" t="str">
        <f t="shared" si="18"/>
        <v>Math-35</v>
      </c>
    </row>
    <row r="557" spans="1:25" x14ac:dyDescent="0.35">
      <c r="A557" s="5" t="s">
        <v>623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16"/>
        <v>ACS</v>
      </c>
      <c r="P557" s="13" t="str">
        <f t="shared" si="17"/>
        <v>True Search</v>
      </c>
      <c r="Q557" s="13" t="str">
        <f>IF(NOT(ISERR(SEARCH("*_Buggy",$A557))), "Buggy", IF(NOT(ISERR(SEARCH("*_Manual",$A557))), "Manual", IF(NOT(ISERR(SEARCH("*_Auto",$A557))), "Auto", "")))</f>
        <v>Manual</v>
      </c>
      <c r="R557" s="13" t="s">
        <v>577</v>
      </c>
      <c r="S557" s="25">
        <v>1</v>
      </c>
      <c r="T557" s="25">
        <v>0</v>
      </c>
      <c r="U557" s="25">
        <v>0</v>
      </c>
      <c r="V557" s="25">
        <v>1</v>
      </c>
      <c r="W557" s="25">
        <v>0</v>
      </c>
      <c r="X557" s="13">
        <v>1</v>
      </c>
      <c r="Y557" s="13" t="str">
        <f t="shared" si="18"/>
        <v>Math-5</v>
      </c>
    </row>
    <row r="558" spans="1:25" x14ac:dyDescent="0.35">
      <c r="A558" s="7" t="s">
        <v>624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16"/>
        <v>ACS</v>
      </c>
      <c r="P558" s="13" t="str">
        <f t="shared" si="17"/>
        <v>True Search</v>
      </c>
      <c r="Q558" s="13" t="str">
        <f>IF(NOT(ISERR(SEARCH("*_Buggy",$A558))), "Buggy", IF(NOT(ISERR(SEARCH("*_Manual",$A558))), "Manual", IF(NOT(ISERR(SEARCH("*_Auto",$A558))), "Auto", "")))</f>
        <v>Manual</v>
      </c>
      <c r="R558" s="13" t="s">
        <v>578</v>
      </c>
      <c r="S558" s="25">
        <v>1</v>
      </c>
      <c r="T558" s="25">
        <v>4</v>
      </c>
      <c r="U558" s="25">
        <v>0</v>
      </c>
      <c r="V558" s="25">
        <v>0</v>
      </c>
      <c r="W558" s="25">
        <v>0</v>
      </c>
      <c r="X558" s="13">
        <v>4</v>
      </c>
      <c r="Y558" s="13" t="str">
        <f t="shared" si="18"/>
        <v>Math-73</v>
      </c>
    </row>
    <row r="559" spans="1:25" x14ac:dyDescent="0.35">
      <c r="A559" s="7" t="s">
        <v>625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16"/>
        <v>ACS</v>
      </c>
      <c r="P559" s="13" t="str">
        <f t="shared" si="17"/>
        <v>True Search</v>
      </c>
      <c r="Q559" s="13" t="str">
        <f>IF(NOT(ISERR(SEARCH("*_Buggy",$A559))), "Buggy", IF(NOT(ISERR(SEARCH("*_Manual",$A559))), "Manual", IF(NOT(ISERR(SEARCH("*_Auto",$A559))), "Auto", "")))</f>
        <v>Manual</v>
      </c>
      <c r="R559" s="13" t="s">
        <v>578</v>
      </c>
      <c r="S559" s="25">
        <v>3</v>
      </c>
      <c r="T559" s="13">
        <v>1</v>
      </c>
      <c r="U559" s="25">
        <v>0</v>
      </c>
      <c r="V559" s="25">
        <v>3</v>
      </c>
      <c r="W559" s="25">
        <v>0</v>
      </c>
      <c r="X559" s="13">
        <v>4</v>
      </c>
      <c r="Y559" s="13" t="str">
        <f t="shared" si="18"/>
        <v>Math-81</v>
      </c>
    </row>
    <row r="560" spans="1:25" x14ac:dyDescent="0.35">
      <c r="A560" s="5" t="s">
        <v>626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16"/>
        <v>ACS</v>
      </c>
      <c r="P560" s="13" t="str">
        <f t="shared" si="17"/>
        <v>True Search</v>
      </c>
      <c r="Q560" s="13" t="str">
        <f>IF(NOT(ISERR(SEARCH("*_Buggy",$A560))), "Buggy", IF(NOT(ISERR(SEARCH("*_Manual",$A560))), "Manual", IF(NOT(ISERR(SEARCH("*_Auto",$A560))), "Auto", "")))</f>
        <v>Manual</v>
      </c>
      <c r="R560" s="13" t="s">
        <v>577</v>
      </c>
      <c r="S560" s="25">
        <v>1</v>
      </c>
      <c r="T560" s="25">
        <v>0</v>
      </c>
      <c r="U560" s="25">
        <v>0</v>
      </c>
      <c r="V560" s="25">
        <v>1</v>
      </c>
      <c r="W560" s="25">
        <v>0</v>
      </c>
      <c r="X560" s="13">
        <v>1</v>
      </c>
      <c r="Y560" s="13" t="str">
        <f t="shared" si="18"/>
        <v>Math-82</v>
      </c>
    </row>
    <row r="561" spans="1:25" x14ac:dyDescent="0.35">
      <c r="A561" s="7" t="s">
        <v>627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16"/>
        <v>ACS</v>
      </c>
      <c r="P561" s="13" t="str">
        <f t="shared" si="17"/>
        <v>True Search</v>
      </c>
      <c r="Q561" s="13" t="str">
        <f>IF(NOT(ISERR(SEARCH("*_Buggy",$A561))), "Buggy", IF(NOT(ISERR(SEARCH("*_Manual",$A561))), "Manual", IF(NOT(ISERR(SEARCH("*_Auto",$A561))), "Auto", "")))</f>
        <v>Manual</v>
      </c>
      <c r="R561" s="13" t="s">
        <v>577</v>
      </c>
      <c r="S561" s="25">
        <v>1</v>
      </c>
      <c r="T561" s="25">
        <v>0</v>
      </c>
      <c r="U561" s="25">
        <v>0</v>
      </c>
      <c r="V561" s="25">
        <v>1</v>
      </c>
      <c r="W561" s="25">
        <v>0</v>
      </c>
      <c r="X561" s="13">
        <v>1</v>
      </c>
      <c r="Y561" s="13" t="str">
        <f t="shared" si="18"/>
        <v>Math-85</v>
      </c>
    </row>
    <row r="562" spans="1:25" x14ac:dyDescent="0.35">
      <c r="A562" s="7" t="s">
        <v>628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16"/>
        <v>ACS</v>
      </c>
      <c r="P562" s="13" t="str">
        <f t="shared" si="17"/>
        <v>True Search</v>
      </c>
      <c r="Q562" s="13" t="str">
        <f>IF(NOT(ISERR(SEARCH("*_Buggy",$A562))), "Buggy", IF(NOT(ISERR(SEARCH("*_Manual",$A562))), "Manual", IF(NOT(ISERR(SEARCH("*_Auto",$A562))), "Auto", "")))</f>
        <v>Manual</v>
      </c>
      <c r="R562" s="13" t="s">
        <v>577</v>
      </c>
      <c r="S562" s="25">
        <v>2</v>
      </c>
      <c r="T562" s="25">
        <v>4</v>
      </c>
      <c r="U562" s="25">
        <v>0</v>
      </c>
      <c r="V562" s="25">
        <v>0</v>
      </c>
      <c r="W562" s="25">
        <v>0</v>
      </c>
      <c r="X562" s="13">
        <v>4</v>
      </c>
      <c r="Y562" s="13" t="str">
        <f t="shared" si="18"/>
        <v>Math-89</v>
      </c>
    </row>
    <row r="563" spans="1:25" x14ac:dyDescent="0.35">
      <c r="A563" s="7" t="s">
        <v>629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16"/>
        <v>ACS</v>
      </c>
      <c r="P563" s="13" t="str">
        <f t="shared" si="17"/>
        <v>True Search</v>
      </c>
      <c r="Q563" s="13" t="str">
        <f>IF(NOT(ISERR(SEARCH("*_Buggy",$A563))), "Buggy", IF(NOT(ISERR(SEARCH("*_Manual",$A563))), "Manual", IF(NOT(ISERR(SEARCH("*_Auto",$A563))), "Auto", "")))</f>
        <v>Manual</v>
      </c>
      <c r="R563" s="13" t="s">
        <v>577</v>
      </c>
      <c r="S563" s="25">
        <v>2</v>
      </c>
      <c r="T563" s="13">
        <v>3</v>
      </c>
      <c r="U563" s="25">
        <v>0</v>
      </c>
      <c r="V563" s="25">
        <v>0</v>
      </c>
      <c r="W563" s="25">
        <v>0</v>
      </c>
      <c r="X563" s="13">
        <v>3</v>
      </c>
      <c r="Y563" s="13" t="str">
        <f t="shared" si="18"/>
        <v>Math-90</v>
      </c>
    </row>
    <row r="564" spans="1:25" x14ac:dyDescent="0.35">
      <c r="A564" s="5" t="s">
        <v>630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16"/>
        <v>ACS</v>
      </c>
      <c r="P564" s="13" t="str">
        <f t="shared" si="17"/>
        <v>True Search</v>
      </c>
      <c r="Q564" s="13" t="str">
        <f>IF(NOT(ISERR(SEARCH("*_Buggy",$A564))), "Buggy", IF(NOT(ISERR(SEARCH("*_Manual",$A564))), "Manual", IF(NOT(ISERR(SEARCH("*_Auto",$A564))), "Auto", "")))</f>
        <v>Manual</v>
      </c>
      <c r="R564" s="13" t="s">
        <v>578</v>
      </c>
      <c r="S564" s="25">
        <v>3</v>
      </c>
      <c r="T564" s="13">
        <v>8</v>
      </c>
      <c r="U564" s="25">
        <v>0</v>
      </c>
      <c r="V564" s="25">
        <v>2</v>
      </c>
      <c r="W564" s="25">
        <v>0</v>
      </c>
      <c r="X564" s="13">
        <v>10</v>
      </c>
      <c r="Y564" s="13" t="str">
        <f t="shared" si="18"/>
        <v>Math-93</v>
      </c>
    </row>
    <row r="565" spans="1:25" x14ac:dyDescent="0.35">
      <c r="A565" s="5" t="s">
        <v>631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16"/>
        <v>ACS</v>
      </c>
      <c r="P565" s="13" t="str">
        <f t="shared" si="17"/>
        <v>True Search</v>
      </c>
      <c r="Q565" s="13" t="str">
        <f>IF(NOT(ISERR(SEARCH("*_Buggy",$A565))), "Buggy", IF(NOT(ISERR(SEARCH("*_Manual",$A565))), "Manual", IF(NOT(ISERR(SEARCH("*_Auto",$A565))), "Auto", "")))</f>
        <v>Manual</v>
      </c>
      <c r="R565" s="13" t="s">
        <v>578</v>
      </c>
      <c r="S565" s="25">
        <v>5</v>
      </c>
      <c r="T565" s="25">
        <v>13</v>
      </c>
      <c r="U565" s="25">
        <v>0</v>
      </c>
      <c r="V565" s="25">
        <v>2</v>
      </c>
      <c r="W565" s="25">
        <v>1</v>
      </c>
      <c r="X565" s="13">
        <v>16</v>
      </c>
      <c r="Y565" s="13" t="str">
        <f t="shared" si="18"/>
        <v>Math-97</v>
      </c>
    </row>
    <row r="566" spans="1:25" x14ac:dyDescent="0.35">
      <c r="A566" s="5" t="s">
        <v>632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16"/>
        <v>ACS</v>
      </c>
      <c r="P566" s="13" t="str">
        <f t="shared" si="17"/>
        <v>True Search</v>
      </c>
      <c r="Q566" s="13" t="str">
        <f>IF(NOT(ISERR(SEARCH("*_Buggy",$A566))), "Buggy", IF(NOT(ISERR(SEARCH("*_Manual",$A566))), "Manual", IF(NOT(ISERR(SEARCH("*_Auto",$A566))), "Auto", "")))</f>
        <v>Manual</v>
      </c>
      <c r="R566" s="13" t="s">
        <v>577</v>
      </c>
      <c r="S566" s="25">
        <v>2</v>
      </c>
      <c r="T566" s="25">
        <v>8</v>
      </c>
      <c r="U566" s="25">
        <v>0</v>
      </c>
      <c r="V566" s="25">
        <v>0</v>
      </c>
      <c r="W566" s="25">
        <v>0</v>
      </c>
      <c r="X566" s="13">
        <v>8</v>
      </c>
      <c r="Y566" s="13" t="str">
        <f t="shared" si="18"/>
        <v>Math-99</v>
      </c>
    </row>
    <row r="567" spans="1:25" x14ac:dyDescent="0.35">
      <c r="A567" s="5" t="s">
        <v>633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16"/>
        <v>ACS</v>
      </c>
      <c r="P567" s="13" t="str">
        <f t="shared" si="17"/>
        <v>True Search</v>
      </c>
      <c r="Q567" s="13" t="str">
        <f>IF(NOT(ISERR(SEARCH("*_Buggy",$A567))), "Buggy", IF(NOT(ISERR(SEARCH("*_Manual",$A567))), "Manual", IF(NOT(ISERR(SEARCH("*_Auto",$A567))), "Auto", "")))</f>
        <v>Manual</v>
      </c>
      <c r="R567" s="13" t="s">
        <v>577</v>
      </c>
      <c r="S567" s="25">
        <v>1</v>
      </c>
      <c r="T567" s="13">
        <v>3</v>
      </c>
      <c r="U567" s="25">
        <v>0</v>
      </c>
      <c r="V567" s="25">
        <v>0</v>
      </c>
      <c r="W567" s="25">
        <v>0</v>
      </c>
      <c r="X567" s="13">
        <v>3</v>
      </c>
      <c r="Y567" s="13" t="str">
        <f t="shared" si="18"/>
        <v>Time-15</v>
      </c>
    </row>
    <row r="568" spans="1:25" x14ac:dyDescent="0.35">
      <c r="A568" s="5" t="s">
        <v>634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16"/>
        <v>ARJA</v>
      </c>
      <c r="P568" s="13" t="str">
        <f t="shared" si="17"/>
        <v>Evolutionary Search</v>
      </c>
      <c r="Q568" s="13" t="str">
        <f>IF(NOT(ISERR(SEARCH("*_Buggy",$A568))), "Buggy", IF(NOT(ISERR(SEARCH("*_Manual",$A568))), "Manual", IF(NOT(ISERR(SEARCH("*_Auto",$A568))), "Auto", "")))</f>
        <v>Manual</v>
      </c>
      <c r="R568" s="13" t="s">
        <v>578</v>
      </c>
      <c r="S568" s="25">
        <v>1</v>
      </c>
      <c r="T568" s="13">
        <v>0</v>
      </c>
      <c r="U568" s="25">
        <v>0</v>
      </c>
      <c r="V568" s="25">
        <v>1</v>
      </c>
      <c r="W568" s="25">
        <v>0</v>
      </c>
      <c r="X568" s="13">
        <v>1</v>
      </c>
      <c r="Y568" s="13" t="str">
        <f t="shared" si="18"/>
        <v>Chart-1</v>
      </c>
    </row>
    <row r="569" spans="1:25" x14ac:dyDescent="0.35">
      <c r="A569" s="5" t="s">
        <v>635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16"/>
        <v>ARJA</v>
      </c>
      <c r="P569" s="13" t="str">
        <f t="shared" si="17"/>
        <v>Evolutionary Search</v>
      </c>
      <c r="Q569" s="13" t="str">
        <f>IF(NOT(ISERR(SEARCH("*_Buggy",$A569))), "Buggy", IF(NOT(ISERR(SEARCH("*_Manual",$A569))), "Manual", IF(NOT(ISERR(SEARCH("*_Auto",$A569))), "Auto", "")))</f>
        <v>Manual</v>
      </c>
      <c r="R569" s="13" t="s">
        <v>577</v>
      </c>
      <c r="S569" s="25">
        <v>1</v>
      </c>
      <c r="T569" s="25">
        <v>0</v>
      </c>
      <c r="U569" s="25">
        <v>0</v>
      </c>
      <c r="V569" s="25">
        <v>1</v>
      </c>
      <c r="W569" s="25">
        <v>0</v>
      </c>
      <c r="X569" s="13">
        <v>1</v>
      </c>
      <c r="Y569" s="13" t="str">
        <f t="shared" si="18"/>
        <v>Chart-12</v>
      </c>
    </row>
    <row r="570" spans="1:25" x14ac:dyDescent="0.35">
      <c r="A570" s="5" t="s">
        <v>636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16"/>
        <v>ARJA</v>
      </c>
      <c r="P570" s="13" t="str">
        <f t="shared" si="17"/>
        <v>Evolutionary Search</v>
      </c>
      <c r="Q570" s="13" t="str">
        <f>IF(NOT(ISERR(SEARCH("*_Buggy",$A570))), "Buggy", IF(NOT(ISERR(SEARCH("*_Manual",$A570))), "Manual", IF(NOT(ISERR(SEARCH("*_Auto",$A570))), "Auto", "")))</f>
        <v>Manual</v>
      </c>
      <c r="R570" s="13" t="s">
        <v>578</v>
      </c>
      <c r="S570" s="25">
        <v>1</v>
      </c>
      <c r="T570" s="25">
        <v>0</v>
      </c>
      <c r="U570" s="25">
        <v>0</v>
      </c>
      <c r="V570" s="25">
        <v>1</v>
      </c>
      <c r="W570" s="25">
        <v>0</v>
      </c>
      <c r="X570" s="13">
        <v>1</v>
      </c>
      <c r="Y570" s="13" t="str">
        <f t="shared" si="18"/>
        <v>Chart-13</v>
      </c>
    </row>
    <row r="571" spans="1:25" x14ac:dyDescent="0.35">
      <c r="A571" s="5" t="s">
        <v>637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16"/>
        <v>ARJA</v>
      </c>
      <c r="P571" s="13" t="str">
        <f t="shared" si="17"/>
        <v>Evolutionary Search</v>
      </c>
      <c r="Q571" s="13" t="str">
        <f>IF(NOT(ISERR(SEARCH("*_Buggy",$A571))), "Buggy", IF(NOT(ISERR(SEARCH("*_Manual",$A571))), "Manual", IF(NOT(ISERR(SEARCH("*_Auto",$A571))), "Auto", "")))</f>
        <v>Manual</v>
      </c>
      <c r="R571" s="13" t="s">
        <v>578</v>
      </c>
      <c r="S571" s="25">
        <v>1</v>
      </c>
      <c r="T571" s="25">
        <v>2</v>
      </c>
      <c r="U571" s="25">
        <v>0</v>
      </c>
      <c r="V571" s="25">
        <v>0</v>
      </c>
      <c r="W571" s="25">
        <v>0</v>
      </c>
      <c r="X571" s="13">
        <v>2</v>
      </c>
      <c r="Y571" s="13" t="str">
        <f t="shared" si="18"/>
        <v>Chart-3</v>
      </c>
    </row>
    <row r="572" spans="1:25" x14ac:dyDescent="0.35">
      <c r="A572" s="5" t="s">
        <v>638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16"/>
        <v>ARJA</v>
      </c>
      <c r="P572" s="13" t="str">
        <f t="shared" si="17"/>
        <v>Evolutionary Search</v>
      </c>
      <c r="Q572" s="13" t="str">
        <f>IF(NOT(ISERR(SEARCH("*_Buggy",$A572))), "Buggy", IF(NOT(ISERR(SEARCH("*_Manual",$A572))), "Manual", IF(NOT(ISERR(SEARCH("*_Auto",$A572))), "Auto", "")))</f>
        <v>Manual</v>
      </c>
      <c r="R572" s="13" t="s">
        <v>578</v>
      </c>
      <c r="S572" s="25">
        <v>2</v>
      </c>
      <c r="T572" s="13">
        <v>4</v>
      </c>
      <c r="U572" s="25">
        <v>0</v>
      </c>
      <c r="V572" s="25">
        <v>1</v>
      </c>
      <c r="W572" s="25">
        <v>0</v>
      </c>
      <c r="X572" s="13">
        <v>5</v>
      </c>
      <c r="Y572" s="13" t="str">
        <f t="shared" si="18"/>
        <v>Chart-5</v>
      </c>
    </row>
    <row r="573" spans="1:25" x14ac:dyDescent="0.35">
      <c r="A573" s="7" t="s">
        <v>639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16"/>
        <v>ARJA</v>
      </c>
      <c r="P573" s="13" t="str">
        <f t="shared" si="17"/>
        <v>Evolutionary Search</v>
      </c>
      <c r="Q573" s="13" t="str">
        <f>IF(NOT(ISERR(SEARCH("*_Buggy",$A573))), "Buggy", IF(NOT(ISERR(SEARCH("*_Manual",$A573))), "Manual", IF(NOT(ISERR(SEARCH("*_Auto",$A573))), "Auto", "")))</f>
        <v>Manual</v>
      </c>
      <c r="R573" s="13" t="s">
        <v>578</v>
      </c>
      <c r="S573" s="25">
        <v>2</v>
      </c>
      <c r="T573" s="25">
        <v>0</v>
      </c>
      <c r="U573" s="25">
        <v>0</v>
      </c>
      <c r="V573" s="25">
        <v>2</v>
      </c>
      <c r="W573" s="25">
        <v>0</v>
      </c>
      <c r="X573" s="13">
        <v>2</v>
      </c>
      <c r="Y573" s="13" t="str">
        <f t="shared" si="18"/>
        <v>Chart-7</v>
      </c>
    </row>
    <row r="574" spans="1:25" x14ac:dyDescent="0.35">
      <c r="A574" s="5" t="s">
        <v>640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16"/>
        <v>ARJA</v>
      </c>
      <c r="P574" s="13" t="str">
        <f t="shared" si="17"/>
        <v>Evolutionary Search</v>
      </c>
      <c r="Q574" s="13" t="str">
        <f>IF(NOT(ISERR(SEARCH("*_Buggy",$A574))), "Buggy", IF(NOT(ISERR(SEARCH("*_Manual",$A574))), "Manual", IF(NOT(ISERR(SEARCH("*_Auto",$A574))), "Auto", "")))</f>
        <v>Manual</v>
      </c>
      <c r="R574" s="13" t="s">
        <v>578</v>
      </c>
      <c r="S574" s="25">
        <v>1</v>
      </c>
      <c r="T574" s="25">
        <v>5</v>
      </c>
      <c r="U574" s="25">
        <v>0</v>
      </c>
      <c r="V574" s="25">
        <v>3</v>
      </c>
      <c r="W574" s="25">
        <v>0</v>
      </c>
      <c r="X574" s="13">
        <v>8</v>
      </c>
      <c r="Y574" s="13" t="str">
        <f t="shared" si="18"/>
        <v>Closure-112</v>
      </c>
    </row>
    <row r="575" spans="1:25" x14ac:dyDescent="0.35">
      <c r="A575" s="7" t="s">
        <v>641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16"/>
        <v>ARJA</v>
      </c>
      <c r="P575" s="13" t="str">
        <f t="shared" si="17"/>
        <v>Evolutionary Search</v>
      </c>
      <c r="Q575" s="13" t="str">
        <f>IF(NOT(ISERR(SEARCH("*_Buggy",$A575))), "Buggy", IF(NOT(ISERR(SEARCH("*_Manual",$A575))), "Manual", IF(NOT(ISERR(SEARCH("*_Auto",$A575))), "Auto", "")))</f>
        <v>Manual</v>
      </c>
      <c r="R575" s="13" t="s">
        <v>578</v>
      </c>
      <c r="S575" s="25">
        <v>1</v>
      </c>
      <c r="T575" s="25">
        <v>0</v>
      </c>
      <c r="U575" s="25">
        <v>0</v>
      </c>
      <c r="V575" s="25">
        <v>1</v>
      </c>
      <c r="W575" s="25">
        <v>0</v>
      </c>
      <c r="X575" s="13">
        <v>1</v>
      </c>
      <c r="Y575" s="13" t="str">
        <f t="shared" si="18"/>
        <v>Closure-114</v>
      </c>
    </row>
    <row r="576" spans="1:25" x14ac:dyDescent="0.35">
      <c r="A576" s="5" t="s">
        <v>642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16"/>
        <v>ARJA</v>
      </c>
      <c r="P576" s="13" t="str">
        <f t="shared" si="17"/>
        <v>Evolutionary Search</v>
      </c>
      <c r="Q576" s="13" t="str">
        <f>IF(NOT(ISERR(SEARCH("*_Buggy",$A576))), "Buggy", IF(NOT(ISERR(SEARCH("*_Manual",$A576))), "Manual", IF(NOT(ISERR(SEARCH("*_Auto",$A576))), "Auto", "")))</f>
        <v>Manual</v>
      </c>
      <c r="R576" s="13" t="s">
        <v>577</v>
      </c>
      <c r="S576" s="25">
        <v>2</v>
      </c>
      <c r="T576" s="25">
        <v>0</v>
      </c>
      <c r="U576" s="25">
        <v>11</v>
      </c>
      <c r="V576" s="25">
        <v>0</v>
      </c>
      <c r="W576" s="25">
        <v>0</v>
      </c>
      <c r="X576" s="13">
        <v>11</v>
      </c>
      <c r="Y576" s="13" t="str">
        <f t="shared" si="18"/>
        <v>Closure-115</v>
      </c>
    </row>
    <row r="577" spans="1:25" x14ac:dyDescent="0.35">
      <c r="A577" s="5" t="s">
        <v>643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16"/>
        <v>ARJA</v>
      </c>
      <c r="P577" s="13" t="str">
        <f t="shared" si="17"/>
        <v>Evolutionary Search</v>
      </c>
      <c r="Q577" s="13" t="str">
        <f>IF(NOT(ISERR(SEARCH("*_Buggy",$A577))), "Buggy", IF(NOT(ISERR(SEARCH("*_Manual",$A577))), "Manual", IF(NOT(ISERR(SEARCH("*_Auto",$A577))), "Auto", "")))</f>
        <v>Manual</v>
      </c>
      <c r="R577" s="13" t="s">
        <v>578</v>
      </c>
      <c r="S577" s="25">
        <v>3</v>
      </c>
      <c r="T577" s="25">
        <v>0</v>
      </c>
      <c r="U577" s="13">
        <v>0</v>
      </c>
      <c r="V577" s="13">
        <v>0</v>
      </c>
      <c r="W577" s="13">
        <v>12</v>
      </c>
      <c r="X577" s="13">
        <v>24</v>
      </c>
      <c r="Y577" s="13" t="str">
        <f t="shared" si="18"/>
        <v>Closure-117</v>
      </c>
    </row>
    <row r="578" spans="1:25" x14ac:dyDescent="0.35">
      <c r="A578" s="7" t="s">
        <v>644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16"/>
        <v>ARJA</v>
      </c>
      <c r="P578" s="13" t="str">
        <f t="shared" si="17"/>
        <v>Evolutionary Search</v>
      </c>
      <c r="Q578" s="13" t="str">
        <f>IF(NOT(ISERR(SEARCH("*_Buggy",$A578))), "Buggy", IF(NOT(ISERR(SEARCH("*_Manual",$A578))), "Manual", IF(NOT(ISERR(SEARCH("*_Auto",$A578))), "Auto", "")))</f>
        <v>Manual</v>
      </c>
      <c r="R578" s="13" t="s">
        <v>578</v>
      </c>
      <c r="S578" s="25">
        <v>2</v>
      </c>
      <c r="T578" s="25">
        <v>2</v>
      </c>
      <c r="U578" s="25">
        <v>0</v>
      </c>
      <c r="V578" s="25">
        <v>0</v>
      </c>
      <c r="W578" s="25">
        <v>0</v>
      </c>
      <c r="X578" s="13">
        <v>2</v>
      </c>
      <c r="Y578" s="13" t="str">
        <f t="shared" si="18"/>
        <v>Closure-124</v>
      </c>
    </row>
    <row r="579" spans="1:25" x14ac:dyDescent="0.35">
      <c r="A579" s="5" t="s">
        <v>645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16"/>
        <v>ARJA</v>
      </c>
      <c r="P579" s="13" t="str">
        <f t="shared" si="17"/>
        <v>Evolutionary Search</v>
      </c>
      <c r="Q579" s="13" t="str">
        <f>IF(NOT(ISERR(SEARCH("*_Buggy",$A579))), "Buggy", IF(NOT(ISERR(SEARCH("*_Manual",$A579))), "Manual", IF(NOT(ISERR(SEARCH("*_Auto",$A579))), "Auto", "")))</f>
        <v>Manual</v>
      </c>
      <c r="R579" s="13" t="s">
        <v>578</v>
      </c>
      <c r="S579" s="25">
        <v>1</v>
      </c>
      <c r="T579" s="13">
        <v>0</v>
      </c>
      <c r="U579" s="25">
        <v>0</v>
      </c>
      <c r="V579" s="25">
        <v>1</v>
      </c>
      <c r="W579" s="25">
        <v>0</v>
      </c>
      <c r="X579" s="13">
        <v>1</v>
      </c>
      <c r="Y579" s="13" t="str">
        <f t="shared" si="18"/>
        <v>Closure-125</v>
      </c>
    </row>
    <row r="580" spans="1:25" x14ac:dyDescent="0.35">
      <c r="A580" s="7" t="s">
        <v>646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16"/>
        <v>ARJA</v>
      </c>
      <c r="P580" s="13" t="str">
        <f t="shared" si="17"/>
        <v>Evolutionary Search</v>
      </c>
      <c r="Q580" s="13" t="str">
        <f>IF(NOT(ISERR(SEARCH("*_Buggy",$A580))), "Buggy", IF(NOT(ISERR(SEARCH("*_Manual",$A580))), "Manual", IF(NOT(ISERR(SEARCH("*_Auto",$A580))), "Auto", "")))</f>
        <v>Manual</v>
      </c>
      <c r="R580" s="13" t="s">
        <v>578</v>
      </c>
      <c r="S580" s="25">
        <v>2</v>
      </c>
      <c r="T580" s="25">
        <v>0</v>
      </c>
      <c r="U580" s="25">
        <v>17</v>
      </c>
      <c r="V580" s="25">
        <v>2</v>
      </c>
      <c r="W580" s="25">
        <v>0</v>
      </c>
      <c r="X580" s="13">
        <v>19</v>
      </c>
      <c r="Y580" s="13" t="str">
        <f t="shared" si="18"/>
        <v>Closure-21</v>
      </c>
    </row>
    <row r="581" spans="1:25" x14ac:dyDescent="0.35">
      <c r="A581" s="5" t="s">
        <v>647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16"/>
        <v>ARJA</v>
      </c>
      <c r="P581" s="13" t="str">
        <f t="shared" si="17"/>
        <v>Evolutionary Search</v>
      </c>
      <c r="Q581" s="13" t="str">
        <f>IF(NOT(ISERR(SEARCH("*_Buggy",$A581))), "Buggy", IF(NOT(ISERR(SEARCH("*_Manual",$A581))), "Manual", IF(NOT(ISERR(SEARCH("*_Auto",$A581))), "Auto", "")))</f>
        <v>Manual</v>
      </c>
      <c r="R581" s="13" t="s">
        <v>578</v>
      </c>
      <c r="S581" s="25">
        <v>5</v>
      </c>
      <c r="T581" s="25">
        <v>0</v>
      </c>
      <c r="U581" s="25">
        <v>23</v>
      </c>
      <c r="V581" s="25">
        <v>2</v>
      </c>
      <c r="W581" s="25">
        <v>1</v>
      </c>
      <c r="X581" s="13">
        <v>26</v>
      </c>
      <c r="Y581" s="13" t="str">
        <f t="shared" si="18"/>
        <v>Closure-22</v>
      </c>
    </row>
    <row r="582" spans="1:25" x14ac:dyDescent="0.35">
      <c r="A582" s="7" t="s">
        <v>648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16"/>
        <v>ARJA</v>
      </c>
      <c r="P582" s="13" t="str">
        <f t="shared" si="17"/>
        <v>Evolutionary Search</v>
      </c>
      <c r="Q582" s="13" t="str">
        <f>IF(NOT(ISERR(SEARCH("*_Buggy",$A582))), "Buggy", IF(NOT(ISERR(SEARCH("*_Manual",$A582))), "Manual", IF(NOT(ISERR(SEARCH("*_Auto",$A582))), "Auto", "")))</f>
        <v>Manual</v>
      </c>
      <c r="R582" s="13" t="s">
        <v>578</v>
      </c>
      <c r="S582" s="25">
        <v>3</v>
      </c>
      <c r="T582" s="25">
        <v>6</v>
      </c>
      <c r="U582" s="25">
        <v>0</v>
      </c>
      <c r="V582" s="25">
        <v>2</v>
      </c>
      <c r="W582" s="25">
        <v>0</v>
      </c>
      <c r="X582" s="13">
        <v>8</v>
      </c>
      <c r="Y582" s="13" t="str">
        <f t="shared" si="18"/>
        <v>Closure-3</v>
      </c>
    </row>
    <row r="583" spans="1:25" x14ac:dyDescent="0.35">
      <c r="A583" s="5" t="s">
        <v>649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16"/>
        <v>ARJA</v>
      </c>
      <c r="P583" s="13" t="str">
        <f t="shared" si="17"/>
        <v>Evolutionary Search</v>
      </c>
      <c r="Q583" s="13" t="str">
        <f>IF(NOT(ISERR(SEARCH("*_Buggy",$A583))), "Buggy", IF(NOT(ISERR(SEARCH("*_Manual",$A583))), "Manual", IF(NOT(ISERR(SEARCH("*_Auto",$A583))), "Auto", "")))</f>
        <v>Manual</v>
      </c>
      <c r="R583" s="13" t="s">
        <v>578</v>
      </c>
      <c r="S583" s="25">
        <v>1</v>
      </c>
      <c r="T583" s="25">
        <v>3</v>
      </c>
      <c r="U583" s="25">
        <v>0</v>
      </c>
      <c r="V583" s="25">
        <v>0</v>
      </c>
      <c r="W583" s="25">
        <v>0</v>
      </c>
      <c r="X583" s="13">
        <v>3</v>
      </c>
      <c r="Y583" s="13" t="str">
        <f t="shared" si="18"/>
        <v>Closure-33</v>
      </c>
    </row>
    <row r="584" spans="1:25" x14ac:dyDescent="0.35">
      <c r="A584" s="5" t="s">
        <v>650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16"/>
        <v>ARJA</v>
      </c>
      <c r="P584" s="13" t="str">
        <f t="shared" si="17"/>
        <v>Evolutionary Search</v>
      </c>
      <c r="Q584" s="13" t="str">
        <f>IF(NOT(ISERR(SEARCH("*_Buggy",$A584))), "Buggy", IF(NOT(ISERR(SEARCH("*_Manual",$A584))), "Manual", IF(NOT(ISERR(SEARCH("*_Auto",$A584))), "Auto", "")))</f>
        <v>Manual</v>
      </c>
      <c r="R584" s="13" t="s">
        <v>578</v>
      </c>
      <c r="S584" s="25">
        <v>1</v>
      </c>
      <c r="T584" s="13">
        <v>1</v>
      </c>
      <c r="U584" s="25">
        <v>0</v>
      </c>
      <c r="V584" s="25">
        <v>1</v>
      </c>
      <c r="W584" s="25">
        <v>0</v>
      </c>
      <c r="X584" s="13">
        <v>2</v>
      </c>
      <c r="Y584" s="13" t="str">
        <f t="shared" si="18"/>
        <v>Closure-55</v>
      </c>
    </row>
    <row r="585" spans="1:25" x14ac:dyDescent="0.35">
      <c r="A585" s="7" t="s">
        <v>651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16"/>
        <v>ARJA</v>
      </c>
      <c r="P585" s="13" t="str">
        <f t="shared" si="17"/>
        <v>Evolutionary Search</v>
      </c>
      <c r="Q585" s="13" t="str">
        <f>IF(NOT(ISERR(SEARCH("*_Buggy",$A585))), "Buggy", IF(NOT(ISERR(SEARCH("*_Manual",$A585))), "Manual", IF(NOT(ISERR(SEARCH("*_Auto",$A585))), "Auto", "")))</f>
        <v>Manual</v>
      </c>
      <c r="R585" s="13" t="s">
        <v>578</v>
      </c>
      <c r="S585" s="25">
        <v>2</v>
      </c>
      <c r="T585" s="25">
        <v>4</v>
      </c>
      <c r="U585" s="25">
        <v>0</v>
      </c>
      <c r="V585" s="25">
        <v>0</v>
      </c>
      <c r="W585" s="25">
        <v>0</v>
      </c>
      <c r="X585" s="13">
        <v>4</v>
      </c>
      <c r="Y585" s="13" t="str">
        <f t="shared" si="18"/>
        <v>Closure-8</v>
      </c>
    </row>
    <row r="586" spans="1:25" x14ac:dyDescent="0.35">
      <c r="A586" s="7" t="s">
        <v>652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16"/>
        <v>ARJA</v>
      </c>
      <c r="P586" s="13" t="str">
        <f t="shared" si="17"/>
        <v>Evolutionary Search</v>
      </c>
      <c r="Q586" s="13" t="str">
        <f>IF(NOT(ISERR(SEARCH("*_Buggy",$A586))), "Buggy", IF(NOT(ISERR(SEARCH("*_Manual",$A586))), "Manual", IF(NOT(ISERR(SEARCH("*_Auto",$A586))), "Auto", "")))</f>
        <v>Manual</v>
      </c>
      <c r="R586" s="13" t="s">
        <v>577</v>
      </c>
      <c r="S586" s="25">
        <v>1</v>
      </c>
      <c r="T586" s="13">
        <v>0</v>
      </c>
      <c r="U586" s="25">
        <v>0</v>
      </c>
      <c r="V586" s="25">
        <v>1</v>
      </c>
      <c r="W586" s="25">
        <v>0</v>
      </c>
      <c r="X586" s="13">
        <v>1</v>
      </c>
      <c r="Y586" s="13" t="str">
        <f t="shared" si="18"/>
        <v>Closure-86</v>
      </c>
    </row>
    <row r="587" spans="1:25" x14ac:dyDescent="0.35">
      <c r="A587" s="7" t="s">
        <v>653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16"/>
        <v>ARJA</v>
      </c>
      <c r="P587" s="13" t="str">
        <f t="shared" si="17"/>
        <v>Evolutionary Search</v>
      </c>
      <c r="Q587" s="13" t="str">
        <f>IF(NOT(ISERR(SEARCH("*_Buggy",$A587))), "Buggy", IF(NOT(ISERR(SEARCH("*_Manual",$A587))), "Manual", IF(NOT(ISERR(SEARCH("*_Auto",$A587))), "Auto", "")))</f>
        <v>Manual</v>
      </c>
      <c r="R587" s="13" t="s">
        <v>578</v>
      </c>
      <c r="S587" s="25">
        <v>2</v>
      </c>
      <c r="T587" s="25">
        <v>6</v>
      </c>
      <c r="U587" s="25">
        <v>0</v>
      </c>
      <c r="V587" s="25">
        <v>0</v>
      </c>
      <c r="W587" s="25">
        <v>0</v>
      </c>
      <c r="X587" s="13">
        <v>6</v>
      </c>
      <c r="Y587" s="13" t="str">
        <f t="shared" si="18"/>
        <v>Closure-88</v>
      </c>
    </row>
    <row r="588" spans="1:25" x14ac:dyDescent="0.35">
      <c r="A588" s="5" t="s">
        <v>654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16"/>
        <v>ARJA</v>
      </c>
      <c r="P588" s="13" t="str">
        <f t="shared" si="17"/>
        <v>Evolutionary Search</v>
      </c>
      <c r="Q588" s="13" t="str">
        <f>IF(NOT(ISERR(SEARCH("*_Buggy",$A588))), "Buggy", IF(NOT(ISERR(SEARCH("*_Manual",$A588))), "Manual", IF(NOT(ISERR(SEARCH("*_Auto",$A588))), "Auto", "")))</f>
        <v>Manual</v>
      </c>
      <c r="R588" s="13" t="s">
        <v>578</v>
      </c>
      <c r="S588" s="25">
        <v>1</v>
      </c>
      <c r="T588" s="13">
        <v>0</v>
      </c>
      <c r="U588" s="25">
        <v>0</v>
      </c>
      <c r="V588" s="25">
        <v>1</v>
      </c>
      <c r="W588" s="25">
        <v>0</v>
      </c>
      <c r="X588" s="13">
        <v>1</v>
      </c>
      <c r="Y588" s="13" t="str">
        <f t="shared" si="18"/>
        <v>Lang-16</v>
      </c>
    </row>
    <row r="589" spans="1:25" x14ac:dyDescent="0.35">
      <c r="A589" s="7" t="s">
        <v>655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16"/>
        <v>ARJA</v>
      </c>
      <c r="P589" s="13" t="str">
        <f t="shared" si="17"/>
        <v>Evolutionary Search</v>
      </c>
      <c r="Q589" s="13" t="str">
        <f>IF(NOT(ISERR(SEARCH("*_Buggy",$A589))), "Buggy", IF(NOT(ISERR(SEARCH("*_Manual",$A589))), "Manual", IF(NOT(ISERR(SEARCH("*_Auto",$A589))), "Auto", "")))</f>
        <v>Manual</v>
      </c>
      <c r="R589" s="13" t="s">
        <v>578</v>
      </c>
      <c r="S589" s="25">
        <v>2</v>
      </c>
      <c r="T589" s="25">
        <v>0</v>
      </c>
      <c r="U589" s="25">
        <v>0</v>
      </c>
      <c r="V589" s="25">
        <v>2</v>
      </c>
      <c r="W589" s="25">
        <v>0</v>
      </c>
      <c r="X589" s="13">
        <v>2</v>
      </c>
      <c r="Y589" s="13" t="str">
        <f t="shared" si="18"/>
        <v>Lang-20</v>
      </c>
    </row>
    <row r="590" spans="1:25" x14ac:dyDescent="0.35">
      <c r="A590" s="5" t="s">
        <v>656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16"/>
        <v>ARJA</v>
      </c>
      <c r="P590" s="13" t="str">
        <f t="shared" si="17"/>
        <v>Evolutionary Search</v>
      </c>
      <c r="Q590" s="13" t="str">
        <f>IF(NOT(ISERR(SEARCH("*_Buggy",$A590))), "Buggy", IF(NOT(ISERR(SEARCH("*_Manual",$A590))), "Manual", IF(NOT(ISERR(SEARCH("*_Auto",$A590))), "Auto", "")))</f>
        <v>Manual</v>
      </c>
      <c r="R590" s="13" t="s">
        <v>578</v>
      </c>
      <c r="S590" s="25">
        <v>1</v>
      </c>
      <c r="T590" s="25">
        <v>1</v>
      </c>
      <c r="U590" s="25">
        <v>0</v>
      </c>
      <c r="V590" s="25">
        <v>0</v>
      </c>
      <c r="W590" s="25">
        <v>0</v>
      </c>
      <c r="X590" s="13">
        <v>1</v>
      </c>
      <c r="Y590" s="13" t="str">
        <f t="shared" si="18"/>
        <v>Lang-43</v>
      </c>
    </row>
    <row r="591" spans="1:25" x14ac:dyDescent="0.35">
      <c r="A591" s="5" t="s">
        <v>657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16"/>
        <v>ARJA</v>
      </c>
      <c r="P591" s="13" t="str">
        <f t="shared" si="17"/>
        <v>Evolutionary Search</v>
      </c>
      <c r="Q591" s="13" t="str">
        <f>IF(NOT(ISERR(SEARCH("*_Buggy",$A591))), "Buggy", IF(NOT(ISERR(SEARCH("*_Manual",$A591))), "Manual", IF(NOT(ISERR(SEARCH("*_Auto",$A591))), "Auto", "")))</f>
        <v>Manual</v>
      </c>
      <c r="R591" s="13" t="s">
        <v>577</v>
      </c>
      <c r="S591" s="25">
        <v>9</v>
      </c>
      <c r="T591" s="13">
        <v>3</v>
      </c>
      <c r="U591" s="25">
        <v>0</v>
      </c>
      <c r="V591" s="25">
        <v>7</v>
      </c>
      <c r="W591" s="25">
        <v>0</v>
      </c>
      <c r="X591" s="13">
        <v>10</v>
      </c>
      <c r="Y591" s="13" t="str">
        <f t="shared" si="18"/>
        <v>Lang-46</v>
      </c>
    </row>
    <row r="592" spans="1:25" x14ac:dyDescent="0.35">
      <c r="A592" s="5" t="s">
        <v>658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16"/>
        <v>ARJA</v>
      </c>
      <c r="P592" s="13" t="str">
        <f t="shared" si="17"/>
        <v>Evolutionary Search</v>
      </c>
      <c r="Q592" s="13" t="str">
        <f>IF(NOT(ISERR(SEARCH("*_Buggy",$A592))), "Buggy", IF(NOT(ISERR(SEARCH("*_Manual",$A592))), "Manual", IF(NOT(ISERR(SEARCH("*_Auto",$A592))), "Auto", "")))</f>
        <v>Manual</v>
      </c>
      <c r="R592" s="13" t="s">
        <v>578</v>
      </c>
      <c r="S592" s="25">
        <v>6</v>
      </c>
      <c r="T592" s="25">
        <v>0</v>
      </c>
      <c r="U592" s="25">
        <v>2</v>
      </c>
      <c r="V592" s="25">
        <v>4</v>
      </c>
      <c r="W592" s="25">
        <v>6</v>
      </c>
      <c r="X592" s="13">
        <v>12</v>
      </c>
      <c r="Y592" s="13" t="str">
        <f t="shared" si="18"/>
        <v>Lang-50</v>
      </c>
    </row>
    <row r="593" spans="1:25" x14ac:dyDescent="0.35">
      <c r="A593" s="5" t="s">
        <v>659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16"/>
        <v>ARJA</v>
      </c>
      <c r="P593" s="13" t="str">
        <f t="shared" si="17"/>
        <v>Evolutionary Search</v>
      </c>
      <c r="Q593" s="13" t="str">
        <f>IF(NOT(ISERR(SEARCH("*_Buggy",$A593))), "Buggy", IF(NOT(ISERR(SEARCH("*_Manual",$A593))), "Manual", IF(NOT(ISERR(SEARCH("*_Auto",$A593))), "Auto", "")))</f>
        <v>Manual</v>
      </c>
      <c r="R593" s="13" t="s">
        <v>578</v>
      </c>
      <c r="S593" s="25">
        <v>1</v>
      </c>
      <c r="T593" s="25">
        <v>0</v>
      </c>
      <c r="U593" s="25">
        <v>0</v>
      </c>
      <c r="V593" s="25">
        <v>1</v>
      </c>
      <c r="W593" s="25">
        <v>0</v>
      </c>
      <c r="X593" s="13">
        <v>1</v>
      </c>
      <c r="Y593" s="13" t="str">
        <f t="shared" si="18"/>
        <v>Lang-59</v>
      </c>
    </row>
    <row r="594" spans="1:25" x14ac:dyDescent="0.35">
      <c r="A594" s="7" t="s">
        <v>660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16"/>
        <v>ARJA</v>
      </c>
      <c r="P594" s="13" t="str">
        <f t="shared" si="17"/>
        <v>Evolutionary Search</v>
      </c>
      <c r="Q594" s="13" t="str">
        <f>IF(NOT(ISERR(SEARCH("*_Buggy",$A594))), "Buggy", IF(NOT(ISERR(SEARCH("*_Manual",$A594))), "Manual", IF(NOT(ISERR(SEARCH("*_Auto",$A594))), "Auto", "")))</f>
        <v>Manual</v>
      </c>
      <c r="R594" s="13" t="s">
        <v>578</v>
      </c>
      <c r="S594" s="25">
        <v>4</v>
      </c>
      <c r="T594" s="25">
        <v>2</v>
      </c>
      <c r="U594" s="25">
        <v>19</v>
      </c>
      <c r="V594" s="25">
        <v>1</v>
      </c>
      <c r="W594" s="25">
        <v>0</v>
      </c>
      <c r="X594" s="13">
        <v>22</v>
      </c>
      <c r="Y594" s="13" t="str">
        <f t="shared" si="18"/>
        <v>Lang-63</v>
      </c>
    </row>
    <row r="595" spans="1:25" x14ac:dyDescent="0.35">
      <c r="A595" s="7" t="s">
        <v>661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16"/>
        <v>ARJA</v>
      </c>
      <c r="P595" s="13" t="str">
        <f t="shared" si="17"/>
        <v>Evolutionary Search</v>
      </c>
      <c r="Q595" s="13" t="str">
        <f>IF(NOT(ISERR(SEARCH("*_Buggy",$A595))), "Buggy", IF(NOT(ISERR(SEARCH("*_Manual",$A595))), "Manual", IF(NOT(ISERR(SEARCH("*_Auto",$A595))), "Auto", "")))</f>
        <v>Manual</v>
      </c>
      <c r="R595" s="13" t="s">
        <v>578</v>
      </c>
      <c r="S595" s="25">
        <v>4</v>
      </c>
      <c r="T595" s="25">
        <v>4</v>
      </c>
      <c r="U595" s="25">
        <v>0</v>
      </c>
      <c r="V595" s="25">
        <v>0</v>
      </c>
      <c r="W595" s="25">
        <v>0</v>
      </c>
      <c r="X595" s="13">
        <v>4</v>
      </c>
      <c r="Y595" s="13" t="str">
        <f t="shared" si="18"/>
        <v>Math-28</v>
      </c>
    </row>
    <row r="596" spans="1:25" x14ac:dyDescent="0.35">
      <c r="A596" s="7" t="s">
        <v>662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16"/>
        <v>ARJA</v>
      </c>
      <c r="P596" s="13" t="str">
        <f t="shared" si="17"/>
        <v>Evolutionary Search</v>
      </c>
      <c r="Q596" s="13" t="str">
        <f>IF(NOT(ISERR(SEARCH("*_Buggy",$A596))), "Buggy", IF(NOT(ISERR(SEARCH("*_Manual",$A596))), "Manual", IF(NOT(ISERR(SEARCH("*_Auto",$A596))), "Auto", "")))</f>
        <v>Manual</v>
      </c>
      <c r="R596" s="13" t="s">
        <v>577</v>
      </c>
      <c r="S596" s="25">
        <v>2</v>
      </c>
      <c r="T596" s="13">
        <v>0</v>
      </c>
      <c r="U596" s="25">
        <v>0</v>
      </c>
      <c r="V596" s="25">
        <v>2</v>
      </c>
      <c r="W596" s="25">
        <v>0</v>
      </c>
      <c r="X596" s="13">
        <v>2</v>
      </c>
      <c r="Y596" s="13" t="str">
        <f t="shared" si="18"/>
        <v>Math-35</v>
      </c>
    </row>
    <row r="597" spans="1:25" x14ac:dyDescent="0.35">
      <c r="A597" s="5" t="s">
        <v>663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16"/>
        <v>ARJA</v>
      </c>
      <c r="P597" s="13" t="str">
        <f t="shared" si="17"/>
        <v>Evolutionary Search</v>
      </c>
      <c r="Q597" s="13" t="str">
        <f>IF(NOT(ISERR(SEARCH("*_Buggy",$A597))), "Buggy", IF(NOT(ISERR(SEARCH("*_Manual",$A597))), "Manual", IF(NOT(ISERR(SEARCH("*_Auto",$A597))), "Auto", "")))</f>
        <v>Manual</v>
      </c>
      <c r="R597" s="13" t="s">
        <v>578</v>
      </c>
      <c r="S597" s="25">
        <v>2</v>
      </c>
      <c r="T597" s="25">
        <v>6</v>
      </c>
      <c r="U597" s="25">
        <v>0</v>
      </c>
      <c r="V597" s="25">
        <v>2</v>
      </c>
      <c r="W597" s="25">
        <v>0</v>
      </c>
      <c r="X597" s="13">
        <v>8</v>
      </c>
      <c r="Y597" s="13" t="str">
        <f t="shared" si="18"/>
        <v>Math-40</v>
      </c>
    </row>
    <row r="598" spans="1:25" x14ac:dyDescent="0.35">
      <c r="A598" s="7" t="s">
        <v>664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16"/>
        <v>ARJA</v>
      </c>
      <c r="P598" s="13" t="str">
        <f t="shared" si="17"/>
        <v>Evolutionary Search</v>
      </c>
      <c r="Q598" s="13" t="str">
        <f>IF(NOT(ISERR(SEARCH("*_Buggy",$A598))), "Buggy", IF(NOT(ISERR(SEARCH("*_Manual",$A598))), "Manual", IF(NOT(ISERR(SEARCH("*_Auto",$A598))), "Auto", "")))</f>
        <v>Manual</v>
      </c>
      <c r="R598" s="13" t="s">
        <v>578</v>
      </c>
      <c r="S598" s="25">
        <v>4</v>
      </c>
      <c r="T598" s="25">
        <v>0</v>
      </c>
      <c r="U598" s="25">
        <v>0</v>
      </c>
      <c r="V598" s="25">
        <v>4</v>
      </c>
      <c r="W598" s="25">
        <v>0</v>
      </c>
      <c r="X598" s="13">
        <v>4</v>
      </c>
      <c r="Y598" s="13" t="str">
        <f t="shared" si="18"/>
        <v>Math-49</v>
      </c>
    </row>
    <row r="599" spans="1:25" x14ac:dyDescent="0.35">
      <c r="A599" s="7" t="s">
        <v>665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si="16"/>
        <v>ARJA</v>
      </c>
      <c r="P599" s="13" t="str">
        <f t="shared" si="17"/>
        <v>Evolutionary Search</v>
      </c>
      <c r="Q599" s="13" t="str">
        <f>IF(NOT(ISERR(SEARCH("*_Buggy",$A599))), "Buggy", IF(NOT(ISERR(SEARCH("*_Manual",$A599))), "Manual", IF(NOT(ISERR(SEARCH("*_Auto",$A599))), "Auto", "")))</f>
        <v>Manual</v>
      </c>
      <c r="R599" s="13" t="s">
        <v>577</v>
      </c>
      <c r="S599" s="25">
        <v>1</v>
      </c>
      <c r="T599" s="25">
        <v>0</v>
      </c>
      <c r="U599" s="25">
        <v>4</v>
      </c>
      <c r="V599" s="25">
        <v>0</v>
      </c>
      <c r="W599" s="25">
        <v>0</v>
      </c>
      <c r="X599" s="13">
        <v>4</v>
      </c>
      <c r="Y599" s="13" t="str">
        <f t="shared" si="18"/>
        <v>Math-50</v>
      </c>
    </row>
    <row r="600" spans="1:25" x14ac:dyDescent="0.35">
      <c r="A600" s="5" t="s">
        <v>666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ref="O600:O663" si="19">LEFT($A600,FIND("_",$A600)-1)</f>
        <v>ARJA</v>
      </c>
      <c r="P600" s="13" t="str">
        <f t="shared" ref="P600:P663" si="20">IF($O600="ACS", "True Search", IF($O600="Arja", "Evolutionary Search", IF($O600="AVATAR", "True Pattern", IF($O600="CapGen", "Search Like Pattern", IF($O600="Cardumen", "True Semantic", IF($O600="DynaMoth", "True Semantic", IF($O600="FixMiner", "True Pattern", IF($O600="GenProg-A", "Evolutionary Search", IF($O600="Hercules", "Learning Pattern", IF($O600="Jaid", "True Semantic",
IF($O600="Kali-A", "True Search", IF($O600="kPAR", "True Pattern", IF($O600="Nopol", "True Semantic", IF($O600="RSRepair-A", "Evolutionary Search", IF($O600="SequenceR", "Deep Learning", IF($O600="SimFix", "Search Like Pattern", IF($O600="SketchFix", "True Pattern", IF($O600="SOFix", "True Pattern", IF($O600="ssFix", "Search Like Pattern", IF($O600="TBar", "True Pattern", ""))))))))))))))))))))</f>
        <v>Evolutionary Search</v>
      </c>
      <c r="Q600" s="13" t="str">
        <f>IF(NOT(ISERR(SEARCH("*_Buggy",$A600))), "Buggy", IF(NOT(ISERR(SEARCH("*_Manual",$A600))), "Manual", IF(NOT(ISERR(SEARCH("*_Auto",$A600))), "Auto", "")))</f>
        <v>Manual</v>
      </c>
      <c r="R600" s="13" t="s">
        <v>578</v>
      </c>
      <c r="S600" s="25">
        <v>1</v>
      </c>
      <c r="T600" s="25">
        <v>3</v>
      </c>
      <c r="U600" s="13">
        <v>0</v>
      </c>
      <c r="V600" s="13">
        <v>0</v>
      </c>
      <c r="W600" s="13">
        <v>0</v>
      </c>
      <c r="X600" s="13">
        <v>3</v>
      </c>
      <c r="Y600" s="13" t="str">
        <f t="shared" si="18"/>
        <v>Math-53</v>
      </c>
    </row>
    <row r="601" spans="1:25" x14ac:dyDescent="0.35">
      <c r="A601" s="7" t="s">
        <v>667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19"/>
        <v>ARJA</v>
      </c>
      <c r="P601" s="13" t="str">
        <f t="shared" si="20"/>
        <v>Evolutionary Search</v>
      </c>
      <c r="Q601" s="13" t="str">
        <f>IF(NOT(ISERR(SEARCH("*_Buggy",$A601))), "Buggy", IF(NOT(ISERR(SEARCH("*_Manual",$A601))), "Manual", IF(NOT(ISERR(SEARCH("*_Auto",$A601))), "Auto", "")))</f>
        <v>Manual</v>
      </c>
      <c r="R601" s="13" t="s">
        <v>578</v>
      </c>
      <c r="S601" s="25">
        <v>1</v>
      </c>
      <c r="T601" s="13">
        <v>0</v>
      </c>
      <c r="U601" s="25">
        <v>6</v>
      </c>
      <c r="V601" s="25">
        <v>1</v>
      </c>
      <c r="W601" s="25">
        <v>0</v>
      </c>
      <c r="X601" s="13">
        <v>7</v>
      </c>
      <c r="Y601" s="13" t="str">
        <f t="shared" si="18"/>
        <v>Math-56</v>
      </c>
    </row>
    <row r="602" spans="1:25" x14ac:dyDescent="0.35">
      <c r="A602" s="5" t="s">
        <v>668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19"/>
        <v>ARJA</v>
      </c>
      <c r="P602" s="13" t="str">
        <f t="shared" si="20"/>
        <v>Evolutionary Search</v>
      </c>
      <c r="Q602" s="13" t="str">
        <f>IF(NOT(ISERR(SEARCH("*_Buggy",$A602))), "Buggy", IF(NOT(ISERR(SEARCH("*_Manual",$A602))), "Manual", IF(NOT(ISERR(SEARCH("*_Auto",$A602))), "Auto", "")))</f>
        <v>Manual</v>
      </c>
      <c r="R602" s="13" t="s">
        <v>577</v>
      </c>
      <c r="S602" s="25">
        <v>1</v>
      </c>
      <c r="T602" s="25">
        <v>0</v>
      </c>
      <c r="U602" s="25">
        <v>0</v>
      </c>
      <c r="V602" s="25">
        <v>1</v>
      </c>
      <c r="W602" s="25">
        <v>0</v>
      </c>
      <c r="X602" s="13">
        <v>1</v>
      </c>
      <c r="Y602" s="13" t="str">
        <f t="shared" si="18"/>
        <v>Math-58</v>
      </c>
    </row>
    <row r="603" spans="1:25" x14ac:dyDescent="0.35">
      <c r="A603" s="7" t="s">
        <v>669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19"/>
        <v>ARJA</v>
      </c>
      <c r="P603" s="13" t="str">
        <f t="shared" si="20"/>
        <v>Evolutionary Search</v>
      </c>
      <c r="Q603" s="13" t="str">
        <f>IF(NOT(ISERR(SEARCH("*_Buggy",$A603))), "Buggy", IF(NOT(ISERR(SEARCH("*_Manual",$A603))), "Manual", IF(NOT(ISERR(SEARCH("*_Auto",$A603))), "Auto", "")))</f>
        <v>Manual</v>
      </c>
      <c r="R603" s="13" t="s">
        <v>577</v>
      </c>
      <c r="S603" s="25">
        <v>1</v>
      </c>
      <c r="T603" s="25">
        <v>0</v>
      </c>
      <c r="U603" s="25">
        <v>0</v>
      </c>
      <c r="V603" s="25">
        <v>1</v>
      </c>
      <c r="W603" s="25">
        <v>0</v>
      </c>
      <c r="X603" s="13">
        <v>1</v>
      </c>
      <c r="Y603" s="13" t="str">
        <f t="shared" si="18"/>
        <v>Math-70</v>
      </c>
    </row>
    <row r="604" spans="1:25" x14ac:dyDescent="0.35">
      <c r="A604" s="5" t="s">
        <v>670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19"/>
        <v>ARJA</v>
      </c>
      <c r="P604" s="13" t="str">
        <f t="shared" si="20"/>
        <v>Evolutionary Search</v>
      </c>
      <c r="Q604" s="13" t="str">
        <f>IF(NOT(ISERR(SEARCH("*_Buggy",$A604))), "Buggy", IF(NOT(ISERR(SEARCH("*_Manual",$A604))), "Manual", IF(NOT(ISERR(SEARCH("*_Auto",$A604))), "Auto", "")))</f>
        <v>Manual</v>
      </c>
      <c r="R604" s="13" t="s">
        <v>578</v>
      </c>
      <c r="S604" s="25">
        <v>1</v>
      </c>
      <c r="T604" s="25">
        <v>0</v>
      </c>
      <c r="U604" s="25">
        <v>0</v>
      </c>
      <c r="V604" s="25">
        <v>1</v>
      </c>
      <c r="W604" s="25">
        <v>0</v>
      </c>
      <c r="X604" s="13">
        <v>1</v>
      </c>
      <c r="Y604" s="13" t="str">
        <f t="shared" si="18"/>
        <v>Math-80</v>
      </c>
    </row>
    <row r="605" spans="1:25" x14ac:dyDescent="0.35">
      <c r="A605" s="7" t="s">
        <v>671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19"/>
        <v>ARJA</v>
      </c>
      <c r="P605" s="13" t="str">
        <f t="shared" si="20"/>
        <v>Evolutionary Search</v>
      </c>
      <c r="Q605" s="13" t="str">
        <f>IF(NOT(ISERR(SEARCH("*_Buggy",$A605))), "Buggy", IF(NOT(ISERR(SEARCH("*_Manual",$A605))), "Manual", IF(NOT(ISERR(SEARCH("*_Auto",$A605))), "Auto", "")))</f>
        <v>Manual</v>
      </c>
      <c r="R605" s="13" t="s">
        <v>578</v>
      </c>
      <c r="S605" s="25">
        <v>3</v>
      </c>
      <c r="T605" s="25">
        <v>1</v>
      </c>
      <c r="U605" s="25">
        <v>0</v>
      </c>
      <c r="V605" s="25">
        <v>3</v>
      </c>
      <c r="W605" s="25">
        <v>0</v>
      </c>
      <c r="X605" s="13">
        <v>4</v>
      </c>
      <c r="Y605" s="13" t="str">
        <f t="shared" si="18"/>
        <v>Math-81</v>
      </c>
    </row>
    <row r="606" spans="1:25" x14ac:dyDescent="0.35">
      <c r="A606" s="5" t="s">
        <v>672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19"/>
        <v>ARJA</v>
      </c>
      <c r="P606" s="13" t="str">
        <f t="shared" si="20"/>
        <v>Evolutionary Search</v>
      </c>
      <c r="Q606" s="13" t="str">
        <f>IF(NOT(ISERR(SEARCH("*_Buggy",$A606))), "Buggy", IF(NOT(ISERR(SEARCH("*_Manual",$A606))), "Manual", IF(NOT(ISERR(SEARCH("*_Auto",$A606))), "Auto", "")))</f>
        <v>Manual</v>
      </c>
      <c r="R606" s="13" t="s">
        <v>578</v>
      </c>
      <c r="S606" s="25">
        <v>3</v>
      </c>
      <c r="T606" s="25">
        <v>9</v>
      </c>
      <c r="U606" s="25">
        <v>0</v>
      </c>
      <c r="V606" s="25">
        <v>0</v>
      </c>
      <c r="W606" s="25">
        <v>0</v>
      </c>
      <c r="X606" s="13">
        <v>9</v>
      </c>
      <c r="Y606" s="13" t="str">
        <f t="shared" si="18"/>
        <v>Math-84</v>
      </c>
    </row>
    <row r="607" spans="1:25" x14ac:dyDescent="0.35">
      <c r="A607" s="5" t="s">
        <v>673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19"/>
        <v>ARJA</v>
      </c>
      <c r="P607" s="13" t="str">
        <f t="shared" si="20"/>
        <v>Evolutionary Search</v>
      </c>
      <c r="Q607" s="13" t="str">
        <f>IF(NOT(ISERR(SEARCH("*_Buggy",$A607))), "Buggy", IF(NOT(ISERR(SEARCH("*_Manual",$A607))), "Manual", IF(NOT(ISERR(SEARCH("*_Auto",$A607))), "Auto", "")))</f>
        <v>Manual</v>
      </c>
      <c r="R607" s="13" t="s">
        <v>578</v>
      </c>
      <c r="S607" s="25">
        <v>1</v>
      </c>
      <c r="T607" s="13">
        <v>0</v>
      </c>
      <c r="U607" s="25">
        <v>0</v>
      </c>
      <c r="V607" s="25">
        <v>1</v>
      </c>
      <c r="W607" s="25">
        <v>0</v>
      </c>
      <c r="X607" s="13">
        <v>1</v>
      </c>
      <c r="Y607" s="13" t="str">
        <f t="shared" si="18"/>
        <v>Math-85</v>
      </c>
    </row>
    <row r="608" spans="1:25" x14ac:dyDescent="0.35">
      <c r="A608" s="7" t="s">
        <v>674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19"/>
        <v>ARJA</v>
      </c>
      <c r="P608" s="13" t="str">
        <f t="shared" si="20"/>
        <v>Evolutionary Search</v>
      </c>
      <c r="Q608" s="13" t="str">
        <f>IF(NOT(ISERR(SEARCH("*_Buggy",$A608))), "Buggy", IF(NOT(ISERR(SEARCH("*_Manual",$A608))), "Manual", IF(NOT(ISERR(SEARCH("*_Auto",$A608))), "Auto", "")))</f>
        <v>Manual</v>
      </c>
      <c r="R608" s="13" t="s">
        <v>578</v>
      </c>
      <c r="S608" s="25">
        <v>4</v>
      </c>
      <c r="T608" s="25">
        <v>4</v>
      </c>
      <c r="U608" s="25">
        <v>5</v>
      </c>
      <c r="V608" s="25">
        <v>0</v>
      </c>
      <c r="W608" s="25">
        <v>1</v>
      </c>
      <c r="X608" s="13">
        <v>11</v>
      </c>
      <c r="Y608" s="13" t="str">
        <f t="shared" si="18"/>
        <v>Math-88</v>
      </c>
    </row>
    <row r="609" spans="1:25" x14ac:dyDescent="0.35">
      <c r="A609" s="7" t="s">
        <v>675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19"/>
        <v>ARJA</v>
      </c>
      <c r="P609" s="13" t="str">
        <f t="shared" si="20"/>
        <v>Evolutionary Search</v>
      </c>
      <c r="Q609" s="13" t="str">
        <f>IF(NOT(ISERR(SEARCH("*_Buggy",$A609))), "Buggy", IF(NOT(ISERR(SEARCH("*_Manual",$A609))), "Manual", IF(NOT(ISERR(SEARCH("*_Auto",$A609))), "Auto", "")))</f>
        <v>Manual</v>
      </c>
      <c r="R609" s="13" t="s">
        <v>578</v>
      </c>
      <c r="S609" s="25">
        <v>3</v>
      </c>
      <c r="T609" s="25">
        <v>2</v>
      </c>
      <c r="U609" s="25">
        <v>0</v>
      </c>
      <c r="V609" s="25">
        <v>1</v>
      </c>
      <c r="W609" s="25">
        <v>0</v>
      </c>
      <c r="X609" s="13">
        <v>3</v>
      </c>
      <c r="Y609" s="13" t="str">
        <f t="shared" si="18"/>
        <v>Math-95</v>
      </c>
    </row>
    <row r="610" spans="1:25" x14ac:dyDescent="0.35">
      <c r="A610" s="5" t="s">
        <v>676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19"/>
        <v>AVATAR</v>
      </c>
      <c r="P610" s="13" t="str">
        <f t="shared" si="20"/>
        <v>True Pattern</v>
      </c>
      <c r="Q610" s="13" t="str">
        <f>IF(NOT(ISERR(SEARCH("*_Buggy",$A610))), "Buggy", IF(NOT(ISERR(SEARCH("*_Manual",$A610))), "Manual", IF(NOT(ISERR(SEARCH("*_Auto",$A610))), "Auto", "")))</f>
        <v>Manual</v>
      </c>
      <c r="R610" s="13" t="s">
        <v>577</v>
      </c>
      <c r="S610" s="25">
        <v>1</v>
      </c>
      <c r="T610" s="25">
        <v>0</v>
      </c>
      <c r="U610" s="25">
        <v>0</v>
      </c>
      <c r="V610" s="25">
        <v>1</v>
      </c>
      <c r="W610" s="25">
        <v>0</v>
      </c>
      <c r="X610" s="13">
        <v>1</v>
      </c>
      <c r="Y610" s="13" t="str">
        <f t="shared" si="18"/>
        <v>Chart-1</v>
      </c>
    </row>
    <row r="611" spans="1:25" x14ac:dyDescent="0.35">
      <c r="A611" s="7" t="s">
        <v>677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19"/>
        <v>AVATAR</v>
      </c>
      <c r="P611" s="13" t="str">
        <f t="shared" si="20"/>
        <v>True Pattern</v>
      </c>
      <c r="Q611" s="13" t="str">
        <f>IF(NOT(ISERR(SEARCH("*_Buggy",$A611))), "Buggy", IF(NOT(ISERR(SEARCH("*_Manual",$A611))), "Manual", IF(NOT(ISERR(SEARCH("*_Auto",$A611))), "Auto", "")))</f>
        <v>Manual</v>
      </c>
      <c r="R611" s="13" t="s">
        <v>577</v>
      </c>
      <c r="S611" s="25">
        <v>1</v>
      </c>
      <c r="T611" s="25">
        <v>0</v>
      </c>
      <c r="U611" s="25">
        <v>0</v>
      </c>
      <c r="V611" s="25">
        <v>1</v>
      </c>
      <c r="W611" s="25">
        <v>0</v>
      </c>
      <c r="X611" s="13">
        <v>1</v>
      </c>
      <c r="Y611" s="13" t="str">
        <f t="shared" si="18"/>
        <v>Chart-11</v>
      </c>
    </row>
    <row r="612" spans="1:25" x14ac:dyDescent="0.35">
      <c r="A612" s="5" t="s">
        <v>678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19"/>
        <v>AVATAR</v>
      </c>
      <c r="P612" s="13" t="str">
        <f t="shared" si="20"/>
        <v>True Pattern</v>
      </c>
      <c r="Q612" s="13" t="str">
        <f>IF(NOT(ISERR(SEARCH("*_Buggy",$A612))), "Buggy", IF(NOT(ISERR(SEARCH("*_Manual",$A612))), "Manual", IF(NOT(ISERR(SEARCH("*_Auto",$A612))), "Auto", "")))</f>
        <v>Manual</v>
      </c>
      <c r="R612" s="13" t="s">
        <v>577</v>
      </c>
      <c r="S612" s="25">
        <v>2</v>
      </c>
      <c r="T612" s="25">
        <v>6</v>
      </c>
      <c r="U612" s="25">
        <v>0</v>
      </c>
      <c r="V612" s="25">
        <v>0</v>
      </c>
      <c r="W612" s="25">
        <v>0</v>
      </c>
      <c r="X612" s="13">
        <v>6</v>
      </c>
      <c r="Y612" s="13" t="str">
        <f t="shared" si="18"/>
        <v>Chart-19</v>
      </c>
    </row>
    <row r="613" spans="1:25" x14ac:dyDescent="0.35">
      <c r="A613" s="5" t="s">
        <v>679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19"/>
        <v>AVATAR</v>
      </c>
      <c r="P613" s="13" t="str">
        <f t="shared" si="20"/>
        <v>True Pattern</v>
      </c>
      <c r="Q613" s="13" t="str">
        <f>IF(NOT(ISERR(SEARCH("*_Buggy",$A613))), "Buggy", IF(NOT(ISERR(SEARCH("*_Manual",$A613))), "Manual", IF(NOT(ISERR(SEARCH("*_Auto",$A613))), "Auto", "")))</f>
        <v>Manual</v>
      </c>
      <c r="R613" s="13" t="s">
        <v>577</v>
      </c>
      <c r="S613" s="25">
        <v>1</v>
      </c>
      <c r="T613" s="25">
        <v>0</v>
      </c>
      <c r="U613" s="25">
        <v>0</v>
      </c>
      <c r="V613" s="25">
        <v>1</v>
      </c>
      <c r="W613" s="25">
        <v>0</v>
      </c>
      <c r="X613" s="13">
        <v>1</v>
      </c>
      <c r="Y613" s="13" t="str">
        <f t="shared" ref="Y613:Y676" si="21">MID(A613, SEARCH("_", A613) +1, SEARCH("_", A613, SEARCH("_", A613) +1) - SEARCH("_", A613) -1)</f>
        <v>Chart-24</v>
      </c>
    </row>
    <row r="614" spans="1:25" x14ac:dyDescent="0.35">
      <c r="A614" s="7" t="s">
        <v>680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19"/>
        <v>AVATAR</v>
      </c>
      <c r="P614" s="13" t="str">
        <f t="shared" si="20"/>
        <v>True Pattern</v>
      </c>
      <c r="Q614" s="13" t="str">
        <f>IF(NOT(ISERR(SEARCH("*_Buggy",$A614))), "Buggy", IF(NOT(ISERR(SEARCH("*_Manual",$A614))), "Manual", IF(NOT(ISERR(SEARCH("*_Auto",$A614))), "Auto", "")))</f>
        <v>Manual</v>
      </c>
      <c r="R614" s="13" t="s">
        <v>578</v>
      </c>
      <c r="S614" s="25">
        <v>6</v>
      </c>
      <c r="T614" s="25">
        <v>12</v>
      </c>
      <c r="U614" s="25">
        <v>0</v>
      </c>
      <c r="V614" s="25">
        <v>2</v>
      </c>
      <c r="W614" s="25">
        <v>0</v>
      </c>
      <c r="X614" s="13">
        <v>14</v>
      </c>
      <c r="Y614" s="13" t="str">
        <f t="shared" si="21"/>
        <v>Chart-25</v>
      </c>
    </row>
    <row r="615" spans="1:25" x14ac:dyDescent="0.35">
      <c r="A615" s="5" t="s">
        <v>681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19"/>
        <v>AVATAR</v>
      </c>
      <c r="P615" s="13" t="str">
        <f t="shared" si="20"/>
        <v>True Pattern</v>
      </c>
      <c r="Q615" s="13" t="str">
        <f>IF(NOT(ISERR(SEARCH("*_Buggy",$A615))), "Buggy", IF(NOT(ISERR(SEARCH("*_Manual",$A615))), "Manual", IF(NOT(ISERR(SEARCH("*_Auto",$A615))), "Auto", "")))</f>
        <v>Manual</v>
      </c>
      <c r="R615" s="13" t="s">
        <v>577</v>
      </c>
      <c r="S615" s="25">
        <v>2</v>
      </c>
      <c r="T615" s="13">
        <v>2</v>
      </c>
      <c r="U615" s="25">
        <v>0</v>
      </c>
      <c r="V615" s="25">
        <v>0</v>
      </c>
      <c r="W615" s="25">
        <v>0</v>
      </c>
      <c r="X615" s="13">
        <v>2</v>
      </c>
      <c r="Y615" s="13" t="str">
        <f t="shared" si="21"/>
        <v>Chart-26</v>
      </c>
    </row>
    <row r="616" spans="1:25" x14ac:dyDescent="0.35">
      <c r="A616" s="5" t="s">
        <v>682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19"/>
        <v>AVATAR</v>
      </c>
      <c r="P616" s="13" t="str">
        <f t="shared" si="20"/>
        <v>True Pattern</v>
      </c>
      <c r="Q616" s="13" t="str">
        <f>IF(NOT(ISERR(SEARCH("*_Buggy",$A616))), "Buggy", IF(NOT(ISERR(SEARCH("*_Manual",$A616))), "Manual", IF(NOT(ISERR(SEARCH("*_Auto",$A616))), "Auto", "")))</f>
        <v>Manual</v>
      </c>
      <c r="R616" s="13" t="s">
        <v>577</v>
      </c>
      <c r="S616" s="25">
        <v>2</v>
      </c>
      <c r="T616" s="13">
        <v>2</v>
      </c>
      <c r="U616" s="25">
        <v>0</v>
      </c>
      <c r="V616" s="25">
        <v>0</v>
      </c>
      <c r="W616" s="25">
        <v>0</v>
      </c>
      <c r="X616" s="13">
        <v>2</v>
      </c>
      <c r="Y616" s="13" t="str">
        <f t="shared" si="21"/>
        <v>Chart-4</v>
      </c>
    </row>
    <row r="617" spans="1:25" x14ac:dyDescent="0.35">
      <c r="A617" s="7" t="s">
        <v>683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19"/>
        <v>AVATAR</v>
      </c>
      <c r="P617" s="13" t="str">
        <f t="shared" si="20"/>
        <v>True Pattern</v>
      </c>
      <c r="Q617" s="13" t="str">
        <f>IF(NOT(ISERR(SEARCH("*_Buggy",$A617))), "Buggy", IF(NOT(ISERR(SEARCH("*_Manual",$A617))), "Manual", IF(NOT(ISERR(SEARCH("*_Auto",$A617))), "Auto", "")))</f>
        <v>Manual</v>
      </c>
      <c r="R617" s="13" t="s">
        <v>578</v>
      </c>
      <c r="S617" s="25">
        <v>2</v>
      </c>
      <c r="T617" s="25">
        <v>4</v>
      </c>
      <c r="U617" s="25">
        <v>0</v>
      </c>
      <c r="V617" s="25">
        <v>1</v>
      </c>
      <c r="W617" s="25">
        <v>0</v>
      </c>
      <c r="X617" s="13">
        <v>5</v>
      </c>
      <c r="Y617" s="13" t="str">
        <f t="shared" si="21"/>
        <v>Chart-5</v>
      </c>
    </row>
    <row r="618" spans="1:25" x14ac:dyDescent="0.35">
      <c r="A618" s="5" t="s">
        <v>684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19"/>
        <v>AVATAR</v>
      </c>
      <c r="P618" s="13" t="str">
        <f t="shared" si="20"/>
        <v>True Pattern</v>
      </c>
      <c r="Q618" s="13" t="str">
        <f>IF(NOT(ISERR(SEARCH("*_Buggy",$A618))), "Buggy", IF(NOT(ISERR(SEARCH("*_Manual",$A618))), "Manual", IF(NOT(ISERR(SEARCH("*_Auto",$A618))), "Auto", "")))</f>
        <v>Manual</v>
      </c>
      <c r="R618" s="13" t="s">
        <v>578</v>
      </c>
      <c r="S618" s="25">
        <v>2</v>
      </c>
      <c r="T618" s="25">
        <v>0</v>
      </c>
      <c r="U618" s="25">
        <v>0</v>
      </c>
      <c r="V618" s="25">
        <v>2</v>
      </c>
      <c r="W618" s="25">
        <v>0</v>
      </c>
      <c r="X618" s="13">
        <v>2</v>
      </c>
      <c r="Y618" s="13" t="str">
        <f t="shared" si="21"/>
        <v>Chart-7</v>
      </c>
    </row>
    <row r="619" spans="1:25" x14ac:dyDescent="0.35">
      <c r="A619" s="5" t="s">
        <v>685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19"/>
        <v>AVATAR</v>
      </c>
      <c r="P619" s="13" t="str">
        <f t="shared" si="20"/>
        <v>True Pattern</v>
      </c>
      <c r="Q619" s="13" t="str">
        <f>IF(NOT(ISERR(SEARCH("*_Buggy",$A619))), "Buggy", IF(NOT(ISERR(SEARCH("*_Manual",$A619))), "Manual", IF(NOT(ISERR(SEARCH("*_Auto",$A619))), "Auto", "")))</f>
        <v>Manual</v>
      </c>
      <c r="R619" s="13" t="s">
        <v>578</v>
      </c>
      <c r="S619" s="25">
        <v>4</v>
      </c>
      <c r="T619" s="25">
        <v>3</v>
      </c>
      <c r="U619" s="25">
        <v>0</v>
      </c>
      <c r="V619" s="25">
        <v>1</v>
      </c>
      <c r="W619" s="25">
        <v>0</v>
      </c>
      <c r="X619" s="13">
        <v>4</v>
      </c>
      <c r="Y619" s="13" t="str">
        <f t="shared" si="21"/>
        <v>Closure-108</v>
      </c>
    </row>
    <row r="620" spans="1:25" x14ac:dyDescent="0.35">
      <c r="A620" s="7" t="s">
        <v>686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19"/>
        <v>AVATAR</v>
      </c>
      <c r="P620" s="13" t="str">
        <f t="shared" si="20"/>
        <v>True Pattern</v>
      </c>
      <c r="Q620" s="13" t="str">
        <f>IF(NOT(ISERR(SEARCH("*_Buggy",$A620))), "Buggy", IF(NOT(ISERR(SEARCH("*_Manual",$A620))), "Manual", IF(NOT(ISERR(SEARCH("*_Auto",$A620))), "Auto", "")))</f>
        <v>Manual</v>
      </c>
      <c r="R620" s="13" t="s">
        <v>577</v>
      </c>
      <c r="S620" s="25">
        <v>1</v>
      </c>
      <c r="T620" s="25">
        <v>0</v>
      </c>
      <c r="U620" s="13">
        <v>2</v>
      </c>
      <c r="V620" s="13">
        <v>0</v>
      </c>
      <c r="W620" s="13">
        <v>0</v>
      </c>
      <c r="X620" s="13">
        <v>2</v>
      </c>
      <c r="Y620" s="13" t="str">
        <f t="shared" si="21"/>
        <v>Closure-11</v>
      </c>
    </row>
    <row r="621" spans="1:25" x14ac:dyDescent="0.35">
      <c r="A621" s="7" t="s">
        <v>687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19"/>
        <v>AVATAR</v>
      </c>
      <c r="P621" s="13" t="str">
        <f t="shared" si="20"/>
        <v>True Pattern</v>
      </c>
      <c r="Q621" s="13" t="str">
        <f>IF(NOT(ISERR(SEARCH("*_Buggy",$A621))), "Buggy", IF(NOT(ISERR(SEARCH("*_Manual",$A621))), "Manual", IF(NOT(ISERR(SEARCH("*_Auto",$A621))), "Auto", "")))</f>
        <v>Manual</v>
      </c>
      <c r="R621" s="13" t="s">
        <v>577</v>
      </c>
      <c r="S621" s="25">
        <v>2</v>
      </c>
      <c r="T621" s="25">
        <v>0</v>
      </c>
      <c r="U621" s="13">
        <v>11</v>
      </c>
      <c r="V621" s="13">
        <v>0</v>
      </c>
      <c r="W621" s="13">
        <v>0</v>
      </c>
      <c r="X621" s="13">
        <v>11</v>
      </c>
      <c r="Y621" s="13" t="str">
        <f t="shared" si="21"/>
        <v>Closure-115</v>
      </c>
    </row>
    <row r="622" spans="1:25" x14ac:dyDescent="0.35">
      <c r="A622" s="7" t="s">
        <v>688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19"/>
        <v>AVATAR</v>
      </c>
      <c r="P622" s="13" t="str">
        <f t="shared" si="20"/>
        <v>True Pattern</v>
      </c>
      <c r="Q622" s="13" t="str">
        <f>IF(NOT(ISERR(SEARCH("*_Buggy",$A622))), "Buggy", IF(NOT(ISERR(SEARCH("*_Manual",$A622))), "Manual", IF(NOT(ISERR(SEARCH("*_Auto",$A622))), "Auto", "")))</f>
        <v>Manual</v>
      </c>
      <c r="R622" s="13" t="s">
        <v>577</v>
      </c>
      <c r="S622" s="25">
        <v>3</v>
      </c>
      <c r="T622" s="13">
        <v>4</v>
      </c>
      <c r="U622" s="25">
        <v>0</v>
      </c>
      <c r="V622" s="25">
        <v>0</v>
      </c>
      <c r="W622" s="25">
        <v>0</v>
      </c>
      <c r="X622" s="13">
        <v>4</v>
      </c>
      <c r="Y622" s="13" t="str">
        <f t="shared" si="21"/>
        <v>Closure-2</v>
      </c>
    </row>
    <row r="623" spans="1:25" x14ac:dyDescent="0.35">
      <c r="A623" s="7" t="s">
        <v>689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19"/>
        <v>AVATAR</v>
      </c>
      <c r="P623" s="13" t="str">
        <f t="shared" si="20"/>
        <v>True Pattern</v>
      </c>
      <c r="Q623" s="13" t="str">
        <f>IF(NOT(ISERR(SEARCH("*_Buggy",$A623))), "Buggy", IF(NOT(ISERR(SEARCH("*_Manual",$A623))), "Manual", IF(NOT(ISERR(SEARCH("*_Auto",$A623))), "Auto", "")))</f>
        <v>Manual</v>
      </c>
      <c r="R623" s="13" t="s">
        <v>578</v>
      </c>
      <c r="S623" s="25">
        <v>2</v>
      </c>
      <c r="T623" s="25">
        <v>0</v>
      </c>
      <c r="U623" s="25">
        <v>17</v>
      </c>
      <c r="V623" s="25">
        <v>2</v>
      </c>
      <c r="W623" s="25">
        <v>0</v>
      </c>
      <c r="X623" s="13">
        <v>19</v>
      </c>
      <c r="Y623" s="13" t="str">
        <f t="shared" si="21"/>
        <v>Closure-21</v>
      </c>
    </row>
    <row r="624" spans="1:25" x14ac:dyDescent="0.35">
      <c r="A624" s="7" t="s">
        <v>690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19"/>
        <v>AVATAR</v>
      </c>
      <c r="P624" s="13" t="str">
        <f t="shared" si="20"/>
        <v>True Pattern</v>
      </c>
      <c r="Q624" s="13" t="str">
        <f>IF(NOT(ISERR(SEARCH("*_Buggy",$A624))), "Buggy", IF(NOT(ISERR(SEARCH("*_Manual",$A624))), "Manual", IF(NOT(ISERR(SEARCH("*_Auto",$A624))), "Auto", "")))</f>
        <v>Manual</v>
      </c>
      <c r="R624" s="13" t="s">
        <v>578</v>
      </c>
      <c r="S624" s="25">
        <v>5</v>
      </c>
      <c r="T624" s="25">
        <v>0</v>
      </c>
      <c r="U624" s="25">
        <v>23</v>
      </c>
      <c r="V624" s="25">
        <v>2</v>
      </c>
      <c r="W624" s="25">
        <v>1</v>
      </c>
      <c r="X624" s="13">
        <v>26</v>
      </c>
      <c r="Y624" s="13" t="str">
        <f t="shared" si="21"/>
        <v>Closure-22</v>
      </c>
    </row>
    <row r="625" spans="1:25" x14ac:dyDescent="0.35">
      <c r="A625" s="5" t="s">
        <v>691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19"/>
        <v>AVATAR</v>
      </c>
      <c r="P625" s="13" t="str">
        <f t="shared" si="20"/>
        <v>True Pattern</v>
      </c>
      <c r="Q625" s="13" t="str">
        <f>IF(NOT(ISERR(SEARCH("*_Buggy",$A625))), "Buggy", IF(NOT(ISERR(SEARCH("*_Manual",$A625))), "Manual", IF(NOT(ISERR(SEARCH("*_Auto",$A625))), "Auto", "")))</f>
        <v>Manual</v>
      </c>
      <c r="R625" s="13" t="s">
        <v>577</v>
      </c>
      <c r="S625" s="25">
        <v>1</v>
      </c>
      <c r="T625" s="25">
        <v>0</v>
      </c>
      <c r="U625" s="25">
        <v>0</v>
      </c>
      <c r="V625" s="25">
        <v>1</v>
      </c>
      <c r="W625" s="25">
        <v>0</v>
      </c>
      <c r="X625" s="13">
        <v>1</v>
      </c>
      <c r="Y625" s="13" t="str">
        <f t="shared" si="21"/>
        <v>Closure-38</v>
      </c>
    </row>
    <row r="626" spans="1:25" x14ac:dyDescent="0.35">
      <c r="A626" s="5" t="s">
        <v>692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19"/>
        <v>AVATAR</v>
      </c>
      <c r="P626" s="13" t="str">
        <f t="shared" si="20"/>
        <v>True Pattern</v>
      </c>
      <c r="Q626" s="13" t="str">
        <f>IF(NOT(ISERR(SEARCH("*_Buggy",$A626))), "Buggy", IF(NOT(ISERR(SEARCH("*_Manual",$A626))), "Manual", IF(NOT(ISERR(SEARCH("*_Auto",$A626))), "Auto", "")))</f>
        <v>Manual</v>
      </c>
      <c r="R626" s="13" t="s">
        <v>578</v>
      </c>
      <c r="S626" s="25">
        <v>4</v>
      </c>
      <c r="T626" s="25">
        <v>4</v>
      </c>
      <c r="U626" s="25">
        <v>0</v>
      </c>
      <c r="V626" s="25">
        <v>2</v>
      </c>
      <c r="W626" s="25">
        <v>0</v>
      </c>
      <c r="X626" s="13">
        <v>6</v>
      </c>
      <c r="Y626" s="13" t="str">
        <f t="shared" si="21"/>
        <v>Closure-45</v>
      </c>
    </row>
    <row r="627" spans="1:25" x14ac:dyDescent="0.35">
      <c r="A627" s="7" t="s">
        <v>693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19"/>
        <v>AVATAR</v>
      </c>
      <c r="P627" s="13" t="str">
        <f t="shared" si="20"/>
        <v>True Pattern</v>
      </c>
      <c r="Q627" s="13" t="str">
        <f>IF(NOT(ISERR(SEARCH("*_Buggy",$A627))), "Buggy", IF(NOT(ISERR(SEARCH("*_Manual",$A627))), "Manual", IF(NOT(ISERR(SEARCH("*_Auto",$A627))), "Auto", "")))</f>
        <v>Manual</v>
      </c>
      <c r="R627" s="13" t="s">
        <v>577</v>
      </c>
      <c r="S627" s="25">
        <v>1</v>
      </c>
      <c r="T627" s="25">
        <v>0</v>
      </c>
      <c r="U627" s="13">
        <v>16</v>
      </c>
      <c r="V627" s="13">
        <v>0</v>
      </c>
      <c r="W627" s="13">
        <v>0</v>
      </c>
      <c r="X627" s="13">
        <v>16</v>
      </c>
      <c r="Y627" s="13" t="str">
        <f t="shared" si="21"/>
        <v>Closure-46</v>
      </c>
    </row>
    <row r="628" spans="1:25" x14ac:dyDescent="0.35">
      <c r="A628" s="7" t="s">
        <v>694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19"/>
        <v>AVATAR</v>
      </c>
      <c r="P628" s="13" t="str">
        <f t="shared" si="20"/>
        <v>True Pattern</v>
      </c>
      <c r="Q628" s="13" t="str">
        <f>IF(NOT(ISERR(SEARCH("*_Buggy",$A628))), "Buggy", IF(NOT(ISERR(SEARCH("*_Manual",$A628))), "Manual", IF(NOT(ISERR(SEARCH("*_Auto",$A628))), "Auto", "")))</f>
        <v>Manual</v>
      </c>
      <c r="R628" s="13" t="s">
        <v>578</v>
      </c>
      <c r="S628" s="25">
        <v>2</v>
      </c>
      <c r="T628" s="25">
        <v>3</v>
      </c>
      <c r="U628" s="25">
        <v>0</v>
      </c>
      <c r="V628" s="25">
        <v>4</v>
      </c>
      <c r="W628" s="25">
        <v>0</v>
      </c>
      <c r="X628" s="13">
        <v>7</v>
      </c>
      <c r="Y628" s="13" t="str">
        <f t="shared" si="21"/>
        <v>Closure-48</v>
      </c>
    </row>
    <row r="629" spans="1:25" x14ac:dyDescent="0.35">
      <c r="A629" s="7" t="s">
        <v>695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19"/>
        <v>AVATAR</v>
      </c>
      <c r="P629" s="13" t="str">
        <f t="shared" si="20"/>
        <v>True Pattern</v>
      </c>
      <c r="Q629" s="13" t="str">
        <f>IF(NOT(ISERR(SEARCH("*_Buggy",$A629))), "Buggy", IF(NOT(ISERR(SEARCH("*_Manual",$A629))), "Manual", IF(NOT(ISERR(SEARCH("*_Auto",$A629))), "Auto", "")))</f>
        <v>Manual</v>
      </c>
      <c r="R629" s="13" t="s">
        <v>577</v>
      </c>
      <c r="S629" s="25">
        <v>1</v>
      </c>
      <c r="T629" s="25">
        <v>0</v>
      </c>
      <c r="U629" s="25">
        <v>0</v>
      </c>
      <c r="V629" s="25">
        <v>1</v>
      </c>
      <c r="W629" s="25">
        <v>0</v>
      </c>
      <c r="X629" s="13">
        <v>1</v>
      </c>
      <c r="Y629" s="13" t="str">
        <f t="shared" si="21"/>
        <v>Closure-62</v>
      </c>
    </row>
    <row r="630" spans="1:25" x14ac:dyDescent="0.35">
      <c r="A630" s="5" t="s">
        <v>696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19"/>
        <v>AVATAR</v>
      </c>
      <c r="P630" s="13" t="str">
        <f t="shared" si="20"/>
        <v>True Pattern</v>
      </c>
      <c r="Q630" s="13" t="str">
        <f>IF(NOT(ISERR(SEARCH("*_Buggy",$A630))), "Buggy", IF(NOT(ISERR(SEARCH("*_Manual",$A630))), "Manual", IF(NOT(ISERR(SEARCH("*_Auto",$A630))), "Auto", "")))</f>
        <v>Manual</v>
      </c>
      <c r="R630" s="13" t="s">
        <v>578</v>
      </c>
      <c r="S630" s="25">
        <v>2</v>
      </c>
      <c r="T630" s="13">
        <v>2</v>
      </c>
      <c r="U630" s="25">
        <v>0</v>
      </c>
      <c r="V630" s="25">
        <v>0</v>
      </c>
      <c r="W630" s="25">
        <v>0</v>
      </c>
      <c r="X630" s="13">
        <v>2</v>
      </c>
      <c r="Y630" s="13" t="str">
        <f t="shared" si="21"/>
        <v>Closure-66</v>
      </c>
    </row>
    <row r="631" spans="1:25" x14ac:dyDescent="0.35">
      <c r="A631" s="5" t="s">
        <v>697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19"/>
        <v>AVATAR</v>
      </c>
      <c r="P631" s="13" t="str">
        <f t="shared" si="20"/>
        <v>True Pattern</v>
      </c>
      <c r="Q631" s="13" t="str">
        <f>IF(NOT(ISERR(SEARCH("*_Buggy",$A631))), "Buggy", IF(NOT(ISERR(SEARCH("*_Manual",$A631))), "Manual", IF(NOT(ISERR(SEARCH("*_Auto",$A631))), "Auto", "")))</f>
        <v>Manual</v>
      </c>
      <c r="R631" s="13" t="s">
        <v>577</v>
      </c>
      <c r="S631" s="25">
        <v>1</v>
      </c>
      <c r="T631" s="25">
        <v>0</v>
      </c>
      <c r="U631" s="25">
        <v>0</v>
      </c>
      <c r="V631" s="25">
        <v>1</v>
      </c>
      <c r="W631" s="25">
        <v>0</v>
      </c>
      <c r="X631" s="13">
        <v>1</v>
      </c>
      <c r="Y631" s="13" t="str">
        <f t="shared" si="21"/>
        <v>Closure-73</v>
      </c>
    </row>
    <row r="632" spans="1:25" x14ac:dyDescent="0.35">
      <c r="A632" s="7" t="s">
        <v>698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19"/>
        <v>AVATAR</v>
      </c>
      <c r="P632" s="13" t="str">
        <f t="shared" si="20"/>
        <v>True Pattern</v>
      </c>
      <c r="Q632" s="13" t="str">
        <f>IF(NOT(ISERR(SEARCH("*_Buggy",$A632))), "Buggy", IF(NOT(ISERR(SEARCH("*_Manual",$A632))), "Manual", IF(NOT(ISERR(SEARCH("*_Auto",$A632))), "Auto", "")))</f>
        <v>Manual</v>
      </c>
      <c r="R632" s="13" t="s">
        <v>577</v>
      </c>
      <c r="S632" s="25">
        <v>2</v>
      </c>
      <c r="T632" s="25">
        <v>0</v>
      </c>
      <c r="U632" s="13">
        <v>9</v>
      </c>
      <c r="V632" s="13">
        <v>0</v>
      </c>
      <c r="W632" s="13">
        <v>0</v>
      </c>
      <c r="X632" s="13">
        <v>9</v>
      </c>
      <c r="Y632" s="13" t="str">
        <f t="shared" si="21"/>
        <v>Lang-10</v>
      </c>
    </row>
    <row r="633" spans="1:25" x14ac:dyDescent="0.35">
      <c r="A633" s="5" t="s">
        <v>699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19"/>
        <v>AVATAR</v>
      </c>
      <c r="P633" s="13" t="str">
        <f t="shared" si="20"/>
        <v>True Pattern</v>
      </c>
      <c r="Q633" s="13" t="str">
        <f>IF(NOT(ISERR(SEARCH("*_Buggy",$A633))), "Buggy", IF(NOT(ISERR(SEARCH("*_Manual",$A633))), "Manual", IF(NOT(ISERR(SEARCH("*_Auto",$A633))), "Auto", "")))</f>
        <v>Manual</v>
      </c>
      <c r="R633" s="13" t="s">
        <v>578</v>
      </c>
      <c r="S633" s="25">
        <v>4</v>
      </c>
      <c r="T633" s="13">
        <v>19</v>
      </c>
      <c r="U633" s="25">
        <v>0</v>
      </c>
      <c r="V633" s="25">
        <v>0</v>
      </c>
      <c r="W633" s="25">
        <v>0</v>
      </c>
      <c r="X633" s="13">
        <v>19</v>
      </c>
      <c r="Y633" s="13" t="str">
        <f t="shared" si="21"/>
        <v>Lang-13</v>
      </c>
    </row>
    <row r="634" spans="1:25" x14ac:dyDescent="0.35">
      <c r="A634" s="5" t="s">
        <v>700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19"/>
        <v>AVATAR</v>
      </c>
      <c r="P634" s="13" t="str">
        <f t="shared" si="20"/>
        <v>True Pattern</v>
      </c>
      <c r="Q634" s="13" t="str">
        <f>IF(NOT(ISERR(SEARCH("*_Buggy",$A634))), "Buggy", IF(NOT(ISERR(SEARCH("*_Manual",$A634))), "Manual", IF(NOT(ISERR(SEARCH("*_Auto",$A634))), "Auto", "")))</f>
        <v>Manual</v>
      </c>
      <c r="R634" s="13" t="s">
        <v>578</v>
      </c>
      <c r="S634" s="25">
        <v>2</v>
      </c>
      <c r="T634" s="25">
        <v>0</v>
      </c>
      <c r="U634" s="25">
        <v>0</v>
      </c>
      <c r="V634" s="25">
        <v>2</v>
      </c>
      <c r="W634" s="25">
        <v>0</v>
      </c>
      <c r="X634" s="13">
        <v>2</v>
      </c>
      <c r="Y634" s="13" t="str">
        <f t="shared" si="21"/>
        <v>Lang-20</v>
      </c>
    </row>
    <row r="635" spans="1:25" x14ac:dyDescent="0.35">
      <c r="A635" s="7" t="s">
        <v>701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19"/>
        <v>AVATAR</v>
      </c>
      <c r="P635" s="13" t="str">
        <f t="shared" si="20"/>
        <v>True Pattern</v>
      </c>
      <c r="Q635" s="13" t="str">
        <f>IF(NOT(ISERR(SEARCH("*_Buggy",$A635))), "Buggy", IF(NOT(ISERR(SEARCH("*_Manual",$A635))), "Manual", IF(NOT(ISERR(SEARCH("*_Auto",$A635))), "Auto", "")))</f>
        <v>Manual</v>
      </c>
      <c r="R635" s="13" t="s">
        <v>578</v>
      </c>
      <c r="S635" s="25">
        <v>2</v>
      </c>
      <c r="T635" s="25">
        <v>6</v>
      </c>
      <c r="U635" s="25">
        <v>0</v>
      </c>
      <c r="V635" s="25">
        <v>1</v>
      </c>
      <c r="W635" s="25">
        <v>0</v>
      </c>
      <c r="X635" s="13">
        <v>7</v>
      </c>
      <c r="Y635" s="13" t="str">
        <f t="shared" si="21"/>
        <v>Lang-22</v>
      </c>
    </row>
    <row r="636" spans="1:25" x14ac:dyDescent="0.35">
      <c r="A636" s="7" t="s">
        <v>702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19"/>
        <v>AVATAR</v>
      </c>
      <c r="P636" s="13" t="str">
        <f t="shared" si="20"/>
        <v>True Pattern</v>
      </c>
      <c r="Q636" s="13" t="str">
        <f>IF(NOT(ISERR(SEARCH("*_Buggy",$A636))), "Buggy", IF(NOT(ISERR(SEARCH("*_Manual",$A636))), "Manual", IF(NOT(ISERR(SEARCH("*_Auto",$A636))), "Auto", "")))</f>
        <v>Manual</v>
      </c>
      <c r="R636" s="13" t="s">
        <v>578</v>
      </c>
      <c r="S636" s="25">
        <v>2</v>
      </c>
      <c r="T636" s="25">
        <v>3</v>
      </c>
      <c r="U636" s="25">
        <v>0</v>
      </c>
      <c r="V636" s="25">
        <v>1</v>
      </c>
      <c r="W636" s="25">
        <v>0</v>
      </c>
      <c r="X636" s="13">
        <v>4</v>
      </c>
      <c r="Y636" s="13" t="str">
        <f t="shared" si="21"/>
        <v>Lang-27</v>
      </c>
    </row>
    <row r="637" spans="1:25" x14ac:dyDescent="0.35">
      <c r="A637" s="7" t="s">
        <v>703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19"/>
        <v>AVATAR</v>
      </c>
      <c r="P637" s="13" t="str">
        <f t="shared" si="20"/>
        <v>True Pattern</v>
      </c>
      <c r="Q637" s="13" t="str">
        <f>IF(NOT(ISERR(SEARCH("*_Buggy",$A637))), "Buggy", IF(NOT(ISERR(SEARCH("*_Manual",$A637))), "Manual", IF(NOT(ISERR(SEARCH("*_Auto",$A637))), "Auto", "")))</f>
        <v>Manual</v>
      </c>
      <c r="R637" s="13" t="s">
        <v>578</v>
      </c>
      <c r="S637" s="25">
        <v>1</v>
      </c>
      <c r="T637" s="13">
        <v>3</v>
      </c>
      <c r="U637" s="25">
        <v>0</v>
      </c>
      <c r="V637" s="25">
        <v>0</v>
      </c>
      <c r="W637" s="25">
        <v>0</v>
      </c>
      <c r="X637" s="13">
        <v>3</v>
      </c>
      <c r="Y637" s="13" t="str">
        <f t="shared" si="21"/>
        <v>Lang-39</v>
      </c>
    </row>
    <row r="638" spans="1:25" x14ac:dyDescent="0.35">
      <c r="A638" s="5" t="s">
        <v>704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19"/>
        <v>AVATAR</v>
      </c>
      <c r="P638" s="13" t="str">
        <f t="shared" si="20"/>
        <v>True Pattern</v>
      </c>
      <c r="Q638" s="13" t="str">
        <f>IF(NOT(ISERR(SEARCH("*_Buggy",$A638))), "Buggy", IF(NOT(ISERR(SEARCH("*_Manual",$A638))), "Manual", IF(NOT(ISERR(SEARCH("*_Auto",$A638))), "Auto", "")))</f>
        <v>Manual</v>
      </c>
      <c r="R638" s="13" t="s">
        <v>578</v>
      </c>
      <c r="S638" s="25">
        <v>1</v>
      </c>
      <c r="T638" s="13">
        <v>1</v>
      </c>
      <c r="U638" s="25">
        <v>0</v>
      </c>
      <c r="V638" s="25">
        <v>0</v>
      </c>
      <c r="W638" s="25">
        <v>0</v>
      </c>
      <c r="X638" s="13">
        <v>1</v>
      </c>
      <c r="Y638" s="13" t="str">
        <f t="shared" si="21"/>
        <v>Lang-51</v>
      </c>
    </row>
    <row r="639" spans="1:25" x14ac:dyDescent="0.35">
      <c r="A639" s="7" t="s">
        <v>705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19"/>
        <v>AVATAR</v>
      </c>
      <c r="P639" s="13" t="str">
        <f t="shared" si="20"/>
        <v>True Pattern</v>
      </c>
      <c r="Q639" s="13" t="str">
        <f>IF(NOT(ISERR(SEARCH("*_Buggy",$A639))), "Buggy", IF(NOT(ISERR(SEARCH("*_Manual",$A639))), "Manual", IF(NOT(ISERR(SEARCH("*_Auto",$A639))), "Auto", "")))</f>
        <v>Manual</v>
      </c>
      <c r="R639" s="13" t="s">
        <v>577</v>
      </c>
      <c r="S639" s="25">
        <v>1</v>
      </c>
      <c r="T639" s="25">
        <v>0</v>
      </c>
      <c r="U639" s="25">
        <v>0</v>
      </c>
      <c r="V639" s="25">
        <v>1</v>
      </c>
      <c r="W639" s="25">
        <v>0</v>
      </c>
      <c r="X639" s="13">
        <v>1</v>
      </c>
      <c r="Y639" s="13" t="str">
        <f t="shared" si="21"/>
        <v>Lang-57</v>
      </c>
    </row>
    <row r="640" spans="1:25" x14ac:dyDescent="0.35">
      <c r="A640" s="5" t="s">
        <v>706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19"/>
        <v>AVATAR</v>
      </c>
      <c r="P640" s="13" t="str">
        <f t="shared" si="20"/>
        <v>True Pattern</v>
      </c>
      <c r="Q640" s="13" t="str">
        <f>IF(NOT(ISERR(SEARCH("*_Buggy",$A640))), "Buggy", IF(NOT(ISERR(SEARCH("*_Manual",$A640))), "Manual", IF(NOT(ISERR(SEARCH("*_Auto",$A640))), "Auto", "")))</f>
        <v>Manual</v>
      </c>
      <c r="R640" s="13" t="s">
        <v>578</v>
      </c>
      <c r="S640" s="25">
        <v>1</v>
      </c>
      <c r="T640" s="25">
        <v>0</v>
      </c>
      <c r="U640" s="25">
        <v>1</v>
      </c>
      <c r="V640" s="25">
        <v>1</v>
      </c>
      <c r="W640" s="25">
        <v>0</v>
      </c>
      <c r="X640" s="13">
        <v>2</v>
      </c>
      <c r="Y640" s="13" t="str">
        <f t="shared" si="21"/>
        <v>Lang-58</v>
      </c>
    </row>
    <row r="641" spans="1:25" x14ac:dyDescent="0.35">
      <c r="A641" s="5" t="s">
        <v>707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19"/>
        <v>AVATAR</v>
      </c>
      <c r="P641" s="13" t="str">
        <f t="shared" si="20"/>
        <v>True Pattern</v>
      </c>
      <c r="Q641" s="13" t="str">
        <f>IF(NOT(ISERR(SEARCH("*_Buggy",$A641))), "Buggy", IF(NOT(ISERR(SEARCH("*_Manual",$A641))), "Manual", IF(NOT(ISERR(SEARCH("*_Auto",$A641))), "Auto", "")))</f>
        <v>Manual</v>
      </c>
      <c r="R641" s="13" t="s">
        <v>577</v>
      </c>
      <c r="S641" s="25">
        <v>1</v>
      </c>
      <c r="T641" s="25">
        <v>0</v>
      </c>
      <c r="U641" s="25">
        <v>0</v>
      </c>
      <c r="V641" s="25">
        <v>1</v>
      </c>
      <c r="W641" s="25">
        <v>0</v>
      </c>
      <c r="X641" s="13">
        <v>1</v>
      </c>
      <c r="Y641" s="13" t="str">
        <f t="shared" si="21"/>
        <v>Lang-59</v>
      </c>
    </row>
    <row r="642" spans="1:25" x14ac:dyDescent="0.35">
      <c r="A642" s="7" t="s">
        <v>708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19"/>
        <v>AVATAR</v>
      </c>
      <c r="P642" s="13" t="str">
        <f t="shared" si="20"/>
        <v>True Pattern</v>
      </c>
      <c r="Q642" s="13" t="str">
        <f>IF(NOT(ISERR(SEARCH("*_Buggy",$A642))), "Buggy", IF(NOT(ISERR(SEARCH("*_Manual",$A642))), "Manual", IF(NOT(ISERR(SEARCH("*_Auto",$A642))), "Auto", "")))</f>
        <v>Manual</v>
      </c>
      <c r="R642" s="13" t="s">
        <v>577</v>
      </c>
      <c r="S642" s="25">
        <v>1</v>
      </c>
      <c r="T642" s="25">
        <v>0</v>
      </c>
      <c r="U642" s="25">
        <v>0</v>
      </c>
      <c r="V642" s="25">
        <v>1</v>
      </c>
      <c r="W642" s="25">
        <v>0</v>
      </c>
      <c r="X642" s="13">
        <v>1</v>
      </c>
      <c r="Y642" s="13" t="str">
        <f t="shared" si="21"/>
        <v>Lang-6</v>
      </c>
    </row>
    <row r="643" spans="1:25" x14ac:dyDescent="0.35">
      <c r="A643" s="7" t="s">
        <v>709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19"/>
        <v>AVATAR</v>
      </c>
      <c r="P643" s="13" t="str">
        <f t="shared" si="20"/>
        <v>True Pattern</v>
      </c>
      <c r="Q643" s="13" t="str">
        <f>IF(NOT(ISERR(SEARCH("*_Buggy",$A643))), "Buggy", IF(NOT(ISERR(SEARCH("*_Manual",$A643))), "Manual", IF(NOT(ISERR(SEARCH("*_Auto",$A643))), "Auto", "")))</f>
        <v>Manual</v>
      </c>
      <c r="R643" s="13" t="s">
        <v>578</v>
      </c>
      <c r="S643" s="25">
        <v>4</v>
      </c>
      <c r="T643" s="25">
        <v>2</v>
      </c>
      <c r="U643" s="25">
        <v>19</v>
      </c>
      <c r="V643" s="25">
        <v>1</v>
      </c>
      <c r="W643" s="25">
        <v>0</v>
      </c>
      <c r="X643" s="13">
        <v>22</v>
      </c>
      <c r="Y643" s="13" t="str">
        <f t="shared" si="21"/>
        <v>Lang-63</v>
      </c>
    </row>
    <row r="644" spans="1:25" x14ac:dyDescent="0.35">
      <c r="A644" s="7" t="s">
        <v>710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19"/>
        <v>AVATAR</v>
      </c>
      <c r="P644" s="13" t="str">
        <f t="shared" si="20"/>
        <v>True Pattern</v>
      </c>
      <c r="Q644" s="13" t="str">
        <f>IF(NOT(ISERR(SEARCH("*_Buggy",$A644))), "Buggy", IF(NOT(ISERR(SEARCH("*_Manual",$A644))), "Manual", IF(NOT(ISERR(SEARCH("*_Auto",$A644))), "Auto", "")))</f>
        <v>Manual</v>
      </c>
      <c r="R644" s="13" t="s">
        <v>577</v>
      </c>
      <c r="S644" s="25">
        <v>3</v>
      </c>
      <c r="T644" s="25">
        <v>2</v>
      </c>
      <c r="U644" s="25">
        <v>2</v>
      </c>
      <c r="V644" s="25">
        <v>0</v>
      </c>
      <c r="W644" s="25">
        <v>1</v>
      </c>
      <c r="X644" s="13">
        <v>6</v>
      </c>
      <c r="Y644" s="13" t="str">
        <f t="shared" si="21"/>
        <v>Lang-7</v>
      </c>
    </row>
    <row r="645" spans="1:25" x14ac:dyDescent="0.35">
      <c r="A645" s="5" t="s">
        <v>711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19"/>
        <v>AVATAR</v>
      </c>
      <c r="P645" s="13" t="str">
        <f t="shared" si="20"/>
        <v>True Pattern</v>
      </c>
      <c r="Q645" s="13" t="str">
        <f>IF(NOT(ISERR(SEARCH("*_Buggy",$A645))), "Buggy", IF(NOT(ISERR(SEARCH("*_Manual",$A645))), "Manual", IF(NOT(ISERR(SEARCH("*_Auto",$A645))), "Auto", "")))</f>
        <v>Manual</v>
      </c>
      <c r="R645" s="13" t="s">
        <v>578</v>
      </c>
      <c r="S645" s="25">
        <v>1</v>
      </c>
      <c r="T645" s="25">
        <v>0</v>
      </c>
      <c r="U645" s="25">
        <v>0</v>
      </c>
      <c r="V645" s="25">
        <v>1</v>
      </c>
      <c r="W645" s="25">
        <v>0</v>
      </c>
      <c r="X645" s="13">
        <v>1</v>
      </c>
      <c r="Y645" s="13" t="str">
        <f t="shared" si="21"/>
        <v>Math-104</v>
      </c>
    </row>
    <row r="646" spans="1:25" x14ac:dyDescent="0.35">
      <c r="A646" s="7" t="s">
        <v>712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19"/>
        <v>AVATAR</v>
      </c>
      <c r="P646" s="13" t="str">
        <f t="shared" si="20"/>
        <v>True Pattern</v>
      </c>
      <c r="Q646" s="13" t="str">
        <f>IF(NOT(ISERR(SEARCH("*_Buggy",$A646))), "Buggy", IF(NOT(ISERR(SEARCH("*_Manual",$A646))), "Manual", IF(NOT(ISERR(SEARCH("*_Auto",$A646))), "Auto", "")))</f>
        <v>Manual</v>
      </c>
      <c r="R646" s="13" t="s">
        <v>578</v>
      </c>
      <c r="S646" s="25">
        <v>4</v>
      </c>
      <c r="T646" s="13">
        <v>4</v>
      </c>
      <c r="U646" s="25">
        <v>0</v>
      </c>
      <c r="V646" s="25">
        <v>0</v>
      </c>
      <c r="W646" s="25">
        <v>0</v>
      </c>
      <c r="X646" s="13">
        <v>4</v>
      </c>
      <c r="Y646" s="13" t="str">
        <f t="shared" si="21"/>
        <v>Math-28</v>
      </c>
    </row>
    <row r="647" spans="1:25" x14ac:dyDescent="0.35">
      <c r="A647" s="7" t="s">
        <v>713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19"/>
        <v>AVATAR</v>
      </c>
      <c r="P647" s="13" t="str">
        <f t="shared" si="20"/>
        <v>True Pattern</v>
      </c>
      <c r="Q647" s="13" t="str">
        <f>IF(NOT(ISERR(SEARCH("*_Buggy",$A647))), "Buggy", IF(NOT(ISERR(SEARCH("*_Manual",$A647))), "Manual", IF(NOT(ISERR(SEARCH("*_Auto",$A647))), "Auto", "")))</f>
        <v>Manual</v>
      </c>
      <c r="R647" s="13" t="s">
        <v>577</v>
      </c>
      <c r="S647" s="25">
        <v>1</v>
      </c>
      <c r="T647" s="25">
        <v>0</v>
      </c>
      <c r="U647" s="25">
        <v>0</v>
      </c>
      <c r="V647" s="25">
        <v>1</v>
      </c>
      <c r="W647" s="25">
        <v>0</v>
      </c>
      <c r="X647" s="13">
        <v>1</v>
      </c>
      <c r="Y647" s="13" t="str">
        <f t="shared" si="21"/>
        <v>Math-33</v>
      </c>
    </row>
    <row r="648" spans="1:25" x14ac:dyDescent="0.35">
      <c r="A648" s="5" t="s">
        <v>714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19"/>
        <v>AVATAR</v>
      </c>
      <c r="P648" s="13" t="str">
        <f t="shared" si="20"/>
        <v>True Pattern</v>
      </c>
      <c r="Q648" s="13" t="str">
        <f>IF(NOT(ISERR(SEARCH("*_Buggy",$A648))), "Buggy", IF(NOT(ISERR(SEARCH("*_Manual",$A648))), "Manual", IF(NOT(ISERR(SEARCH("*_Auto",$A648))), "Auto", "")))</f>
        <v>Manual</v>
      </c>
      <c r="R648" s="13" t="s">
        <v>578</v>
      </c>
      <c r="S648" s="25">
        <v>1</v>
      </c>
      <c r="T648" s="25">
        <v>0</v>
      </c>
      <c r="U648" s="13">
        <v>4</v>
      </c>
      <c r="V648" s="13">
        <v>0</v>
      </c>
      <c r="W648" s="13">
        <v>0</v>
      </c>
      <c r="X648" s="13">
        <v>4</v>
      </c>
      <c r="Y648" s="13" t="str">
        <f t="shared" si="21"/>
        <v>Math-50</v>
      </c>
    </row>
    <row r="649" spans="1:25" x14ac:dyDescent="0.35">
      <c r="A649" s="7" t="s">
        <v>715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19"/>
        <v>AVATAR</v>
      </c>
      <c r="P649" s="13" t="str">
        <f t="shared" si="20"/>
        <v>True Pattern</v>
      </c>
      <c r="Q649" s="13" t="str">
        <f>IF(NOT(ISERR(SEARCH("*_Buggy",$A649))), "Buggy", IF(NOT(ISERR(SEARCH("*_Manual",$A649))), "Manual", IF(NOT(ISERR(SEARCH("*_Auto",$A649))), "Auto", "")))</f>
        <v>Manual</v>
      </c>
      <c r="R649" s="13" t="s">
        <v>578</v>
      </c>
      <c r="S649" s="25">
        <v>1</v>
      </c>
      <c r="T649" s="25">
        <v>0</v>
      </c>
      <c r="U649" s="25">
        <v>0</v>
      </c>
      <c r="V649" s="25">
        <v>1</v>
      </c>
      <c r="W649" s="25">
        <v>0</v>
      </c>
      <c r="X649" s="13">
        <v>1</v>
      </c>
      <c r="Y649" s="13" t="str">
        <f t="shared" si="21"/>
        <v>Math-57</v>
      </c>
    </row>
    <row r="650" spans="1:25" x14ac:dyDescent="0.35">
      <c r="A650" s="7" t="s">
        <v>716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19"/>
        <v>AVATAR</v>
      </c>
      <c r="P650" s="13" t="str">
        <f t="shared" si="20"/>
        <v>True Pattern</v>
      </c>
      <c r="Q650" s="13" t="str">
        <f>IF(NOT(ISERR(SEARCH("*_Buggy",$A650))), "Buggy", IF(NOT(ISERR(SEARCH("*_Manual",$A650))), "Manual", IF(NOT(ISERR(SEARCH("*_Auto",$A650))), "Auto", "")))</f>
        <v>Manual</v>
      </c>
      <c r="R650" s="13" t="s">
        <v>578</v>
      </c>
      <c r="S650" s="25">
        <v>2</v>
      </c>
      <c r="T650" s="25">
        <v>0</v>
      </c>
      <c r="U650" s="25">
        <v>1</v>
      </c>
      <c r="V650" s="25">
        <v>3</v>
      </c>
      <c r="W650" s="25">
        <v>0</v>
      </c>
      <c r="X650" s="13">
        <v>4</v>
      </c>
      <c r="Y650" s="13" t="str">
        <f t="shared" si="21"/>
        <v>Math-62</v>
      </c>
    </row>
    <row r="651" spans="1:25" x14ac:dyDescent="0.35">
      <c r="A651" s="7" t="s">
        <v>717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19"/>
        <v>AVATAR</v>
      </c>
      <c r="P651" s="13" t="str">
        <f t="shared" si="20"/>
        <v>True Pattern</v>
      </c>
      <c r="Q651" s="13" t="str">
        <f>IF(NOT(ISERR(SEARCH("*_Buggy",$A651))), "Buggy", IF(NOT(ISERR(SEARCH("*_Manual",$A651))), "Manual", IF(NOT(ISERR(SEARCH("*_Auto",$A651))), "Auto", "")))</f>
        <v>Manual</v>
      </c>
      <c r="R651" s="13" t="s">
        <v>578</v>
      </c>
      <c r="S651" s="25">
        <v>1</v>
      </c>
      <c r="T651" s="25">
        <v>0</v>
      </c>
      <c r="U651" s="25">
        <v>0</v>
      </c>
      <c r="V651" s="25">
        <v>1</v>
      </c>
      <c r="W651" s="25">
        <v>0</v>
      </c>
      <c r="X651" s="13">
        <v>1</v>
      </c>
      <c r="Y651" s="13" t="str">
        <f t="shared" si="21"/>
        <v>Math-80</v>
      </c>
    </row>
    <row r="652" spans="1:25" x14ac:dyDescent="0.35">
      <c r="A652" s="7" t="s">
        <v>718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19"/>
        <v>AVATAR</v>
      </c>
      <c r="P652" s="13" t="str">
        <f t="shared" si="20"/>
        <v>True Pattern</v>
      </c>
      <c r="Q652" s="13" t="str">
        <f>IF(NOT(ISERR(SEARCH("*_Buggy",$A652))), "Buggy", IF(NOT(ISERR(SEARCH("*_Manual",$A652))), "Manual", IF(NOT(ISERR(SEARCH("*_Auto",$A652))), "Auto", "")))</f>
        <v>Manual</v>
      </c>
      <c r="R652" s="13" t="s">
        <v>578</v>
      </c>
      <c r="S652" s="25">
        <v>3</v>
      </c>
      <c r="T652" s="25">
        <v>1</v>
      </c>
      <c r="U652" s="25">
        <v>0</v>
      </c>
      <c r="V652" s="25">
        <v>3</v>
      </c>
      <c r="W652" s="25">
        <v>0</v>
      </c>
      <c r="X652" s="13">
        <v>4</v>
      </c>
      <c r="Y652" s="13" t="str">
        <f t="shared" si="21"/>
        <v>Math-81</v>
      </c>
    </row>
    <row r="653" spans="1:25" x14ac:dyDescent="0.35">
      <c r="A653" s="5" t="s">
        <v>719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19"/>
        <v>AVATAR</v>
      </c>
      <c r="P653" s="13" t="str">
        <f t="shared" si="20"/>
        <v>True Pattern</v>
      </c>
      <c r="Q653" s="13" t="str">
        <f>IF(NOT(ISERR(SEARCH("*_Buggy",$A653))), "Buggy", IF(NOT(ISERR(SEARCH("*_Manual",$A653))), "Manual", IF(NOT(ISERR(SEARCH("*_Auto",$A653))), "Auto", "")))</f>
        <v>Manual</v>
      </c>
      <c r="R653" s="13" t="s">
        <v>577</v>
      </c>
      <c r="S653" s="25">
        <v>1</v>
      </c>
      <c r="T653" s="25">
        <v>0</v>
      </c>
      <c r="U653" s="25">
        <v>0</v>
      </c>
      <c r="V653" s="25">
        <v>1</v>
      </c>
      <c r="W653" s="25">
        <v>0</v>
      </c>
      <c r="X653" s="13">
        <v>1</v>
      </c>
      <c r="Y653" s="13" t="str">
        <f t="shared" si="21"/>
        <v>Math-82</v>
      </c>
    </row>
    <row r="654" spans="1:25" x14ac:dyDescent="0.35">
      <c r="A654" s="5" t="s">
        <v>720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19"/>
        <v>AVATAR</v>
      </c>
      <c r="P654" s="13" t="str">
        <f t="shared" si="20"/>
        <v>True Pattern</v>
      </c>
      <c r="Q654" s="13" t="str">
        <f>IF(NOT(ISERR(SEARCH("*_Buggy",$A654))), "Buggy", IF(NOT(ISERR(SEARCH("*_Manual",$A654))), "Manual", IF(NOT(ISERR(SEARCH("*_Auto",$A654))), "Auto", "")))</f>
        <v>Manual</v>
      </c>
      <c r="R654" s="13" t="s">
        <v>578</v>
      </c>
      <c r="S654" s="25">
        <v>3</v>
      </c>
      <c r="T654" s="13">
        <v>9</v>
      </c>
      <c r="U654" s="25">
        <v>0</v>
      </c>
      <c r="V654" s="25">
        <v>0</v>
      </c>
      <c r="W654" s="25">
        <v>0</v>
      </c>
      <c r="X654" s="13">
        <v>9</v>
      </c>
      <c r="Y654" s="13" t="str">
        <f t="shared" si="21"/>
        <v>Math-84</v>
      </c>
    </row>
    <row r="655" spans="1:25" x14ac:dyDescent="0.35">
      <c r="A655" s="7" t="s">
        <v>721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19"/>
        <v>AVATAR</v>
      </c>
      <c r="P655" s="13" t="str">
        <f t="shared" si="20"/>
        <v>True Pattern</v>
      </c>
      <c r="Q655" s="13" t="str">
        <f>IF(NOT(ISERR(SEARCH("*_Buggy",$A655))), "Buggy", IF(NOT(ISERR(SEARCH("*_Manual",$A655))), "Manual", IF(NOT(ISERR(SEARCH("*_Auto",$A655))), "Auto", "")))</f>
        <v>Manual</v>
      </c>
      <c r="R655" s="13" t="s">
        <v>577</v>
      </c>
      <c r="S655" s="25">
        <v>1</v>
      </c>
      <c r="T655" s="25">
        <v>0</v>
      </c>
      <c r="U655" s="25">
        <v>0</v>
      </c>
      <c r="V655" s="25">
        <v>1</v>
      </c>
      <c r="W655" s="25">
        <v>0</v>
      </c>
      <c r="X655" s="13">
        <v>1</v>
      </c>
      <c r="Y655" s="13" t="str">
        <f t="shared" si="21"/>
        <v>Math-85</v>
      </c>
    </row>
    <row r="656" spans="1:25" x14ac:dyDescent="0.35">
      <c r="A656" s="5" t="s">
        <v>722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19"/>
        <v>AVATAR</v>
      </c>
      <c r="P656" s="13" t="str">
        <f t="shared" si="20"/>
        <v>True Pattern</v>
      </c>
      <c r="Q656" s="13" t="str">
        <f>IF(NOT(ISERR(SEARCH("*_Buggy",$A656))), "Buggy", IF(NOT(ISERR(SEARCH("*_Manual",$A656))), "Manual", IF(NOT(ISERR(SEARCH("*_Auto",$A656))), "Auto", "")))</f>
        <v>Manual</v>
      </c>
      <c r="R656" s="13" t="s">
        <v>578</v>
      </c>
      <c r="S656" s="25">
        <v>4</v>
      </c>
      <c r="T656" s="25">
        <v>4</v>
      </c>
      <c r="U656" s="25">
        <v>5</v>
      </c>
      <c r="V656" s="25">
        <v>0</v>
      </c>
      <c r="W656" s="25">
        <v>1</v>
      </c>
      <c r="X656" s="13">
        <v>11</v>
      </c>
      <c r="Y656" s="13" t="str">
        <f t="shared" si="21"/>
        <v>Math-88</v>
      </c>
    </row>
    <row r="657" spans="1:25" x14ac:dyDescent="0.35">
      <c r="A657" s="5" t="s">
        <v>723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19"/>
        <v>AVATAR</v>
      </c>
      <c r="P657" s="13" t="str">
        <f t="shared" si="20"/>
        <v>True Pattern</v>
      </c>
      <c r="Q657" s="13" t="str">
        <f>IF(NOT(ISERR(SEARCH("*_Buggy",$A657))), "Buggy", IF(NOT(ISERR(SEARCH("*_Manual",$A657))), "Manual", IF(NOT(ISERR(SEARCH("*_Auto",$A657))), "Auto", "")))</f>
        <v>Manual</v>
      </c>
      <c r="R657" s="13" t="s">
        <v>577</v>
      </c>
      <c r="S657" s="25">
        <v>2</v>
      </c>
      <c r="T657" s="13">
        <v>4</v>
      </c>
      <c r="U657" s="25">
        <v>0</v>
      </c>
      <c r="V657" s="25">
        <v>0</v>
      </c>
      <c r="W657" s="25">
        <v>0</v>
      </c>
      <c r="X657" s="13">
        <v>4</v>
      </c>
      <c r="Y657" s="13" t="str">
        <f t="shared" si="21"/>
        <v>Math-89</v>
      </c>
    </row>
    <row r="658" spans="1:25" x14ac:dyDescent="0.35">
      <c r="A658" s="7" t="s">
        <v>724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19"/>
        <v>AVATAR</v>
      </c>
      <c r="P658" s="13" t="str">
        <f t="shared" si="20"/>
        <v>True Pattern</v>
      </c>
      <c r="Q658" s="13" t="str">
        <f>IF(NOT(ISERR(SEARCH("*_Buggy",$A658))), "Buggy", IF(NOT(ISERR(SEARCH("*_Manual",$A658))), "Manual", IF(NOT(ISERR(SEARCH("*_Auto",$A658))), "Auto", "")))</f>
        <v>Manual</v>
      </c>
      <c r="R658" s="13" t="s">
        <v>578</v>
      </c>
      <c r="S658" s="25">
        <v>3</v>
      </c>
      <c r="T658" s="25">
        <v>2</v>
      </c>
      <c r="U658" s="25">
        <v>0</v>
      </c>
      <c r="V658" s="25">
        <v>1</v>
      </c>
      <c r="W658" s="25">
        <v>0</v>
      </c>
      <c r="X658" s="13">
        <v>3</v>
      </c>
      <c r="Y658" s="13" t="str">
        <f t="shared" si="21"/>
        <v>Math-95</v>
      </c>
    </row>
    <row r="659" spans="1:25" x14ac:dyDescent="0.35">
      <c r="A659" s="7" t="s">
        <v>725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19"/>
        <v>AVATAR</v>
      </c>
      <c r="P659" s="13" t="str">
        <f t="shared" si="20"/>
        <v>True Pattern</v>
      </c>
      <c r="Q659" s="13" t="str">
        <f>IF(NOT(ISERR(SEARCH("*_Buggy",$A659))), "Buggy", IF(NOT(ISERR(SEARCH("*_Manual",$A659))), "Manual", IF(NOT(ISERR(SEARCH("*_Auto",$A659))), "Auto", "")))</f>
        <v>Manual</v>
      </c>
      <c r="R659" s="13" t="s">
        <v>577</v>
      </c>
      <c r="S659" s="25">
        <v>1</v>
      </c>
      <c r="T659" s="25">
        <v>0</v>
      </c>
      <c r="U659" s="25">
        <v>0</v>
      </c>
      <c r="V659" s="25">
        <v>1</v>
      </c>
      <c r="W659" s="25">
        <v>0</v>
      </c>
      <c r="X659" s="13">
        <v>1</v>
      </c>
      <c r="Y659" s="13" t="str">
        <f t="shared" si="21"/>
        <v>Mockito-29</v>
      </c>
    </row>
    <row r="660" spans="1:25" x14ac:dyDescent="0.35">
      <c r="A660" s="5" t="s">
        <v>726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19"/>
        <v>AVATAR</v>
      </c>
      <c r="P660" s="13" t="str">
        <f t="shared" si="20"/>
        <v>True Pattern</v>
      </c>
      <c r="Q660" s="13" t="str">
        <f>IF(NOT(ISERR(SEARCH("*_Buggy",$A660))), "Buggy", IF(NOT(ISERR(SEARCH("*_Manual",$A660))), "Manual", IF(NOT(ISERR(SEARCH("*_Auto",$A660))), "Auto", "")))</f>
        <v>Manual</v>
      </c>
      <c r="R660" s="13" t="s">
        <v>577</v>
      </c>
      <c r="S660" s="25">
        <v>1</v>
      </c>
      <c r="T660" s="25">
        <v>0</v>
      </c>
      <c r="U660" s="25">
        <v>0</v>
      </c>
      <c r="V660" s="25">
        <v>1</v>
      </c>
      <c r="W660" s="25">
        <v>0</v>
      </c>
      <c r="X660" s="13">
        <v>1</v>
      </c>
      <c r="Y660" s="13" t="str">
        <f t="shared" si="21"/>
        <v>Mockito-38</v>
      </c>
    </row>
    <row r="661" spans="1:25" x14ac:dyDescent="0.35">
      <c r="A661" s="5" t="s">
        <v>727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19"/>
        <v>AVATAR</v>
      </c>
      <c r="P661" s="13" t="str">
        <f t="shared" si="20"/>
        <v>True Pattern</v>
      </c>
      <c r="Q661" s="13" t="str">
        <f>IF(NOT(ISERR(SEARCH("*_Buggy",$A661))), "Buggy", IF(NOT(ISERR(SEARCH("*_Manual",$A661))), "Manual", IF(NOT(ISERR(SEARCH("*_Auto",$A661))), "Auto", "")))</f>
        <v>Manual</v>
      </c>
      <c r="R661" s="13" t="s">
        <v>578</v>
      </c>
      <c r="S661" s="25">
        <v>2</v>
      </c>
      <c r="T661" s="13">
        <v>12</v>
      </c>
      <c r="U661" s="25">
        <v>0</v>
      </c>
      <c r="V661" s="25">
        <v>0</v>
      </c>
      <c r="W661" s="25">
        <v>0</v>
      </c>
      <c r="X661" s="13">
        <v>12</v>
      </c>
      <c r="Y661" s="13" t="str">
        <f t="shared" si="21"/>
        <v>Time-18</v>
      </c>
    </row>
    <row r="662" spans="1:25" x14ac:dyDescent="0.35">
      <c r="A662" s="5" t="s">
        <v>728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19"/>
        <v>DynaMoth</v>
      </c>
      <c r="P662" s="13" t="str">
        <f t="shared" si="20"/>
        <v>True Semantic</v>
      </c>
      <c r="Q662" s="13" t="str">
        <f>IF(NOT(ISERR(SEARCH("*_Buggy",$A662))), "Buggy", IF(NOT(ISERR(SEARCH("*_Manual",$A662))), "Manual", IF(NOT(ISERR(SEARCH("*_Auto",$A662))), "Auto", "")))</f>
        <v>Manual</v>
      </c>
      <c r="R662" s="13" t="s">
        <v>578</v>
      </c>
      <c r="S662" s="25">
        <v>1</v>
      </c>
      <c r="T662" s="25">
        <v>0</v>
      </c>
      <c r="U662" s="25">
        <v>0</v>
      </c>
      <c r="V662" s="25">
        <v>1</v>
      </c>
      <c r="W662" s="25">
        <v>0</v>
      </c>
      <c r="X662" s="13">
        <v>1</v>
      </c>
      <c r="Y662" s="13" t="str">
        <f t="shared" si="21"/>
        <v>Chart-1</v>
      </c>
    </row>
    <row r="663" spans="1:25" x14ac:dyDescent="0.35">
      <c r="A663" s="5" t="s">
        <v>729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si="19"/>
        <v>DynaMoth</v>
      </c>
      <c r="P663" s="13" t="str">
        <f t="shared" si="20"/>
        <v>True Semantic</v>
      </c>
      <c r="Q663" s="13" t="str">
        <f>IF(NOT(ISERR(SEARCH("*_Buggy",$A663))), "Buggy", IF(NOT(ISERR(SEARCH("*_Manual",$A663))), "Manual", IF(NOT(ISERR(SEARCH("*_Auto",$A663))), "Auto", "")))</f>
        <v>Manual</v>
      </c>
      <c r="R663" s="13" t="s">
        <v>578</v>
      </c>
      <c r="S663" s="25">
        <v>1</v>
      </c>
      <c r="T663" s="25">
        <v>0</v>
      </c>
      <c r="U663" s="25">
        <v>0</v>
      </c>
      <c r="V663" s="25">
        <v>1</v>
      </c>
      <c r="W663" s="25">
        <v>0</v>
      </c>
      <c r="X663" s="13">
        <v>1</v>
      </c>
      <c r="Y663" s="13" t="str">
        <f t="shared" si="21"/>
        <v>Chart-13</v>
      </c>
    </row>
    <row r="664" spans="1:25" x14ac:dyDescent="0.35">
      <c r="A664" s="7" t="s">
        <v>730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ref="O664:O727" si="22">LEFT($A664,FIND("_",$A664)-1)</f>
        <v>DynaMoth</v>
      </c>
      <c r="P664" s="13" t="str">
        <f t="shared" ref="P664:P727" si="23">IF($O664="ACS", "True Search", IF($O664="Arja", "Evolutionary Search", IF($O664="AVATAR", "True Pattern", IF($O664="CapGen", "Search Like Pattern", IF($O664="Cardumen", "True Semantic", IF($O664="DynaMoth", "True Semantic", IF($O664="FixMiner", "True Pattern", IF($O664="GenProg-A", "Evolutionary Search", IF($O664="Hercules", "Learning Pattern", IF($O664="Jaid", "True Semantic",
IF($O664="Kali-A", "True Search", IF($O664="kPAR", "True Pattern", IF($O664="Nopol", "True Semantic", IF($O664="RSRepair-A", "Evolutionary Search", IF($O664="SequenceR", "Deep Learning", IF($O664="SimFix", "Search Like Pattern", IF($O664="SketchFix", "True Pattern", IF($O664="SOFix", "True Pattern", IF($O664="ssFix", "Search Like Pattern", IF($O664="TBar", "True Pattern", ""))))))))))))))))))))</f>
        <v>True Semantic</v>
      </c>
      <c r="Q664" s="13" t="str">
        <f>IF(NOT(ISERR(SEARCH("*_Buggy",$A664))), "Buggy", IF(NOT(ISERR(SEARCH("*_Manual",$A664))), "Manual", IF(NOT(ISERR(SEARCH("*_Auto",$A664))), "Auto", "")))</f>
        <v>Manual</v>
      </c>
      <c r="R664" s="13" t="s">
        <v>578</v>
      </c>
      <c r="S664" s="25">
        <v>6</v>
      </c>
      <c r="T664" s="25">
        <v>12</v>
      </c>
      <c r="U664" s="25">
        <v>0</v>
      </c>
      <c r="V664" s="25">
        <v>2</v>
      </c>
      <c r="W664" s="25">
        <v>0</v>
      </c>
      <c r="X664" s="13">
        <v>14</v>
      </c>
      <c r="Y664" s="13" t="str">
        <f t="shared" si="21"/>
        <v>Chart-25</v>
      </c>
    </row>
    <row r="665" spans="1:25" x14ac:dyDescent="0.35">
      <c r="A665" s="7" t="s">
        <v>731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22"/>
        <v>DynaMoth</v>
      </c>
      <c r="P665" s="13" t="str">
        <f t="shared" si="23"/>
        <v>True Semantic</v>
      </c>
      <c r="Q665" s="13" t="str">
        <f>IF(NOT(ISERR(SEARCH("*_Buggy",$A665))), "Buggy", IF(NOT(ISERR(SEARCH("*_Manual",$A665))), "Manual", IF(NOT(ISERR(SEARCH("*_Auto",$A665))), "Auto", "")))</f>
        <v>Manual</v>
      </c>
      <c r="R665" s="13" t="s">
        <v>578</v>
      </c>
      <c r="S665" s="25">
        <v>2</v>
      </c>
      <c r="T665" s="25">
        <v>4</v>
      </c>
      <c r="U665" s="25">
        <v>0</v>
      </c>
      <c r="V665" s="25">
        <v>1</v>
      </c>
      <c r="W665" s="25">
        <v>0</v>
      </c>
      <c r="X665" s="13">
        <v>5</v>
      </c>
      <c r="Y665" s="13" t="str">
        <f t="shared" si="21"/>
        <v>Chart-5</v>
      </c>
    </row>
    <row r="666" spans="1:25" x14ac:dyDescent="0.35">
      <c r="A666" s="7" t="s">
        <v>732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22"/>
        <v>DynaMoth</v>
      </c>
      <c r="P666" s="13" t="str">
        <f t="shared" si="23"/>
        <v>True Semantic</v>
      </c>
      <c r="Q666" s="13" t="str">
        <f>IF(NOT(ISERR(SEARCH("*_Buggy",$A666))), "Buggy", IF(NOT(ISERR(SEARCH("*_Manual",$A666))), "Manual", IF(NOT(ISERR(SEARCH("*_Auto",$A666))), "Auto", "")))</f>
        <v>Manual</v>
      </c>
      <c r="R666" s="13" t="s">
        <v>577</v>
      </c>
      <c r="S666" s="25">
        <v>9</v>
      </c>
      <c r="T666" s="25">
        <v>3</v>
      </c>
      <c r="U666" s="25">
        <v>0</v>
      </c>
      <c r="V666" s="25">
        <v>7</v>
      </c>
      <c r="W666" s="25">
        <v>0</v>
      </c>
      <c r="X666" s="13">
        <v>10</v>
      </c>
      <c r="Y666" s="13" t="str">
        <f t="shared" si="21"/>
        <v>Lang-46</v>
      </c>
    </row>
    <row r="667" spans="1:25" x14ac:dyDescent="0.35">
      <c r="A667" s="5" t="s">
        <v>733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22"/>
        <v>DynaMoth</v>
      </c>
      <c r="P667" s="13" t="str">
        <f t="shared" si="23"/>
        <v>True Semantic</v>
      </c>
      <c r="Q667" s="13" t="str">
        <f>IF(NOT(ISERR(SEARCH("*_Buggy",$A667))), "Buggy", IF(NOT(ISERR(SEARCH("*_Manual",$A667))), "Manual", IF(NOT(ISERR(SEARCH("*_Auto",$A667))), "Auto", "")))</f>
        <v>Manual</v>
      </c>
      <c r="R667" s="13" t="s">
        <v>578</v>
      </c>
      <c r="S667" s="25">
        <v>1</v>
      </c>
      <c r="T667" s="13">
        <v>1</v>
      </c>
      <c r="U667" s="25">
        <v>0</v>
      </c>
      <c r="V667" s="25">
        <v>0</v>
      </c>
      <c r="W667" s="25">
        <v>0</v>
      </c>
      <c r="X667" s="13">
        <v>1</v>
      </c>
      <c r="Y667" s="13" t="str">
        <f t="shared" si="21"/>
        <v>Lang-51</v>
      </c>
    </row>
    <row r="668" spans="1:25" x14ac:dyDescent="0.35">
      <c r="A668" s="5" t="s">
        <v>734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22"/>
        <v>DynaMoth</v>
      </c>
      <c r="P668" s="13" t="str">
        <f t="shared" si="23"/>
        <v>True Semantic</v>
      </c>
      <c r="Q668" s="13" t="str">
        <f>IF(NOT(ISERR(SEARCH("*_Buggy",$A668))), "Buggy", IF(NOT(ISERR(SEARCH("*_Manual",$A668))), "Manual", IF(NOT(ISERR(SEARCH("*_Auto",$A668))), "Auto", "")))</f>
        <v>Manual</v>
      </c>
      <c r="R668" s="13" t="s">
        <v>577</v>
      </c>
      <c r="S668" s="25">
        <v>2</v>
      </c>
      <c r="T668" s="13">
        <v>2</v>
      </c>
      <c r="U668" s="25">
        <v>0</v>
      </c>
      <c r="V668" s="25">
        <v>0</v>
      </c>
      <c r="W668" s="25">
        <v>0</v>
      </c>
      <c r="X668" s="13">
        <v>2</v>
      </c>
      <c r="Y668" s="13" t="str">
        <f t="shared" si="21"/>
        <v>Lang-55</v>
      </c>
    </row>
    <row r="669" spans="1:25" x14ac:dyDescent="0.35">
      <c r="A669" s="5" t="s">
        <v>735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22"/>
        <v>DynaMoth</v>
      </c>
      <c r="P669" s="13" t="str">
        <f t="shared" si="23"/>
        <v>True Semantic</v>
      </c>
      <c r="Q669" s="13" t="str">
        <f>IF(NOT(ISERR(SEARCH("*_Buggy",$A669))), "Buggy", IF(NOT(ISERR(SEARCH("*_Manual",$A669))), "Manual", IF(NOT(ISERR(SEARCH("*_Auto",$A669))), "Auto", "")))</f>
        <v>Manual</v>
      </c>
      <c r="R669" s="13" t="s">
        <v>578</v>
      </c>
      <c r="S669" s="25">
        <v>1</v>
      </c>
      <c r="T669" s="25">
        <v>0</v>
      </c>
      <c r="U669" s="25">
        <v>1</v>
      </c>
      <c r="V669" s="25">
        <v>1</v>
      </c>
      <c r="W669" s="25">
        <v>0</v>
      </c>
      <c r="X669" s="13">
        <v>2</v>
      </c>
      <c r="Y669" s="13" t="str">
        <f t="shared" si="21"/>
        <v>Lang-58</v>
      </c>
    </row>
    <row r="670" spans="1:25" x14ac:dyDescent="0.35">
      <c r="A670" s="5" t="s">
        <v>736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22"/>
        <v>DynaMoth</v>
      </c>
      <c r="P670" s="13" t="str">
        <f t="shared" si="23"/>
        <v>True Semantic</v>
      </c>
      <c r="Q670" s="13" t="str">
        <f>IF(NOT(ISERR(SEARCH("*_Buggy",$A670))), "Buggy", IF(NOT(ISERR(SEARCH("*_Manual",$A670))), "Manual", IF(NOT(ISERR(SEARCH("*_Auto",$A670))), "Auto", "")))</f>
        <v>Manual</v>
      </c>
      <c r="R670" s="13" t="s">
        <v>578</v>
      </c>
      <c r="S670" s="25">
        <v>4</v>
      </c>
      <c r="T670" s="25">
        <v>2</v>
      </c>
      <c r="U670" s="25">
        <v>19</v>
      </c>
      <c r="V670" s="25">
        <v>1</v>
      </c>
      <c r="W670" s="25">
        <v>0</v>
      </c>
      <c r="X670" s="13">
        <v>22</v>
      </c>
      <c r="Y670" s="13" t="str">
        <f t="shared" si="21"/>
        <v>Lang-63</v>
      </c>
    </row>
    <row r="671" spans="1:25" x14ac:dyDescent="0.35">
      <c r="A671" s="5" t="s">
        <v>737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22"/>
        <v>DynaMoth</v>
      </c>
      <c r="P671" s="13" t="str">
        <f t="shared" si="23"/>
        <v>True Semantic</v>
      </c>
      <c r="Q671" s="13" t="str">
        <f>IF(NOT(ISERR(SEARCH("*_Buggy",$A671))), "Buggy", IF(NOT(ISERR(SEARCH("*_Manual",$A671))), "Manual", IF(NOT(ISERR(SEARCH("*_Auto",$A671))), "Auto", "")))</f>
        <v>Manual</v>
      </c>
      <c r="R671" s="13" t="s">
        <v>578</v>
      </c>
      <c r="S671" s="25">
        <v>1</v>
      </c>
      <c r="T671" s="25">
        <v>1</v>
      </c>
      <c r="U671" s="25">
        <v>0</v>
      </c>
      <c r="V671" s="25">
        <v>1</v>
      </c>
      <c r="W671" s="25">
        <v>0</v>
      </c>
      <c r="X671" s="13">
        <v>2</v>
      </c>
      <c r="Y671" s="13" t="str">
        <f t="shared" si="21"/>
        <v>Math-101</v>
      </c>
    </row>
    <row r="672" spans="1:25" x14ac:dyDescent="0.35">
      <c r="A672" s="5" t="s">
        <v>738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22"/>
        <v>DynaMoth</v>
      </c>
      <c r="P672" s="13" t="str">
        <f t="shared" si="23"/>
        <v>True Semantic</v>
      </c>
      <c r="Q672" s="13" t="str">
        <f>IF(NOT(ISERR(SEARCH("*_Buggy",$A672))), "Buggy", IF(NOT(ISERR(SEARCH("*_Manual",$A672))), "Manual", IF(NOT(ISERR(SEARCH("*_Auto",$A672))), "Auto", "")))</f>
        <v>Manual</v>
      </c>
      <c r="R672" s="13" t="s">
        <v>578</v>
      </c>
      <c r="S672" s="25">
        <v>1</v>
      </c>
      <c r="T672" s="25">
        <v>0</v>
      </c>
      <c r="U672" s="25">
        <v>0</v>
      </c>
      <c r="V672" s="25">
        <v>1</v>
      </c>
      <c r="W672" s="25">
        <v>0</v>
      </c>
      <c r="X672" s="13">
        <v>1</v>
      </c>
      <c r="Y672" s="13" t="str">
        <f t="shared" si="21"/>
        <v>Math-105</v>
      </c>
    </row>
    <row r="673" spans="1:25" x14ac:dyDescent="0.35">
      <c r="A673" s="7" t="s">
        <v>739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22"/>
        <v>DynaMoth</v>
      </c>
      <c r="P673" s="13" t="str">
        <f t="shared" si="23"/>
        <v>True Semantic</v>
      </c>
      <c r="Q673" s="13" t="str">
        <f>IF(NOT(ISERR(SEARCH("*_Buggy",$A673))), "Buggy", IF(NOT(ISERR(SEARCH("*_Manual",$A673))), "Manual", IF(NOT(ISERR(SEARCH("*_Auto",$A673))), "Auto", "")))</f>
        <v>Manual</v>
      </c>
      <c r="R673" s="13" t="s">
        <v>578</v>
      </c>
      <c r="S673" s="25">
        <v>1</v>
      </c>
      <c r="T673" s="25">
        <v>1</v>
      </c>
      <c r="U673" s="25">
        <v>0</v>
      </c>
      <c r="V673" s="25">
        <v>1</v>
      </c>
      <c r="W673" s="25">
        <v>0</v>
      </c>
      <c r="X673" s="13">
        <v>2</v>
      </c>
      <c r="Y673" s="13" t="str">
        <f t="shared" si="21"/>
        <v>Math-20</v>
      </c>
    </row>
    <row r="674" spans="1:25" x14ac:dyDescent="0.35">
      <c r="A674" s="7" t="s">
        <v>740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22"/>
        <v>DynaMoth</v>
      </c>
      <c r="P674" s="13" t="str">
        <f t="shared" si="23"/>
        <v>True Semantic</v>
      </c>
      <c r="Q674" s="13" t="str">
        <f>IF(NOT(ISERR(SEARCH("*_Buggy",$A674))), "Buggy", IF(NOT(ISERR(SEARCH("*_Manual",$A674))), "Manual", IF(NOT(ISERR(SEARCH("*_Auto",$A674))), "Auto", "")))</f>
        <v>Manual</v>
      </c>
      <c r="R674" s="13" t="s">
        <v>578</v>
      </c>
      <c r="S674" s="25">
        <v>4</v>
      </c>
      <c r="T674" s="13">
        <v>4</v>
      </c>
      <c r="U674" s="25">
        <v>0</v>
      </c>
      <c r="V674" s="25">
        <v>0</v>
      </c>
      <c r="W674" s="25">
        <v>0</v>
      </c>
      <c r="X674" s="13">
        <v>4</v>
      </c>
      <c r="Y674" s="13" t="str">
        <f t="shared" si="21"/>
        <v>Math-28</v>
      </c>
    </row>
    <row r="675" spans="1:25" x14ac:dyDescent="0.35">
      <c r="A675" s="5" t="s">
        <v>741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22"/>
        <v>DynaMoth</v>
      </c>
      <c r="P675" s="13" t="str">
        <f t="shared" si="23"/>
        <v>True Semantic</v>
      </c>
      <c r="Q675" s="13" t="str">
        <f>IF(NOT(ISERR(SEARCH("*_Buggy",$A675))), "Buggy", IF(NOT(ISERR(SEARCH("*_Manual",$A675))), "Manual", IF(NOT(ISERR(SEARCH("*_Auto",$A675))), "Auto", "")))</f>
        <v>Manual</v>
      </c>
      <c r="R675" s="13" t="s">
        <v>578</v>
      </c>
      <c r="S675" s="25">
        <v>1</v>
      </c>
      <c r="T675" s="25">
        <v>0</v>
      </c>
      <c r="U675" s="25">
        <v>0</v>
      </c>
      <c r="V675" s="25">
        <v>1</v>
      </c>
      <c r="W675" s="25">
        <v>0</v>
      </c>
      <c r="X675" s="13">
        <v>1</v>
      </c>
      <c r="Y675" s="13" t="str">
        <f t="shared" si="21"/>
        <v>Math-32</v>
      </c>
    </row>
    <row r="676" spans="1:25" x14ac:dyDescent="0.35">
      <c r="A676" s="5" t="s">
        <v>742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22"/>
        <v>DynaMoth</v>
      </c>
      <c r="P676" s="13" t="str">
        <f t="shared" si="23"/>
        <v>True Semantic</v>
      </c>
      <c r="Q676" s="13" t="str">
        <f>IF(NOT(ISERR(SEARCH("*_Buggy",$A676))), "Buggy", IF(NOT(ISERR(SEARCH("*_Manual",$A676))), "Manual", IF(NOT(ISERR(SEARCH("*_Auto",$A676))), "Auto", "")))</f>
        <v>Manual</v>
      </c>
      <c r="R676" s="13" t="s">
        <v>578</v>
      </c>
      <c r="S676" s="25">
        <v>1</v>
      </c>
      <c r="T676" s="25">
        <v>0</v>
      </c>
      <c r="U676" s="25">
        <v>0</v>
      </c>
      <c r="V676" s="25">
        <v>1</v>
      </c>
      <c r="W676" s="25">
        <v>0</v>
      </c>
      <c r="X676" s="13">
        <v>1</v>
      </c>
      <c r="Y676" s="13" t="str">
        <f t="shared" si="21"/>
        <v>Math-41</v>
      </c>
    </row>
    <row r="677" spans="1:25" x14ac:dyDescent="0.35">
      <c r="A677" s="7" t="s">
        <v>743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22"/>
        <v>DynaMoth</v>
      </c>
      <c r="P677" s="13" t="str">
        <f t="shared" si="23"/>
        <v>True Semantic</v>
      </c>
      <c r="Q677" s="13" t="str">
        <f>IF(NOT(ISERR(SEARCH("*_Buggy",$A677))), "Buggy", IF(NOT(ISERR(SEARCH("*_Manual",$A677))), "Manual", IF(NOT(ISERR(SEARCH("*_Auto",$A677))), "Auto", "")))</f>
        <v>Manual</v>
      </c>
      <c r="R677" s="13" t="s">
        <v>578</v>
      </c>
      <c r="S677" s="25">
        <v>4</v>
      </c>
      <c r="T677" s="25">
        <v>0</v>
      </c>
      <c r="U677" s="25">
        <v>0</v>
      </c>
      <c r="V677" s="25">
        <v>4</v>
      </c>
      <c r="W677" s="25">
        <v>0</v>
      </c>
      <c r="X677" s="13">
        <v>4</v>
      </c>
      <c r="Y677" s="13" t="str">
        <f t="shared" ref="Y677:Y740" si="24">MID(A677, SEARCH("_", A677) +1, SEARCH("_", A677, SEARCH("_", A677) +1) - SEARCH("_", A677) -1)</f>
        <v>Math-49</v>
      </c>
    </row>
    <row r="678" spans="1:25" x14ac:dyDescent="0.35">
      <c r="A678" s="5" t="s">
        <v>744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22"/>
        <v>DynaMoth</v>
      </c>
      <c r="P678" s="13" t="str">
        <f t="shared" si="23"/>
        <v>True Semantic</v>
      </c>
      <c r="Q678" s="13" t="str">
        <f>IF(NOT(ISERR(SEARCH("*_Buggy",$A678))), "Buggy", IF(NOT(ISERR(SEARCH("*_Manual",$A678))), "Manual", IF(NOT(ISERR(SEARCH("*_Auto",$A678))), "Auto", "")))</f>
        <v>Manual</v>
      </c>
      <c r="R678" s="13" t="s">
        <v>577</v>
      </c>
      <c r="S678" s="25">
        <v>1</v>
      </c>
      <c r="T678" s="25">
        <v>0</v>
      </c>
      <c r="U678" s="13">
        <v>4</v>
      </c>
      <c r="V678" s="13">
        <v>0</v>
      </c>
      <c r="W678" s="13">
        <v>0</v>
      </c>
      <c r="X678" s="13">
        <v>4</v>
      </c>
      <c r="Y678" s="13" t="str">
        <f t="shared" si="24"/>
        <v>Math-50</v>
      </c>
    </row>
    <row r="679" spans="1:25" x14ac:dyDescent="0.35">
      <c r="A679" s="5" t="s">
        <v>745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22"/>
        <v>DynaMoth</v>
      </c>
      <c r="P679" s="13" t="str">
        <f t="shared" si="23"/>
        <v>True Semantic</v>
      </c>
      <c r="Q679" s="13" t="str">
        <f>IF(NOT(ISERR(SEARCH("*_Buggy",$A679))), "Buggy", IF(NOT(ISERR(SEARCH("*_Manual",$A679))), "Manual", IF(NOT(ISERR(SEARCH("*_Auto",$A679))), "Auto", "")))</f>
        <v>Manual</v>
      </c>
      <c r="R679" s="13" t="s">
        <v>578</v>
      </c>
      <c r="S679" s="25">
        <v>2</v>
      </c>
      <c r="T679" s="25">
        <v>0</v>
      </c>
      <c r="U679" s="25">
        <v>0</v>
      </c>
      <c r="V679" s="25">
        <v>2</v>
      </c>
      <c r="W679" s="25">
        <v>0</v>
      </c>
      <c r="X679" s="13">
        <v>2</v>
      </c>
      <c r="Y679" s="13" t="str">
        <f t="shared" si="24"/>
        <v>Math-8</v>
      </c>
    </row>
    <row r="680" spans="1:25" x14ac:dyDescent="0.35">
      <c r="A680" s="7" t="s">
        <v>746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22"/>
        <v>DynaMoth</v>
      </c>
      <c r="P680" s="13" t="str">
        <f t="shared" si="23"/>
        <v>True Semantic</v>
      </c>
      <c r="Q680" s="13" t="str">
        <f>IF(NOT(ISERR(SEARCH("*_Buggy",$A680))), "Buggy", IF(NOT(ISERR(SEARCH("*_Manual",$A680))), "Manual", IF(NOT(ISERR(SEARCH("*_Auto",$A680))), "Auto", "")))</f>
        <v>Manual</v>
      </c>
      <c r="R680" s="13" t="s">
        <v>578</v>
      </c>
      <c r="S680" s="25">
        <v>1</v>
      </c>
      <c r="T680" s="25">
        <v>0</v>
      </c>
      <c r="U680" s="25">
        <v>0</v>
      </c>
      <c r="V680" s="25">
        <v>1</v>
      </c>
      <c r="W680" s="25">
        <v>0</v>
      </c>
      <c r="X680" s="13">
        <v>1</v>
      </c>
      <c r="Y680" s="13" t="str">
        <f t="shared" si="24"/>
        <v>Math-80</v>
      </c>
    </row>
    <row r="681" spans="1:25" x14ac:dyDescent="0.35">
      <c r="A681" s="5" t="s">
        <v>747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22"/>
        <v>DynaMoth</v>
      </c>
      <c r="P681" s="13" t="str">
        <f t="shared" si="23"/>
        <v>True Semantic</v>
      </c>
      <c r="Q681" s="13" t="str">
        <f>IF(NOT(ISERR(SEARCH("*_Buggy",$A681))), "Buggy", IF(NOT(ISERR(SEARCH("*_Manual",$A681))), "Manual", IF(NOT(ISERR(SEARCH("*_Auto",$A681))), "Auto", "")))</f>
        <v>Manual</v>
      </c>
      <c r="R681" s="13" t="s">
        <v>578</v>
      </c>
      <c r="S681" s="25">
        <v>3</v>
      </c>
      <c r="T681" s="25">
        <v>1</v>
      </c>
      <c r="U681" s="25">
        <v>0</v>
      </c>
      <c r="V681" s="25">
        <v>3</v>
      </c>
      <c r="W681" s="25">
        <v>0</v>
      </c>
      <c r="X681" s="13">
        <v>4</v>
      </c>
      <c r="Y681" s="13" t="str">
        <f t="shared" si="24"/>
        <v>Math-81</v>
      </c>
    </row>
    <row r="682" spans="1:25" x14ac:dyDescent="0.35">
      <c r="A682" s="7" t="s">
        <v>748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22"/>
        <v>DynaMoth</v>
      </c>
      <c r="P682" s="13" t="str">
        <f t="shared" si="23"/>
        <v>True Semantic</v>
      </c>
      <c r="Q682" s="13" t="str">
        <f>IF(NOT(ISERR(SEARCH("*_Buggy",$A682))), "Buggy", IF(NOT(ISERR(SEARCH("*_Manual",$A682))), "Manual", IF(NOT(ISERR(SEARCH("*_Auto",$A682))), "Auto", "")))</f>
        <v>Manual</v>
      </c>
      <c r="R682" s="13" t="s">
        <v>578</v>
      </c>
      <c r="S682" s="25">
        <v>1</v>
      </c>
      <c r="T682" s="25">
        <v>0</v>
      </c>
      <c r="U682" s="25">
        <v>0</v>
      </c>
      <c r="V682" s="25">
        <v>1</v>
      </c>
      <c r="W682" s="25">
        <v>0</v>
      </c>
      <c r="X682" s="13">
        <v>1</v>
      </c>
      <c r="Y682" s="13" t="str">
        <f t="shared" si="24"/>
        <v>Math-82</v>
      </c>
    </row>
    <row r="683" spans="1:25" x14ac:dyDescent="0.35">
      <c r="A683" s="7" t="s">
        <v>749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22"/>
        <v>DynaMoth</v>
      </c>
      <c r="P683" s="13" t="str">
        <f t="shared" si="23"/>
        <v>True Semantic</v>
      </c>
      <c r="Q683" s="13" t="str">
        <f>IF(NOT(ISERR(SEARCH("*_Buggy",$A683))), "Buggy", IF(NOT(ISERR(SEARCH("*_Manual",$A683))), "Manual", IF(NOT(ISERR(SEARCH("*_Auto",$A683))), "Auto", "")))</f>
        <v>Manual</v>
      </c>
      <c r="R683" s="13" t="s">
        <v>578</v>
      </c>
      <c r="S683" s="25">
        <v>1</v>
      </c>
      <c r="T683" s="25">
        <v>0</v>
      </c>
      <c r="U683" s="25">
        <v>0</v>
      </c>
      <c r="V683" s="25">
        <v>1</v>
      </c>
      <c r="W683" s="25">
        <v>0</v>
      </c>
      <c r="X683" s="13">
        <v>1</v>
      </c>
      <c r="Y683" s="13" t="str">
        <f t="shared" si="24"/>
        <v>Math-85</v>
      </c>
    </row>
    <row r="684" spans="1:25" x14ac:dyDescent="0.35">
      <c r="A684" s="7" t="s">
        <v>750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22"/>
        <v>DynaMoth</v>
      </c>
      <c r="P684" s="13" t="str">
        <f t="shared" si="23"/>
        <v>True Semantic</v>
      </c>
      <c r="Q684" s="13" t="str">
        <f>IF(NOT(ISERR(SEARCH("*_Buggy",$A684))), "Buggy", IF(NOT(ISERR(SEARCH("*_Manual",$A684))), "Manual", IF(NOT(ISERR(SEARCH("*_Auto",$A684))), "Auto", "")))</f>
        <v>Manual</v>
      </c>
      <c r="R684" s="13" t="s">
        <v>578</v>
      </c>
      <c r="S684" s="25">
        <v>4</v>
      </c>
      <c r="T684" s="25">
        <v>4</v>
      </c>
      <c r="U684" s="25">
        <v>5</v>
      </c>
      <c r="V684" s="25">
        <v>0</v>
      </c>
      <c r="W684" s="25">
        <v>1</v>
      </c>
      <c r="X684" s="13">
        <v>11</v>
      </c>
      <c r="Y684" s="13" t="str">
        <f t="shared" si="24"/>
        <v>Math-88</v>
      </c>
    </row>
    <row r="685" spans="1:25" x14ac:dyDescent="0.35">
      <c r="A685" s="7" t="s">
        <v>751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22"/>
        <v>DynaMoth</v>
      </c>
      <c r="P685" s="13" t="str">
        <f t="shared" si="23"/>
        <v>True Semantic</v>
      </c>
      <c r="Q685" s="13" t="str">
        <f>IF(NOT(ISERR(SEARCH("*_Buggy",$A685))), "Buggy", IF(NOT(ISERR(SEARCH("*_Manual",$A685))), "Manual", IF(NOT(ISERR(SEARCH("*_Auto",$A685))), "Auto", "")))</f>
        <v>Manual</v>
      </c>
      <c r="R685" s="13" t="s">
        <v>578</v>
      </c>
      <c r="S685" s="25">
        <v>5</v>
      </c>
      <c r="T685" s="25">
        <v>13</v>
      </c>
      <c r="U685" s="25">
        <v>0</v>
      </c>
      <c r="V685" s="25">
        <v>2</v>
      </c>
      <c r="W685" s="25">
        <v>1</v>
      </c>
      <c r="X685" s="13">
        <v>16</v>
      </c>
      <c r="Y685" s="13" t="str">
        <f t="shared" si="24"/>
        <v>Math-97</v>
      </c>
    </row>
    <row r="686" spans="1:25" x14ac:dyDescent="0.35">
      <c r="A686" s="7" t="s">
        <v>752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22"/>
        <v>FixMiner</v>
      </c>
      <c r="P686" s="13" t="str">
        <f t="shared" si="23"/>
        <v>True Pattern</v>
      </c>
      <c r="Q686" s="13" t="str">
        <f>IF(NOT(ISERR(SEARCH("*_Buggy",$A686))), "Buggy", IF(NOT(ISERR(SEARCH("*_Manual",$A686))), "Manual", IF(NOT(ISERR(SEARCH("*_Auto",$A686))), "Auto", "")))</f>
        <v>Manual</v>
      </c>
      <c r="R686" s="13" t="s">
        <v>577</v>
      </c>
      <c r="S686" s="25">
        <v>1</v>
      </c>
      <c r="T686" s="25">
        <v>0</v>
      </c>
      <c r="U686" s="25">
        <v>0</v>
      </c>
      <c r="V686" s="25">
        <v>1</v>
      </c>
      <c r="W686" s="25">
        <v>0</v>
      </c>
      <c r="X686" s="13">
        <v>1</v>
      </c>
      <c r="Y686" s="13" t="str">
        <f t="shared" si="24"/>
        <v>Chart-1</v>
      </c>
    </row>
    <row r="687" spans="1:25" x14ac:dyDescent="0.35">
      <c r="A687" s="7" t="s">
        <v>753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22"/>
        <v>FixMiner</v>
      </c>
      <c r="P687" s="13" t="str">
        <f t="shared" si="23"/>
        <v>True Pattern</v>
      </c>
      <c r="Q687" s="13" t="str">
        <f>IF(NOT(ISERR(SEARCH("*_Buggy",$A687))), "Buggy", IF(NOT(ISERR(SEARCH("*_Manual",$A687))), "Manual", IF(NOT(ISERR(SEARCH("*_Auto",$A687))), "Auto", "")))</f>
        <v>Manual</v>
      </c>
      <c r="R687" s="13" t="s">
        <v>577</v>
      </c>
      <c r="S687" s="25">
        <v>1</v>
      </c>
      <c r="T687" s="25">
        <v>0</v>
      </c>
      <c r="U687" s="25">
        <v>0</v>
      </c>
      <c r="V687" s="25">
        <v>1</v>
      </c>
      <c r="W687" s="25">
        <v>0</v>
      </c>
      <c r="X687" s="13">
        <v>1</v>
      </c>
      <c r="Y687" s="13" t="str">
        <f t="shared" si="24"/>
        <v>Chart-11</v>
      </c>
    </row>
    <row r="688" spans="1:25" x14ac:dyDescent="0.35">
      <c r="A688" s="7" t="s">
        <v>754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22"/>
        <v>FixMiner</v>
      </c>
      <c r="P688" s="13" t="str">
        <f t="shared" si="23"/>
        <v>True Pattern</v>
      </c>
      <c r="Q688" s="13" t="str">
        <f>IF(NOT(ISERR(SEARCH("*_Buggy",$A688))), "Buggy", IF(NOT(ISERR(SEARCH("*_Manual",$A688))), "Manual", IF(NOT(ISERR(SEARCH("*_Auto",$A688))), "Auto", "")))</f>
        <v>Manual</v>
      </c>
      <c r="R688" s="13" t="s">
        <v>577</v>
      </c>
      <c r="S688" s="25">
        <v>1</v>
      </c>
      <c r="T688" s="25">
        <v>0</v>
      </c>
      <c r="U688" s="25">
        <v>0</v>
      </c>
      <c r="V688" s="25">
        <v>1</v>
      </c>
      <c r="W688" s="25">
        <v>0</v>
      </c>
      <c r="X688" s="13">
        <v>1</v>
      </c>
      <c r="Y688" s="13" t="str">
        <f t="shared" si="24"/>
        <v>Chart-12</v>
      </c>
    </row>
    <row r="689" spans="1:25" x14ac:dyDescent="0.35">
      <c r="A689" s="5" t="s">
        <v>755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22"/>
        <v>FixMiner</v>
      </c>
      <c r="P689" s="13" t="str">
        <f t="shared" si="23"/>
        <v>True Pattern</v>
      </c>
      <c r="Q689" s="13" t="str">
        <f>IF(NOT(ISERR(SEARCH("*_Buggy",$A689))), "Buggy", IF(NOT(ISERR(SEARCH("*_Manual",$A689))), "Manual", IF(NOT(ISERR(SEARCH("*_Auto",$A689))), "Auto", "")))</f>
        <v>Manual</v>
      </c>
      <c r="R689" s="13" t="s">
        <v>578</v>
      </c>
      <c r="S689" s="25">
        <v>1</v>
      </c>
      <c r="T689" s="25">
        <v>0</v>
      </c>
      <c r="U689" s="25">
        <v>0</v>
      </c>
      <c r="V689" s="25">
        <v>1</v>
      </c>
      <c r="W689" s="25">
        <v>0</v>
      </c>
      <c r="X689" s="13">
        <v>1</v>
      </c>
      <c r="Y689" s="13" t="str">
        <f t="shared" si="24"/>
        <v>Chart-13</v>
      </c>
    </row>
    <row r="690" spans="1:25" x14ac:dyDescent="0.35">
      <c r="A690" s="7" t="s">
        <v>756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22"/>
        <v>FixMiner</v>
      </c>
      <c r="P690" s="13" t="str">
        <f t="shared" si="23"/>
        <v>True Pattern</v>
      </c>
      <c r="Q690" s="13" t="str">
        <f>IF(NOT(ISERR(SEARCH("*_Buggy",$A690))), "Buggy", IF(NOT(ISERR(SEARCH("*_Manual",$A690))), "Manual", IF(NOT(ISERR(SEARCH("*_Auto",$A690))), "Auto", "")))</f>
        <v>Manual</v>
      </c>
      <c r="R690" s="13" t="s">
        <v>578</v>
      </c>
      <c r="S690" s="25">
        <v>1</v>
      </c>
      <c r="T690" s="25">
        <v>1</v>
      </c>
      <c r="U690" s="25">
        <v>0</v>
      </c>
      <c r="V690" s="25">
        <v>1</v>
      </c>
      <c r="W690" s="25">
        <v>0</v>
      </c>
      <c r="X690" s="13">
        <v>2</v>
      </c>
      <c r="Y690" s="13" t="str">
        <f t="shared" si="24"/>
        <v>Chart-17</v>
      </c>
    </row>
    <row r="691" spans="1:25" x14ac:dyDescent="0.35">
      <c r="A691" s="5" t="s">
        <v>757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22"/>
        <v>FixMiner</v>
      </c>
      <c r="P691" s="13" t="str">
        <f t="shared" si="23"/>
        <v>True Pattern</v>
      </c>
      <c r="Q691" s="13" t="str">
        <f>IF(NOT(ISERR(SEARCH("*_Buggy",$A691))), "Buggy", IF(NOT(ISERR(SEARCH("*_Manual",$A691))), "Manual", IF(NOT(ISERR(SEARCH("*_Auto",$A691))), "Auto", "")))</f>
        <v>Manual</v>
      </c>
      <c r="R691" s="13" t="s">
        <v>577</v>
      </c>
      <c r="S691" s="25">
        <v>2</v>
      </c>
      <c r="T691" s="13">
        <v>6</v>
      </c>
      <c r="U691" s="25">
        <v>0</v>
      </c>
      <c r="V691" s="25">
        <v>0</v>
      </c>
      <c r="W691" s="25">
        <v>0</v>
      </c>
      <c r="X691" s="13">
        <v>6</v>
      </c>
      <c r="Y691" s="13" t="str">
        <f t="shared" si="24"/>
        <v>Chart-19</v>
      </c>
    </row>
    <row r="692" spans="1:25" x14ac:dyDescent="0.35">
      <c r="A692" s="7" t="s">
        <v>758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22"/>
        <v>FixMiner</v>
      </c>
      <c r="P692" s="13" t="str">
        <f t="shared" si="23"/>
        <v>True Pattern</v>
      </c>
      <c r="Q692" s="13" t="str">
        <f>IF(NOT(ISERR(SEARCH("*_Buggy",$A692))), "Buggy", IF(NOT(ISERR(SEARCH("*_Manual",$A692))), "Manual", IF(NOT(ISERR(SEARCH("*_Auto",$A692))), "Auto", "")))</f>
        <v>Manual</v>
      </c>
      <c r="R692" s="13" t="s">
        <v>577</v>
      </c>
      <c r="S692" s="25">
        <v>1</v>
      </c>
      <c r="T692" s="25">
        <v>0</v>
      </c>
      <c r="U692" s="25">
        <v>0</v>
      </c>
      <c r="V692" s="25">
        <v>1</v>
      </c>
      <c r="W692" s="25">
        <v>0</v>
      </c>
      <c r="X692" s="13">
        <v>1</v>
      </c>
      <c r="Y692" s="13" t="str">
        <f t="shared" si="24"/>
        <v>Chart-24</v>
      </c>
    </row>
    <row r="693" spans="1:25" x14ac:dyDescent="0.35">
      <c r="A693" s="7" t="s">
        <v>759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22"/>
        <v>FixMiner</v>
      </c>
      <c r="P693" s="13" t="str">
        <f t="shared" si="23"/>
        <v>True Pattern</v>
      </c>
      <c r="Q693" s="13" t="str">
        <f>IF(NOT(ISERR(SEARCH("*_Buggy",$A693))), "Buggy", IF(NOT(ISERR(SEARCH("*_Manual",$A693))), "Manual", IF(NOT(ISERR(SEARCH("*_Auto",$A693))), "Auto", "")))</f>
        <v>Manual</v>
      </c>
      <c r="R693" s="13" t="s">
        <v>577</v>
      </c>
      <c r="S693" s="25">
        <v>2</v>
      </c>
      <c r="T693" s="13">
        <v>2</v>
      </c>
      <c r="U693" s="25">
        <v>0</v>
      </c>
      <c r="V693" s="25">
        <v>0</v>
      </c>
      <c r="W693" s="25">
        <v>0</v>
      </c>
      <c r="X693" s="13">
        <v>2</v>
      </c>
      <c r="Y693" s="13" t="str">
        <f t="shared" si="24"/>
        <v>Chart-26</v>
      </c>
    </row>
    <row r="694" spans="1:25" x14ac:dyDescent="0.35">
      <c r="A694" s="7" t="s">
        <v>760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22"/>
        <v>FixMiner</v>
      </c>
      <c r="P694" s="13" t="str">
        <f t="shared" si="23"/>
        <v>True Pattern</v>
      </c>
      <c r="Q694" s="13" t="str">
        <f>IF(NOT(ISERR(SEARCH("*_Buggy",$A694))), "Buggy", IF(NOT(ISERR(SEARCH("*_Manual",$A694))), "Manual", IF(NOT(ISERR(SEARCH("*_Auto",$A694))), "Auto", "")))</f>
        <v>Manual</v>
      </c>
      <c r="R694" s="13" t="s">
        <v>578</v>
      </c>
      <c r="S694" s="25">
        <v>1</v>
      </c>
      <c r="T694" s="13">
        <v>2</v>
      </c>
      <c r="U694" s="25">
        <v>0</v>
      </c>
      <c r="V694" s="25">
        <v>0</v>
      </c>
      <c r="W694" s="25">
        <v>0</v>
      </c>
      <c r="X694" s="13">
        <v>2</v>
      </c>
      <c r="Y694" s="13" t="str">
        <f t="shared" si="24"/>
        <v>Chart-3</v>
      </c>
    </row>
    <row r="695" spans="1:25" x14ac:dyDescent="0.35">
      <c r="A695" s="7" t="s">
        <v>761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22"/>
        <v>FixMiner</v>
      </c>
      <c r="P695" s="13" t="str">
        <f t="shared" si="23"/>
        <v>True Pattern</v>
      </c>
      <c r="Q695" s="13" t="str">
        <f>IF(NOT(ISERR(SEARCH("*_Buggy",$A695))), "Buggy", IF(NOT(ISERR(SEARCH("*_Manual",$A695))), "Manual", IF(NOT(ISERR(SEARCH("*_Auto",$A695))), "Auto", "")))</f>
        <v>Manual</v>
      </c>
      <c r="R695" s="13" t="s">
        <v>577</v>
      </c>
      <c r="S695" s="25">
        <v>2</v>
      </c>
      <c r="T695" s="13">
        <v>2</v>
      </c>
      <c r="U695" s="25">
        <v>0</v>
      </c>
      <c r="V695" s="25">
        <v>0</v>
      </c>
      <c r="W695" s="25">
        <v>0</v>
      </c>
      <c r="X695" s="13">
        <v>2</v>
      </c>
      <c r="Y695" s="13" t="str">
        <f t="shared" si="24"/>
        <v>Chart-4</v>
      </c>
    </row>
    <row r="696" spans="1:25" x14ac:dyDescent="0.35">
      <c r="A696" s="5" t="s">
        <v>762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22"/>
        <v>FixMiner</v>
      </c>
      <c r="P696" s="13" t="str">
        <f t="shared" si="23"/>
        <v>True Pattern</v>
      </c>
      <c r="Q696" s="13" t="str">
        <f>IF(NOT(ISERR(SEARCH("*_Buggy",$A696))), "Buggy", IF(NOT(ISERR(SEARCH("*_Manual",$A696))), "Manual", IF(NOT(ISERR(SEARCH("*_Auto",$A696))), "Auto", "")))</f>
        <v>Manual</v>
      </c>
      <c r="R696" s="13" t="s">
        <v>578</v>
      </c>
      <c r="S696" s="25">
        <v>2</v>
      </c>
      <c r="T696" s="25">
        <v>0</v>
      </c>
      <c r="U696" s="25">
        <v>0</v>
      </c>
      <c r="V696" s="25">
        <v>2</v>
      </c>
      <c r="W696" s="25">
        <v>0</v>
      </c>
      <c r="X696" s="13">
        <v>2</v>
      </c>
      <c r="Y696" s="13" t="str">
        <f t="shared" si="24"/>
        <v>Chart-7</v>
      </c>
    </row>
    <row r="697" spans="1:25" x14ac:dyDescent="0.35">
      <c r="A697" s="5" t="s">
        <v>763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22"/>
        <v>FixMiner</v>
      </c>
      <c r="P697" s="13" t="str">
        <f t="shared" si="23"/>
        <v>True Pattern</v>
      </c>
      <c r="Q697" s="13" t="str">
        <f>IF(NOT(ISERR(SEARCH("*_Buggy",$A697))), "Buggy", IF(NOT(ISERR(SEARCH("*_Manual",$A697))), "Manual", IF(NOT(ISERR(SEARCH("*_Auto",$A697))), "Auto", "")))</f>
        <v>Manual</v>
      </c>
      <c r="R697" s="13" t="s">
        <v>577</v>
      </c>
      <c r="S697" s="25">
        <v>1</v>
      </c>
      <c r="T697" s="25">
        <v>0</v>
      </c>
      <c r="U697" s="25">
        <v>0</v>
      </c>
      <c r="V697" s="25">
        <v>1</v>
      </c>
      <c r="W697" s="25">
        <v>0</v>
      </c>
      <c r="X697" s="13">
        <v>1</v>
      </c>
      <c r="Y697" s="13" t="str">
        <f t="shared" si="24"/>
        <v>Closure-10</v>
      </c>
    </row>
    <row r="698" spans="1:25" x14ac:dyDescent="0.35">
      <c r="A698" s="7" t="s">
        <v>764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22"/>
        <v>FixMiner</v>
      </c>
      <c r="P698" s="13" t="str">
        <f t="shared" si="23"/>
        <v>True Pattern</v>
      </c>
      <c r="Q698" s="13" t="str">
        <f>IF(NOT(ISERR(SEARCH("*_Buggy",$A698))), "Buggy", IF(NOT(ISERR(SEARCH("*_Manual",$A698))), "Manual", IF(NOT(ISERR(SEARCH("*_Auto",$A698))), "Auto", "")))</f>
        <v>Manual</v>
      </c>
      <c r="R698" s="13" t="s">
        <v>578</v>
      </c>
      <c r="S698" s="25">
        <v>2</v>
      </c>
      <c r="T698" s="25">
        <v>0</v>
      </c>
      <c r="U698" s="13">
        <v>11</v>
      </c>
      <c r="V698" s="13">
        <v>0</v>
      </c>
      <c r="W698" s="13">
        <v>0</v>
      </c>
      <c r="X698" s="13">
        <v>11</v>
      </c>
      <c r="Y698" s="13" t="str">
        <f t="shared" si="24"/>
        <v>Closure-115</v>
      </c>
    </row>
    <row r="699" spans="1:25" x14ac:dyDescent="0.35">
      <c r="A699" s="5" t="s">
        <v>765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22"/>
        <v>FixMiner</v>
      </c>
      <c r="P699" s="13" t="str">
        <f t="shared" si="23"/>
        <v>True Pattern</v>
      </c>
      <c r="Q699" s="13" t="str">
        <f>IF(NOT(ISERR(SEARCH("*_Buggy",$A699))), "Buggy", IF(NOT(ISERR(SEARCH("*_Manual",$A699))), "Manual", IF(NOT(ISERR(SEARCH("*_Auto",$A699))), "Auto", "")))</f>
        <v>Manual</v>
      </c>
      <c r="R699" s="13" t="s">
        <v>577</v>
      </c>
      <c r="S699" s="25">
        <v>2</v>
      </c>
      <c r="T699" s="25">
        <v>0</v>
      </c>
      <c r="U699" s="25">
        <v>0</v>
      </c>
      <c r="V699" s="25">
        <v>0</v>
      </c>
      <c r="W699" s="25">
        <v>1</v>
      </c>
      <c r="X699" s="13">
        <v>2</v>
      </c>
      <c r="Y699" s="13" t="str">
        <f t="shared" si="24"/>
        <v>Closure-13</v>
      </c>
    </row>
    <row r="700" spans="1:25" x14ac:dyDescent="0.35">
      <c r="A700" s="7" t="s">
        <v>766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22"/>
        <v>FixMiner</v>
      </c>
      <c r="P700" s="13" t="str">
        <f t="shared" si="23"/>
        <v>True Pattern</v>
      </c>
      <c r="Q700" s="13" t="str">
        <f>IF(NOT(ISERR(SEARCH("*_Buggy",$A700))), "Buggy", IF(NOT(ISERR(SEARCH("*_Manual",$A700))), "Manual", IF(NOT(ISERR(SEARCH("*_Auto",$A700))), "Auto", "")))</f>
        <v>Manual</v>
      </c>
      <c r="R700" s="13" t="s">
        <v>578</v>
      </c>
      <c r="S700" s="25">
        <v>2</v>
      </c>
      <c r="T700" s="13">
        <v>2</v>
      </c>
      <c r="U700" s="25">
        <v>0</v>
      </c>
      <c r="V700" s="25">
        <v>0</v>
      </c>
      <c r="W700" s="25">
        <v>0</v>
      </c>
      <c r="X700" s="13">
        <v>2</v>
      </c>
      <c r="Y700" s="13" t="str">
        <f t="shared" si="24"/>
        <v>Closure-19</v>
      </c>
    </row>
    <row r="701" spans="1:25" x14ac:dyDescent="0.35">
      <c r="A701" s="7" t="s">
        <v>767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22"/>
        <v>FixMiner</v>
      </c>
      <c r="P701" s="13" t="str">
        <f t="shared" si="23"/>
        <v>True Pattern</v>
      </c>
      <c r="Q701" s="13" t="str">
        <f>IF(NOT(ISERR(SEARCH("*_Buggy",$A701))), "Buggy", IF(NOT(ISERR(SEARCH("*_Manual",$A701))), "Manual", IF(NOT(ISERR(SEARCH("*_Auto",$A701))), "Auto", "")))</f>
        <v>Manual</v>
      </c>
      <c r="R701" s="13" t="s">
        <v>577</v>
      </c>
      <c r="S701" s="25">
        <v>3</v>
      </c>
      <c r="T701" s="13">
        <v>4</v>
      </c>
      <c r="U701" s="25">
        <v>0</v>
      </c>
      <c r="V701" s="25">
        <v>0</v>
      </c>
      <c r="W701" s="25">
        <v>0</v>
      </c>
      <c r="X701" s="13">
        <v>4</v>
      </c>
      <c r="Y701" s="13" t="str">
        <f t="shared" si="24"/>
        <v>Closure-2</v>
      </c>
    </row>
    <row r="702" spans="1:25" x14ac:dyDescent="0.35">
      <c r="A702" s="7" t="s">
        <v>768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22"/>
        <v>FixMiner</v>
      </c>
      <c r="P702" s="13" t="str">
        <f t="shared" si="23"/>
        <v>True Pattern</v>
      </c>
      <c r="Q702" s="13" t="str">
        <f>IF(NOT(ISERR(SEARCH("*_Buggy",$A702))), "Buggy", IF(NOT(ISERR(SEARCH("*_Manual",$A702))), "Manual", IF(NOT(ISERR(SEARCH("*_Auto",$A702))), "Auto", "")))</f>
        <v>Manual</v>
      </c>
      <c r="R702" s="13" t="s">
        <v>577</v>
      </c>
      <c r="S702" s="25">
        <v>1</v>
      </c>
      <c r="T702" s="25">
        <v>0</v>
      </c>
      <c r="U702" s="25">
        <v>0</v>
      </c>
      <c r="V702" s="25">
        <v>1</v>
      </c>
      <c r="W702" s="25">
        <v>0</v>
      </c>
      <c r="X702" s="13">
        <v>1</v>
      </c>
      <c r="Y702" s="13" t="str">
        <f t="shared" si="24"/>
        <v>Closure-38</v>
      </c>
    </row>
    <row r="703" spans="1:25" x14ac:dyDescent="0.35">
      <c r="A703" s="7" t="s">
        <v>769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22"/>
        <v>FixMiner</v>
      </c>
      <c r="P703" s="13" t="str">
        <f t="shared" si="23"/>
        <v>True Pattern</v>
      </c>
      <c r="Q703" s="13" t="str">
        <f>IF(NOT(ISERR(SEARCH("*_Buggy",$A703))), "Buggy", IF(NOT(ISERR(SEARCH("*_Manual",$A703))), "Manual", IF(NOT(ISERR(SEARCH("*_Auto",$A703))), "Auto", "")))</f>
        <v>Manual</v>
      </c>
      <c r="R703" s="13" t="s">
        <v>577</v>
      </c>
      <c r="S703" s="25">
        <v>1</v>
      </c>
      <c r="T703" s="25">
        <v>0</v>
      </c>
      <c r="U703" s="13">
        <v>16</v>
      </c>
      <c r="V703" s="13">
        <v>0</v>
      </c>
      <c r="W703" s="13">
        <v>0</v>
      </c>
      <c r="X703" s="13">
        <v>16</v>
      </c>
      <c r="Y703" s="13" t="str">
        <f t="shared" si="24"/>
        <v>Closure-46</v>
      </c>
    </row>
    <row r="704" spans="1:25" x14ac:dyDescent="0.35">
      <c r="A704" s="7" t="s">
        <v>770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22"/>
        <v>FixMiner</v>
      </c>
      <c r="P704" s="13" t="str">
        <f t="shared" si="23"/>
        <v>True Pattern</v>
      </c>
      <c r="Q704" s="13" t="str">
        <f>IF(NOT(ISERR(SEARCH("*_Buggy",$A704))), "Buggy", IF(NOT(ISERR(SEARCH("*_Manual",$A704))), "Manual", IF(NOT(ISERR(SEARCH("*_Auto",$A704))), "Auto", "")))</f>
        <v>Manual</v>
      </c>
      <c r="R704" s="13" t="s">
        <v>578</v>
      </c>
      <c r="S704" s="25">
        <v>1</v>
      </c>
      <c r="T704" s="25">
        <v>0</v>
      </c>
      <c r="U704" s="25">
        <v>0</v>
      </c>
      <c r="V704" s="25">
        <v>1</v>
      </c>
      <c r="W704" s="25">
        <v>0</v>
      </c>
      <c r="X704" s="13">
        <v>1</v>
      </c>
      <c r="Y704" s="13" t="str">
        <f t="shared" si="24"/>
        <v>Closure-62</v>
      </c>
    </row>
    <row r="705" spans="1:25" x14ac:dyDescent="0.35">
      <c r="A705" s="7" t="s">
        <v>771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22"/>
        <v>FixMiner</v>
      </c>
      <c r="P705" s="13" t="str">
        <f t="shared" si="23"/>
        <v>True Pattern</v>
      </c>
      <c r="Q705" s="13" t="str">
        <f>IF(NOT(ISERR(SEARCH("*_Buggy",$A705))), "Buggy", IF(NOT(ISERR(SEARCH("*_Manual",$A705))), "Manual", IF(NOT(ISERR(SEARCH("*_Auto",$A705))), "Auto", "")))</f>
        <v>Manual</v>
      </c>
      <c r="R705" s="13" t="s">
        <v>577</v>
      </c>
      <c r="S705" s="25">
        <v>1</v>
      </c>
      <c r="T705" s="25">
        <v>0</v>
      </c>
      <c r="U705" s="25">
        <v>0</v>
      </c>
      <c r="V705" s="25">
        <v>1</v>
      </c>
      <c r="W705" s="25">
        <v>0</v>
      </c>
      <c r="X705" s="13">
        <v>1</v>
      </c>
      <c r="Y705" s="13" t="str">
        <f t="shared" si="24"/>
        <v>Closure-73</v>
      </c>
    </row>
    <row r="706" spans="1:25" x14ac:dyDescent="0.35">
      <c r="A706" s="7" t="s">
        <v>772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22"/>
        <v>FixMiner</v>
      </c>
      <c r="P706" s="13" t="str">
        <f t="shared" si="23"/>
        <v>True Pattern</v>
      </c>
      <c r="Q706" s="13" t="str">
        <f>IF(NOT(ISERR(SEARCH("*_Buggy",$A706))), "Buggy", IF(NOT(ISERR(SEARCH("*_Manual",$A706))), "Manual", IF(NOT(ISERR(SEARCH("*_Auto",$A706))), "Auto", "")))</f>
        <v>Manual</v>
      </c>
      <c r="R706" s="13" t="s">
        <v>577</v>
      </c>
      <c r="S706" s="25">
        <v>2</v>
      </c>
      <c r="T706" s="25">
        <v>0</v>
      </c>
      <c r="U706" s="13">
        <v>9</v>
      </c>
      <c r="V706" s="13">
        <v>0</v>
      </c>
      <c r="W706" s="13">
        <v>0</v>
      </c>
      <c r="X706" s="13">
        <v>9</v>
      </c>
      <c r="Y706" s="13" t="str">
        <f t="shared" si="24"/>
        <v>Lang-10</v>
      </c>
    </row>
    <row r="707" spans="1:25" x14ac:dyDescent="0.35">
      <c r="A707" s="7" t="s">
        <v>773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22"/>
        <v>FixMiner</v>
      </c>
      <c r="P707" s="13" t="str">
        <f t="shared" si="23"/>
        <v>True Pattern</v>
      </c>
      <c r="Q707" s="13" t="str">
        <f>IF(NOT(ISERR(SEARCH("*_Buggy",$A707))), "Buggy", IF(NOT(ISERR(SEARCH("*_Manual",$A707))), "Manual", IF(NOT(ISERR(SEARCH("*_Auto",$A707))), "Auto", "")))</f>
        <v>Manual</v>
      </c>
      <c r="R707" s="13" t="s">
        <v>578</v>
      </c>
      <c r="S707" s="25">
        <v>5</v>
      </c>
      <c r="T707" s="25">
        <v>6</v>
      </c>
      <c r="U707" s="25">
        <v>0</v>
      </c>
      <c r="V707" s="25">
        <v>3</v>
      </c>
      <c r="W707" s="25">
        <v>0</v>
      </c>
      <c r="X707" s="13">
        <v>9</v>
      </c>
      <c r="Y707" s="13" t="str">
        <f t="shared" si="24"/>
        <v>Lang-19</v>
      </c>
    </row>
    <row r="708" spans="1:25" x14ac:dyDescent="0.35">
      <c r="A708" s="7" t="s">
        <v>774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22"/>
        <v>FixMiner</v>
      </c>
      <c r="P708" s="13" t="str">
        <f t="shared" si="23"/>
        <v>True Pattern</v>
      </c>
      <c r="Q708" s="13" t="str">
        <f>IF(NOT(ISERR(SEARCH("*_Buggy",$A708))), "Buggy", IF(NOT(ISERR(SEARCH("*_Manual",$A708))), "Manual", IF(NOT(ISERR(SEARCH("*_Auto",$A708))), "Auto", "")))</f>
        <v>Manual</v>
      </c>
      <c r="R708" s="13" t="s">
        <v>578</v>
      </c>
      <c r="S708" s="25">
        <v>2</v>
      </c>
      <c r="T708" s="25">
        <v>6</v>
      </c>
      <c r="U708" s="25">
        <v>0</v>
      </c>
      <c r="V708" s="25">
        <v>1</v>
      </c>
      <c r="W708" s="25">
        <v>0</v>
      </c>
      <c r="X708" s="13">
        <v>7</v>
      </c>
      <c r="Y708" s="13" t="str">
        <f t="shared" si="24"/>
        <v>Lang-22</v>
      </c>
    </row>
    <row r="709" spans="1:25" x14ac:dyDescent="0.35">
      <c r="A709" s="5" t="s">
        <v>775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22"/>
        <v>FixMiner</v>
      </c>
      <c r="P709" s="13" t="str">
        <f t="shared" si="23"/>
        <v>True Pattern</v>
      </c>
      <c r="Q709" s="13" t="str">
        <f>IF(NOT(ISERR(SEARCH("*_Buggy",$A709))), "Buggy", IF(NOT(ISERR(SEARCH("*_Manual",$A709))), "Manual", IF(NOT(ISERR(SEARCH("*_Auto",$A709))), "Auto", "")))</f>
        <v>Manual</v>
      </c>
      <c r="R709" s="13" t="s">
        <v>577</v>
      </c>
      <c r="S709" s="25">
        <v>3</v>
      </c>
      <c r="T709" s="25">
        <v>4</v>
      </c>
      <c r="U709" s="25">
        <v>0</v>
      </c>
      <c r="V709" s="25">
        <v>2</v>
      </c>
      <c r="W709" s="25">
        <v>0</v>
      </c>
      <c r="X709" s="13">
        <v>6</v>
      </c>
      <c r="Y709" s="13" t="str">
        <f t="shared" si="24"/>
        <v>Lang-56</v>
      </c>
    </row>
    <row r="710" spans="1:25" x14ac:dyDescent="0.35">
      <c r="A710" s="5" t="s">
        <v>776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22"/>
        <v>FixMiner</v>
      </c>
      <c r="P710" s="13" t="str">
        <f t="shared" si="23"/>
        <v>True Pattern</v>
      </c>
      <c r="Q710" s="13" t="str">
        <f>IF(NOT(ISERR(SEARCH("*_Buggy",$A710))), "Buggy", IF(NOT(ISERR(SEARCH("*_Manual",$A710))), "Manual", IF(NOT(ISERR(SEARCH("*_Auto",$A710))), "Auto", "")))</f>
        <v>Manual</v>
      </c>
      <c r="R710" s="13" t="s">
        <v>577</v>
      </c>
      <c r="S710" s="25">
        <v>1</v>
      </c>
      <c r="T710" s="25">
        <v>0</v>
      </c>
      <c r="U710" s="25">
        <v>0</v>
      </c>
      <c r="V710" s="25">
        <v>1</v>
      </c>
      <c r="W710" s="25">
        <v>0</v>
      </c>
      <c r="X710" s="13">
        <v>1</v>
      </c>
      <c r="Y710" s="13" t="str">
        <f t="shared" si="24"/>
        <v>Lang-57</v>
      </c>
    </row>
    <row r="711" spans="1:25" x14ac:dyDescent="0.35">
      <c r="A711" s="5" t="s">
        <v>777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22"/>
        <v>FixMiner</v>
      </c>
      <c r="P711" s="13" t="str">
        <f t="shared" si="23"/>
        <v>True Pattern</v>
      </c>
      <c r="Q711" s="13" t="str">
        <f>IF(NOT(ISERR(SEARCH("*_Buggy",$A711))), "Buggy", IF(NOT(ISERR(SEARCH("*_Manual",$A711))), "Manual", IF(NOT(ISERR(SEARCH("*_Auto",$A711))), "Auto", "")))</f>
        <v>Manual</v>
      </c>
      <c r="R711" s="13" t="s">
        <v>578</v>
      </c>
      <c r="S711" s="25">
        <v>1</v>
      </c>
      <c r="T711" s="25">
        <v>0</v>
      </c>
      <c r="U711" s="25">
        <v>1</v>
      </c>
      <c r="V711" s="25">
        <v>1</v>
      </c>
      <c r="W711" s="25">
        <v>0</v>
      </c>
      <c r="X711" s="13">
        <v>2</v>
      </c>
      <c r="Y711" s="13" t="str">
        <f t="shared" si="24"/>
        <v>Lang-58</v>
      </c>
    </row>
    <row r="712" spans="1:25" x14ac:dyDescent="0.35">
      <c r="A712" s="7" t="s">
        <v>778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22"/>
        <v>FixMiner</v>
      </c>
      <c r="P712" s="13" t="str">
        <f t="shared" si="23"/>
        <v>True Pattern</v>
      </c>
      <c r="Q712" s="13" t="str">
        <f>IF(NOT(ISERR(SEARCH("*_Buggy",$A712))), "Buggy", IF(NOT(ISERR(SEARCH("*_Manual",$A712))), "Manual", IF(NOT(ISERR(SEARCH("*_Auto",$A712))), "Auto", "")))</f>
        <v>Manual</v>
      </c>
      <c r="R712" s="13" t="s">
        <v>577</v>
      </c>
      <c r="S712" s="25">
        <v>1</v>
      </c>
      <c r="T712" s="25">
        <v>0</v>
      </c>
      <c r="U712" s="25">
        <v>0</v>
      </c>
      <c r="V712" s="25">
        <v>1</v>
      </c>
      <c r="W712" s="25">
        <v>0</v>
      </c>
      <c r="X712" s="13">
        <v>1</v>
      </c>
      <c r="Y712" s="13" t="str">
        <f t="shared" si="24"/>
        <v>Lang-59</v>
      </c>
    </row>
    <row r="713" spans="1:25" x14ac:dyDescent="0.35">
      <c r="A713" s="5" t="s">
        <v>779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22"/>
        <v>FixMiner</v>
      </c>
      <c r="P713" s="13" t="str">
        <f t="shared" si="23"/>
        <v>True Pattern</v>
      </c>
      <c r="Q713" s="13" t="str">
        <f>IF(NOT(ISERR(SEARCH("*_Buggy",$A713))), "Buggy", IF(NOT(ISERR(SEARCH("*_Manual",$A713))), "Manual", IF(NOT(ISERR(SEARCH("*_Auto",$A713))), "Auto", "")))</f>
        <v>Manual</v>
      </c>
      <c r="R713" s="13" t="s">
        <v>578</v>
      </c>
      <c r="S713" s="25">
        <v>4</v>
      </c>
      <c r="T713" s="25">
        <v>2</v>
      </c>
      <c r="U713" s="25">
        <v>19</v>
      </c>
      <c r="V713" s="25">
        <v>1</v>
      </c>
      <c r="W713" s="25">
        <v>0</v>
      </c>
      <c r="X713" s="13">
        <v>22</v>
      </c>
      <c r="Y713" s="13" t="str">
        <f t="shared" si="24"/>
        <v>Lang-63</v>
      </c>
    </row>
    <row r="714" spans="1:25" x14ac:dyDescent="0.35">
      <c r="A714" s="7" t="s">
        <v>780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22"/>
        <v>FixMiner</v>
      </c>
      <c r="P714" s="13" t="str">
        <f t="shared" si="23"/>
        <v>True Pattern</v>
      </c>
      <c r="Q714" s="13" t="str">
        <f>IF(NOT(ISERR(SEARCH("*_Buggy",$A714))), "Buggy", IF(NOT(ISERR(SEARCH("*_Manual",$A714))), "Manual", IF(NOT(ISERR(SEARCH("*_Auto",$A714))), "Auto", "")))</f>
        <v>Manual</v>
      </c>
      <c r="R714" s="13" t="s">
        <v>578</v>
      </c>
      <c r="S714" s="25">
        <v>3</v>
      </c>
      <c r="T714" s="25">
        <v>2</v>
      </c>
      <c r="U714" s="25">
        <v>2</v>
      </c>
      <c r="V714" s="25">
        <v>0</v>
      </c>
      <c r="W714" s="25">
        <v>1</v>
      </c>
      <c r="X714" s="13">
        <v>6</v>
      </c>
      <c r="Y714" s="13" t="str">
        <f t="shared" si="24"/>
        <v>Lang-7</v>
      </c>
    </row>
    <row r="715" spans="1:25" x14ac:dyDescent="0.35">
      <c r="A715" s="5" t="s">
        <v>781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22"/>
        <v>FixMiner</v>
      </c>
      <c r="P715" s="13" t="str">
        <f t="shared" si="23"/>
        <v>True Pattern</v>
      </c>
      <c r="Q715" s="13" t="str">
        <f>IF(NOT(ISERR(SEARCH("*_Buggy",$A715))), "Buggy", IF(NOT(ISERR(SEARCH("*_Manual",$A715))), "Manual", IF(NOT(ISERR(SEARCH("*_Auto",$A715))), "Auto", "")))</f>
        <v>Manual</v>
      </c>
      <c r="R715" s="13" t="s">
        <v>578</v>
      </c>
      <c r="S715" s="25">
        <v>1</v>
      </c>
      <c r="T715" s="25">
        <v>1</v>
      </c>
      <c r="U715" s="25">
        <v>0</v>
      </c>
      <c r="V715" s="25">
        <v>1</v>
      </c>
      <c r="W715" s="25">
        <v>0</v>
      </c>
      <c r="X715" s="13">
        <v>2</v>
      </c>
      <c r="Y715" s="13" t="str">
        <f t="shared" si="24"/>
        <v>Math-20</v>
      </c>
    </row>
    <row r="716" spans="1:25" x14ac:dyDescent="0.35">
      <c r="A716" s="5" t="s">
        <v>782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22"/>
        <v>FixMiner</v>
      </c>
      <c r="P716" s="13" t="str">
        <f t="shared" si="23"/>
        <v>True Pattern</v>
      </c>
      <c r="Q716" s="13" t="str">
        <f>IF(NOT(ISERR(SEARCH("*_Buggy",$A716))), "Buggy", IF(NOT(ISERR(SEARCH("*_Manual",$A716))), "Manual", IF(NOT(ISERR(SEARCH("*_Auto",$A716))), "Auto", "")))</f>
        <v>Manual</v>
      </c>
      <c r="R716" s="13" t="s">
        <v>578</v>
      </c>
      <c r="S716" s="25">
        <v>4</v>
      </c>
      <c r="T716" s="13">
        <v>4</v>
      </c>
      <c r="U716" s="25">
        <v>0</v>
      </c>
      <c r="V716" s="25">
        <v>0</v>
      </c>
      <c r="W716" s="25">
        <v>0</v>
      </c>
      <c r="X716" s="13">
        <v>4</v>
      </c>
      <c r="Y716" s="13" t="str">
        <f t="shared" si="24"/>
        <v>Math-28</v>
      </c>
    </row>
    <row r="717" spans="1:25" x14ac:dyDescent="0.35">
      <c r="A717" s="7" t="s">
        <v>783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22"/>
        <v>FixMiner</v>
      </c>
      <c r="P717" s="13" t="str">
        <f t="shared" si="23"/>
        <v>True Pattern</v>
      </c>
      <c r="Q717" s="13" t="str">
        <f>IF(NOT(ISERR(SEARCH("*_Buggy",$A717))), "Buggy", IF(NOT(ISERR(SEARCH("*_Manual",$A717))), "Manual", IF(NOT(ISERR(SEARCH("*_Auto",$A717))), "Auto", "")))</f>
        <v>Manual</v>
      </c>
      <c r="R717" s="13" t="s">
        <v>577</v>
      </c>
      <c r="S717" s="25">
        <v>1</v>
      </c>
      <c r="T717" s="25">
        <v>0</v>
      </c>
      <c r="U717" s="25">
        <v>0</v>
      </c>
      <c r="V717" s="25">
        <v>1</v>
      </c>
      <c r="W717" s="25">
        <v>0</v>
      </c>
      <c r="X717" s="13">
        <v>1</v>
      </c>
      <c r="Y717" s="13" t="str">
        <f t="shared" si="24"/>
        <v>Math-30</v>
      </c>
    </row>
    <row r="718" spans="1:25" x14ac:dyDescent="0.35">
      <c r="A718" s="5" t="s">
        <v>784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22"/>
        <v>FixMiner</v>
      </c>
      <c r="P718" s="13" t="str">
        <f t="shared" si="23"/>
        <v>True Pattern</v>
      </c>
      <c r="Q718" s="13" t="str">
        <f>IF(NOT(ISERR(SEARCH("*_Buggy",$A718))), "Buggy", IF(NOT(ISERR(SEARCH("*_Manual",$A718))), "Manual", IF(NOT(ISERR(SEARCH("*_Auto",$A718))), "Auto", "")))</f>
        <v>Manual</v>
      </c>
      <c r="R718" s="13" t="s">
        <v>577</v>
      </c>
      <c r="S718" s="25">
        <v>1</v>
      </c>
      <c r="T718" s="25">
        <v>0</v>
      </c>
      <c r="U718" s="25">
        <v>0</v>
      </c>
      <c r="V718" s="25">
        <v>1</v>
      </c>
      <c r="W718" s="25">
        <v>0</v>
      </c>
      <c r="X718" s="13">
        <v>1</v>
      </c>
      <c r="Y718" s="13" t="str">
        <f t="shared" si="24"/>
        <v>Math-33</v>
      </c>
    </row>
    <row r="719" spans="1:25" x14ac:dyDescent="0.35">
      <c r="A719" s="7" t="s">
        <v>785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22"/>
        <v>FixMiner</v>
      </c>
      <c r="P719" s="13" t="str">
        <f t="shared" si="23"/>
        <v>True Pattern</v>
      </c>
      <c r="Q719" s="13" t="str">
        <f>IF(NOT(ISERR(SEARCH("*_Buggy",$A719))), "Buggy", IF(NOT(ISERR(SEARCH("*_Manual",$A719))), "Manual", IF(NOT(ISERR(SEARCH("*_Auto",$A719))), "Auto", "")))</f>
        <v>Manual</v>
      </c>
      <c r="R719" s="13" t="s">
        <v>577</v>
      </c>
      <c r="S719" s="25">
        <v>1</v>
      </c>
      <c r="T719" s="25">
        <v>0</v>
      </c>
      <c r="U719" s="25">
        <v>0</v>
      </c>
      <c r="V719" s="25">
        <v>1</v>
      </c>
      <c r="W719" s="25">
        <v>0</v>
      </c>
      <c r="X719" s="13">
        <v>1</v>
      </c>
      <c r="Y719" s="13" t="str">
        <f t="shared" si="24"/>
        <v>Math-34</v>
      </c>
    </row>
    <row r="720" spans="1:25" x14ac:dyDescent="0.35">
      <c r="A720" s="7" t="s">
        <v>786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22"/>
        <v>FixMiner</v>
      </c>
      <c r="P720" s="13" t="str">
        <f t="shared" si="23"/>
        <v>True Pattern</v>
      </c>
      <c r="Q720" s="13" t="str">
        <f>IF(NOT(ISERR(SEARCH("*_Buggy",$A720))), "Buggy", IF(NOT(ISERR(SEARCH("*_Manual",$A720))), "Manual", IF(NOT(ISERR(SEARCH("*_Auto",$A720))), "Auto", "")))</f>
        <v>Manual</v>
      </c>
      <c r="R720" s="13" t="s">
        <v>577</v>
      </c>
      <c r="S720" s="25">
        <v>2</v>
      </c>
      <c r="T720" s="25">
        <v>0</v>
      </c>
      <c r="U720" s="25">
        <v>0</v>
      </c>
      <c r="V720" s="25">
        <v>2</v>
      </c>
      <c r="W720" s="25">
        <v>0</v>
      </c>
      <c r="X720" s="13">
        <v>2</v>
      </c>
      <c r="Y720" s="13" t="str">
        <f t="shared" si="24"/>
        <v>Math-35</v>
      </c>
    </row>
    <row r="721" spans="1:25" x14ac:dyDescent="0.35">
      <c r="A721" s="7" t="s">
        <v>787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22"/>
        <v>FixMiner</v>
      </c>
      <c r="P721" s="13" t="str">
        <f t="shared" si="23"/>
        <v>True Pattern</v>
      </c>
      <c r="Q721" s="13" t="str">
        <f>IF(NOT(ISERR(SEARCH("*_Buggy",$A721))), "Buggy", IF(NOT(ISERR(SEARCH("*_Manual",$A721))), "Manual", IF(NOT(ISERR(SEARCH("*_Auto",$A721))), "Auto", "")))</f>
        <v>Manual</v>
      </c>
      <c r="R721" s="13" t="s">
        <v>578</v>
      </c>
      <c r="S721" s="25">
        <v>1</v>
      </c>
      <c r="T721" s="25">
        <v>0</v>
      </c>
      <c r="U721" s="13">
        <v>4</v>
      </c>
      <c r="V721" s="13">
        <v>0</v>
      </c>
      <c r="W721" s="13">
        <v>0</v>
      </c>
      <c r="X721" s="13">
        <v>4</v>
      </c>
      <c r="Y721" s="13" t="str">
        <f t="shared" si="24"/>
        <v>Math-50</v>
      </c>
    </row>
    <row r="722" spans="1:25" x14ac:dyDescent="0.35">
      <c r="A722" s="5" t="s">
        <v>788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22"/>
        <v>FixMiner</v>
      </c>
      <c r="P722" s="13" t="str">
        <f t="shared" si="23"/>
        <v>True Pattern</v>
      </c>
      <c r="Q722" s="13" t="str">
        <f>IF(NOT(ISERR(SEARCH("*_Buggy",$A722))), "Buggy", IF(NOT(ISERR(SEARCH("*_Manual",$A722))), "Manual", IF(NOT(ISERR(SEARCH("*_Auto",$A722))), "Auto", "")))</f>
        <v>Manual</v>
      </c>
      <c r="R722" s="13" t="s">
        <v>577</v>
      </c>
      <c r="S722" s="25">
        <v>1</v>
      </c>
      <c r="T722" s="25">
        <v>0</v>
      </c>
      <c r="U722" s="25">
        <v>0</v>
      </c>
      <c r="V722" s="25">
        <v>1</v>
      </c>
      <c r="W722" s="25">
        <v>0</v>
      </c>
      <c r="X722" s="13">
        <v>1</v>
      </c>
      <c r="Y722" s="13" t="str">
        <f t="shared" si="24"/>
        <v>Math-57</v>
      </c>
    </row>
    <row r="723" spans="1:25" x14ac:dyDescent="0.35">
      <c r="A723" s="5" t="s">
        <v>789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22"/>
        <v>FixMiner</v>
      </c>
      <c r="P723" s="13" t="str">
        <f t="shared" si="23"/>
        <v>True Pattern</v>
      </c>
      <c r="Q723" s="13" t="str">
        <f>IF(NOT(ISERR(SEARCH("*_Buggy",$A723))), "Buggy", IF(NOT(ISERR(SEARCH("*_Manual",$A723))), "Manual", IF(NOT(ISERR(SEARCH("*_Auto",$A723))), "Auto", "")))</f>
        <v>Manual</v>
      </c>
      <c r="R723" s="13" t="s">
        <v>578</v>
      </c>
      <c r="S723" s="25">
        <v>1</v>
      </c>
      <c r="T723" s="25">
        <v>0</v>
      </c>
      <c r="U723" s="25">
        <v>0</v>
      </c>
      <c r="V723" s="25">
        <v>1</v>
      </c>
      <c r="W723" s="25">
        <v>0</v>
      </c>
      <c r="X723" s="13">
        <v>1</v>
      </c>
      <c r="Y723" s="13" t="str">
        <f t="shared" si="24"/>
        <v>Math-63</v>
      </c>
    </row>
    <row r="724" spans="1:25" x14ac:dyDescent="0.35">
      <c r="A724" s="5" t="s">
        <v>790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22"/>
        <v>FixMiner</v>
      </c>
      <c r="P724" s="13" t="str">
        <f t="shared" si="23"/>
        <v>True Pattern</v>
      </c>
      <c r="Q724" s="13" t="str">
        <f>IF(NOT(ISERR(SEARCH("*_Buggy",$A724))), "Buggy", IF(NOT(ISERR(SEARCH("*_Manual",$A724))), "Manual", IF(NOT(ISERR(SEARCH("*_Auto",$A724))), "Auto", "")))</f>
        <v>Manual</v>
      </c>
      <c r="R724" s="13" t="s">
        <v>578</v>
      </c>
      <c r="S724" s="25">
        <v>13</v>
      </c>
      <c r="T724" s="25">
        <v>15</v>
      </c>
      <c r="U724" s="25">
        <v>1</v>
      </c>
      <c r="V724" s="25">
        <v>3</v>
      </c>
      <c r="W724" s="25">
        <v>4</v>
      </c>
      <c r="X724" s="13">
        <v>27</v>
      </c>
      <c r="Y724" s="13" t="str">
        <f t="shared" si="24"/>
        <v>Math-64</v>
      </c>
    </row>
    <row r="725" spans="1:25" x14ac:dyDescent="0.35">
      <c r="A725" s="5" t="s">
        <v>791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22"/>
        <v>FixMiner</v>
      </c>
      <c r="P725" s="13" t="str">
        <f t="shared" si="23"/>
        <v>True Pattern</v>
      </c>
      <c r="Q725" s="13" t="str">
        <f>IF(NOT(ISERR(SEARCH("*_Buggy",$A725))), "Buggy", IF(NOT(ISERR(SEARCH("*_Manual",$A725))), "Manual", IF(NOT(ISERR(SEARCH("*_Auto",$A725))), "Auto", "")))</f>
        <v>Manual</v>
      </c>
      <c r="R725" s="13" t="s">
        <v>578</v>
      </c>
      <c r="S725" s="25">
        <v>9</v>
      </c>
      <c r="T725" s="25">
        <v>10</v>
      </c>
      <c r="U725" s="25">
        <v>0</v>
      </c>
      <c r="V725" s="25">
        <v>2</v>
      </c>
      <c r="W725" s="25">
        <v>0</v>
      </c>
      <c r="X725" s="13">
        <v>12</v>
      </c>
      <c r="Y725" s="13" t="str">
        <f t="shared" si="24"/>
        <v>Math-68</v>
      </c>
    </row>
    <row r="726" spans="1:25" x14ac:dyDescent="0.35">
      <c r="A726" s="5" t="s">
        <v>792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22"/>
        <v>FixMiner</v>
      </c>
      <c r="P726" s="13" t="str">
        <f t="shared" si="23"/>
        <v>True Pattern</v>
      </c>
      <c r="Q726" s="13" t="str">
        <f>IF(NOT(ISERR(SEARCH("*_Buggy",$A726))), "Buggy", IF(NOT(ISERR(SEARCH("*_Manual",$A726))), "Manual", IF(NOT(ISERR(SEARCH("*_Auto",$A726))), "Auto", "")))</f>
        <v>Manual</v>
      </c>
      <c r="R726" s="13" t="s">
        <v>577</v>
      </c>
      <c r="S726" s="25">
        <v>1</v>
      </c>
      <c r="T726" s="25">
        <v>0</v>
      </c>
      <c r="U726" s="25">
        <v>0</v>
      </c>
      <c r="V726" s="25">
        <v>1</v>
      </c>
      <c r="W726" s="25">
        <v>0</v>
      </c>
      <c r="X726" s="13">
        <v>1</v>
      </c>
      <c r="Y726" s="13" t="str">
        <f t="shared" si="24"/>
        <v>Math-70</v>
      </c>
    </row>
    <row r="727" spans="1:25" x14ac:dyDescent="0.35">
      <c r="A727" s="7" t="s">
        <v>793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si="22"/>
        <v>FixMiner</v>
      </c>
      <c r="P727" s="13" t="str">
        <f t="shared" si="23"/>
        <v>True Pattern</v>
      </c>
      <c r="Q727" s="13" t="str">
        <f>IF(NOT(ISERR(SEARCH("*_Buggy",$A727))), "Buggy", IF(NOT(ISERR(SEARCH("*_Manual",$A727))), "Manual", IF(NOT(ISERR(SEARCH("*_Auto",$A727))), "Auto", "")))</f>
        <v>Manual</v>
      </c>
      <c r="R727" s="13" t="s">
        <v>577</v>
      </c>
      <c r="S727" s="25">
        <v>1</v>
      </c>
      <c r="T727" s="25">
        <v>0</v>
      </c>
      <c r="U727" s="25">
        <v>0</v>
      </c>
      <c r="V727" s="25">
        <v>1</v>
      </c>
      <c r="W727" s="25">
        <v>0</v>
      </c>
      <c r="X727" s="13">
        <v>1</v>
      </c>
      <c r="Y727" s="13" t="str">
        <f t="shared" si="24"/>
        <v>Math-75</v>
      </c>
    </row>
    <row r="728" spans="1:25" x14ac:dyDescent="0.35">
      <c r="A728" s="7" t="s">
        <v>794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ref="O728:O791" si="25">LEFT($A728,FIND("_",$A728)-1)</f>
        <v>FixMiner</v>
      </c>
      <c r="P728" s="13" t="str">
        <f t="shared" ref="P728:P791" si="26">IF($O728="ACS", "True Search", IF($O728="Arja", "Evolutionary Search", IF($O728="AVATAR", "True Pattern", IF($O728="CapGen", "Search Like Pattern", IF($O728="Cardumen", "True Semantic", IF($O728="DynaMoth", "True Semantic", IF($O728="FixMiner", "True Pattern", IF($O728="GenProg-A", "Evolutionary Search", IF($O728="Hercules", "Learning Pattern", IF($O728="Jaid", "True Semantic",
IF($O728="Kali-A", "True Search", IF($O728="kPAR", "True Pattern", IF($O728="Nopol", "True Semantic", IF($O728="RSRepair-A", "Evolutionary Search", IF($O728="SequenceR", "Deep Learning", IF($O728="SimFix", "Search Like Pattern", IF($O728="SketchFix", "True Pattern", IF($O728="SOFix", "True Pattern", IF($O728="ssFix", "Search Like Pattern", IF($O728="TBar", "True Pattern", ""))))))))))))))))))))</f>
        <v>True Pattern</v>
      </c>
      <c r="Q728" s="13" t="str">
        <f>IF(NOT(ISERR(SEARCH("*_Buggy",$A728))), "Buggy", IF(NOT(ISERR(SEARCH("*_Manual",$A728))), "Manual", IF(NOT(ISERR(SEARCH("*_Auto",$A728))), "Auto", "")))</f>
        <v>Manual</v>
      </c>
      <c r="R728" s="13" t="s">
        <v>577</v>
      </c>
      <c r="S728" s="25">
        <v>2</v>
      </c>
      <c r="T728" s="25">
        <v>0</v>
      </c>
      <c r="U728" s="25">
        <v>0</v>
      </c>
      <c r="V728" s="25">
        <v>2</v>
      </c>
      <c r="W728" s="25">
        <v>0</v>
      </c>
      <c r="X728" s="13">
        <v>2</v>
      </c>
      <c r="Y728" s="13" t="str">
        <f t="shared" si="24"/>
        <v>Math-79</v>
      </c>
    </row>
    <row r="729" spans="1:25" x14ac:dyDescent="0.35">
      <c r="A729" s="5" t="s">
        <v>795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25"/>
        <v>FixMiner</v>
      </c>
      <c r="P729" s="13" t="str">
        <f t="shared" si="26"/>
        <v>True Pattern</v>
      </c>
      <c r="Q729" s="13" t="str">
        <f>IF(NOT(ISERR(SEARCH("*_Buggy",$A729))), "Buggy", IF(NOT(ISERR(SEARCH("*_Manual",$A729))), "Manual", IF(NOT(ISERR(SEARCH("*_Auto",$A729))), "Auto", "")))</f>
        <v>Manual</v>
      </c>
      <c r="R729" s="13" t="s">
        <v>578</v>
      </c>
      <c r="S729" s="25">
        <v>1</v>
      </c>
      <c r="T729" s="25">
        <v>0</v>
      </c>
      <c r="U729" s="25">
        <v>0</v>
      </c>
      <c r="V729" s="25">
        <v>1</v>
      </c>
      <c r="W729" s="25">
        <v>0</v>
      </c>
      <c r="X729" s="13">
        <v>1</v>
      </c>
      <c r="Y729" s="13" t="str">
        <f t="shared" si="24"/>
        <v>Math-80</v>
      </c>
    </row>
    <row r="730" spans="1:25" x14ac:dyDescent="0.35">
      <c r="A730" s="5" t="s">
        <v>796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25"/>
        <v>FixMiner</v>
      </c>
      <c r="P730" s="13" t="str">
        <f t="shared" si="26"/>
        <v>True Pattern</v>
      </c>
      <c r="Q730" s="13" t="str">
        <f>IF(NOT(ISERR(SEARCH("*_Buggy",$A730))), "Buggy", IF(NOT(ISERR(SEARCH("*_Manual",$A730))), "Manual", IF(NOT(ISERR(SEARCH("*_Auto",$A730))), "Auto", "")))</f>
        <v>Manual</v>
      </c>
      <c r="R730" s="13" t="s">
        <v>578</v>
      </c>
      <c r="S730" s="25">
        <v>3</v>
      </c>
      <c r="T730" s="25">
        <v>1</v>
      </c>
      <c r="U730" s="25">
        <v>0</v>
      </c>
      <c r="V730" s="25">
        <v>3</v>
      </c>
      <c r="W730" s="25">
        <v>0</v>
      </c>
      <c r="X730" s="13">
        <v>4</v>
      </c>
      <c r="Y730" s="13" t="str">
        <f t="shared" si="24"/>
        <v>Math-81</v>
      </c>
    </row>
    <row r="731" spans="1:25" x14ac:dyDescent="0.35">
      <c r="A731" s="7" t="s">
        <v>797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25"/>
        <v>FixMiner</v>
      </c>
      <c r="P731" s="13" t="str">
        <f t="shared" si="26"/>
        <v>True Pattern</v>
      </c>
      <c r="Q731" s="13" t="str">
        <f>IF(NOT(ISERR(SEARCH("*_Buggy",$A731))), "Buggy", IF(NOT(ISERR(SEARCH("*_Manual",$A731))), "Manual", IF(NOT(ISERR(SEARCH("*_Auto",$A731))), "Auto", "")))</f>
        <v>Manual</v>
      </c>
      <c r="R731" s="13" t="s">
        <v>577</v>
      </c>
      <c r="S731" s="25">
        <v>1</v>
      </c>
      <c r="T731" s="25">
        <v>0</v>
      </c>
      <c r="U731" s="25">
        <v>0</v>
      </c>
      <c r="V731" s="25">
        <v>1</v>
      </c>
      <c r="W731" s="25">
        <v>0</v>
      </c>
      <c r="X731" s="13">
        <v>1</v>
      </c>
      <c r="Y731" s="13" t="str">
        <f t="shared" si="24"/>
        <v>Math-82</v>
      </c>
    </row>
    <row r="732" spans="1:25" x14ac:dyDescent="0.35">
      <c r="A732" s="7" t="s">
        <v>798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25"/>
        <v>FixMiner</v>
      </c>
      <c r="P732" s="13" t="str">
        <f t="shared" si="26"/>
        <v>True Pattern</v>
      </c>
      <c r="Q732" s="13" t="str">
        <f>IF(NOT(ISERR(SEARCH("*_Buggy",$A732))), "Buggy", IF(NOT(ISERR(SEARCH("*_Manual",$A732))), "Manual", IF(NOT(ISERR(SEARCH("*_Auto",$A732))), "Auto", "")))</f>
        <v>Manual</v>
      </c>
      <c r="R732" s="13" t="s">
        <v>578</v>
      </c>
      <c r="S732" s="25">
        <v>3</v>
      </c>
      <c r="T732" s="13">
        <v>9</v>
      </c>
      <c r="U732" s="25">
        <v>0</v>
      </c>
      <c r="V732" s="25">
        <v>0</v>
      </c>
      <c r="W732" s="25">
        <v>0</v>
      </c>
      <c r="X732" s="13">
        <v>9</v>
      </c>
      <c r="Y732" s="13" t="str">
        <f t="shared" si="24"/>
        <v>Math-84</v>
      </c>
    </row>
    <row r="733" spans="1:25" x14ac:dyDescent="0.35">
      <c r="A733" s="5" t="s">
        <v>799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25"/>
        <v>FixMiner</v>
      </c>
      <c r="P733" s="13" t="str">
        <f t="shared" si="26"/>
        <v>True Pattern</v>
      </c>
      <c r="Q733" s="13" t="str">
        <f>IF(NOT(ISERR(SEARCH("*_Buggy",$A733))), "Buggy", IF(NOT(ISERR(SEARCH("*_Manual",$A733))), "Manual", IF(NOT(ISERR(SEARCH("*_Auto",$A733))), "Auto", "")))</f>
        <v>Manual</v>
      </c>
      <c r="R733" s="13" t="s">
        <v>577</v>
      </c>
      <c r="S733" s="25">
        <v>1</v>
      </c>
      <c r="T733" s="25">
        <v>0</v>
      </c>
      <c r="U733" s="25">
        <v>0</v>
      </c>
      <c r="V733" s="25">
        <v>1</v>
      </c>
      <c r="W733" s="25">
        <v>0</v>
      </c>
      <c r="X733" s="13">
        <v>1</v>
      </c>
      <c r="Y733" s="13" t="str">
        <f t="shared" si="24"/>
        <v>Math-85</v>
      </c>
    </row>
    <row r="734" spans="1:25" x14ac:dyDescent="0.35">
      <c r="A734" s="7" t="s">
        <v>800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25"/>
        <v>FixMiner</v>
      </c>
      <c r="P734" s="13" t="str">
        <f t="shared" si="26"/>
        <v>True Pattern</v>
      </c>
      <c r="Q734" s="13" t="str">
        <f>IF(NOT(ISERR(SEARCH("*_Buggy",$A734))), "Buggy", IF(NOT(ISERR(SEARCH("*_Manual",$A734))), "Manual", IF(NOT(ISERR(SEARCH("*_Auto",$A734))), "Auto", "")))</f>
        <v>Manual</v>
      </c>
      <c r="R734" s="13" t="s">
        <v>578</v>
      </c>
      <c r="S734" s="25">
        <v>4</v>
      </c>
      <c r="T734" s="25">
        <v>4</v>
      </c>
      <c r="U734" s="25">
        <v>5</v>
      </c>
      <c r="V734" s="25">
        <v>0</v>
      </c>
      <c r="W734" s="25">
        <v>1</v>
      </c>
      <c r="X734" s="13">
        <v>11</v>
      </c>
      <c r="Y734" s="13" t="str">
        <f t="shared" si="24"/>
        <v>Math-88</v>
      </c>
    </row>
    <row r="735" spans="1:25" x14ac:dyDescent="0.35">
      <c r="A735" s="5" t="s">
        <v>801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25"/>
        <v>FixMiner</v>
      </c>
      <c r="P735" s="13" t="str">
        <f t="shared" si="26"/>
        <v>True Pattern</v>
      </c>
      <c r="Q735" s="13" t="str">
        <f>IF(NOT(ISERR(SEARCH("*_Buggy",$A735))), "Buggy", IF(NOT(ISERR(SEARCH("*_Manual",$A735))), "Manual", IF(NOT(ISERR(SEARCH("*_Auto",$A735))), "Auto", "")))</f>
        <v>Manual</v>
      </c>
      <c r="R735" s="13" t="s">
        <v>578</v>
      </c>
      <c r="S735" s="25">
        <v>3</v>
      </c>
      <c r="T735" s="25">
        <v>2</v>
      </c>
      <c r="U735" s="25">
        <v>0</v>
      </c>
      <c r="V735" s="25">
        <v>1</v>
      </c>
      <c r="W735" s="25">
        <v>0</v>
      </c>
      <c r="X735" s="13">
        <v>3</v>
      </c>
      <c r="Y735" s="13" t="str">
        <f t="shared" si="24"/>
        <v>Math-95</v>
      </c>
    </row>
    <row r="736" spans="1:25" x14ac:dyDescent="0.35">
      <c r="A736" s="7" t="s">
        <v>802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25"/>
        <v>FixMiner</v>
      </c>
      <c r="P736" s="13" t="str">
        <f t="shared" si="26"/>
        <v>True Pattern</v>
      </c>
      <c r="Q736" s="13" t="str">
        <f>IF(NOT(ISERR(SEARCH("*_Buggy",$A736))), "Buggy", IF(NOT(ISERR(SEARCH("*_Manual",$A736))), "Manual", IF(NOT(ISERR(SEARCH("*_Auto",$A736))), "Auto", "")))</f>
        <v>Manual</v>
      </c>
      <c r="R736" s="13" t="s">
        <v>578</v>
      </c>
      <c r="S736" s="25">
        <v>5</v>
      </c>
      <c r="T736" s="25">
        <v>13</v>
      </c>
      <c r="U736" s="25">
        <v>0</v>
      </c>
      <c r="V736" s="25">
        <v>2</v>
      </c>
      <c r="W736" s="25">
        <v>1</v>
      </c>
      <c r="X736" s="13">
        <v>16</v>
      </c>
      <c r="Y736" s="13" t="str">
        <f t="shared" si="24"/>
        <v>Math-97</v>
      </c>
    </row>
    <row r="737" spans="1:25" x14ac:dyDescent="0.35">
      <c r="A737" s="7" t="s">
        <v>803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25"/>
        <v>FixMiner</v>
      </c>
      <c r="P737" s="13" t="str">
        <f t="shared" si="26"/>
        <v>True Pattern</v>
      </c>
      <c r="Q737" s="13" t="str">
        <f>IF(NOT(ISERR(SEARCH("*_Buggy",$A737))), "Buggy", IF(NOT(ISERR(SEARCH("*_Manual",$A737))), "Manual", IF(NOT(ISERR(SEARCH("*_Auto",$A737))), "Auto", "")))</f>
        <v>Manual</v>
      </c>
      <c r="R737" s="13" t="s">
        <v>577</v>
      </c>
      <c r="S737" s="25">
        <v>1</v>
      </c>
      <c r="T737" s="25">
        <v>0</v>
      </c>
      <c r="U737" s="25">
        <v>0</v>
      </c>
      <c r="V737" s="25">
        <v>1</v>
      </c>
      <c r="W737" s="25">
        <v>0</v>
      </c>
      <c r="X737" s="13">
        <v>1</v>
      </c>
      <c r="Y737" s="13" t="str">
        <f t="shared" si="24"/>
        <v>Mockito-29</v>
      </c>
    </row>
    <row r="738" spans="1:25" x14ac:dyDescent="0.35">
      <c r="A738" s="5" t="s">
        <v>804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25"/>
        <v>FixMiner</v>
      </c>
      <c r="P738" s="13" t="str">
        <f t="shared" si="26"/>
        <v>True Pattern</v>
      </c>
      <c r="Q738" s="13" t="str">
        <f>IF(NOT(ISERR(SEARCH("*_Buggy",$A738))), "Buggy", IF(NOT(ISERR(SEARCH("*_Manual",$A738))), "Manual", IF(NOT(ISERR(SEARCH("*_Auto",$A738))), "Auto", "")))</f>
        <v>Manual</v>
      </c>
      <c r="R738" s="13" t="s">
        <v>577</v>
      </c>
      <c r="S738" s="25">
        <v>1</v>
      </c>
      <c r="T738" s="25">
        <v>0</v>
      </c>
      <c r="U738" s="25">
        <v>0</v>
      </c>
      <c r="V738" s="25">
        <v>1</v>
      </c>
      <c r="W738" s="25">
        <v>0</v>
      </c>
      <c r="X738" s="13">
        <v>1</v>
      </c>
      <c r="Y738" s="13" t="str">
        <f t="shared" si="24"/>
        <v>Mockito-38</v>
      </c>
    </row>
    <row r="739" spans="1:25" x14ac:dyDescent="0.35">
      <c r="A739" s="5" t="s">
        <v>805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25"/>
        <v>GenProg-A</v>
      </c>
      <c r="P739" s="13" t="str">
        <f t="shared" si="26"/>
        <v>Evolutionary Search</v>
      </c>
      <c r="Q739" s="13" t="str">
        <f>IF(NOT(ISERR(SEARCH("*_Buggy",$A739))), "Buggy", IF(NOT(ISERR(SEARCH("*_Manual",$A739))), "Manual", IF(NOT(ISERR(SEARCH("*_Auto",$A739))), "Auto", "")))</f>
        <v>Manual</v>
      </c>
      <c r="R739" s="13" t="s">
        <v>578</v>
      </c>
      <c r="S739" s="25">
        <v>1</v>
      </c>
      <c r="T739" s="25">
        <v>0</v>
      </c>
      <c r="U739" s="25">
        <v>0</v>
      </c>
      <c r="V739" s="25">
        <v>1</v>
      </c>
      <c r="W739" s="25">
        <v>0</v>
      </c>
      <c r="X739" s="13">
        <v>1</v>
      </c>
      <c r="Y739" s="13" t="str">
        <f t="shared" si="24"/>
        <v>Chart-1</v>
      </c>
    </row>
    <row r="740" spans="1:25" x14ac:dyDescent="0.35">
      <c r="A740" s="7" t="s">
        <v>806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25"/>
        <v>GenProg-A</v>
      </c>
      <c r="P740" s="13" t="str">
        <f t="shared" si="26"/>
        <v>Evolutionary Search</v>
      </c>
      <c r="Q740" s="13" t="str">
        <f>IF(NOT(ISERR(SEARCH("*_Buggy",$A740))), "Buggy", IF(NOT(ISERR(SEARCH("*_Manual",$A740))), "Manual", IF(NOT(ISERR(SEARCH("*_Auto",$A740))), "Auto", "")))</f>
        <v>Manual</v>
      </c>
      <c r="R740" s="13" t="s">
        <v>578</v>
      </c>
      <c r="S740" s="25">
        <v>1</v>
      </c>
      <c r="T740" s="25">
        <v>0</v>
      </c>
      <c r="U740" s="25">
        <v>0</v>
      </c>
      <c r="V740" s="25">
        <v>1</v>
      </c>
      <c r="W740" s="25">
        <v>0</v>
      </c>
      <c r="X740" s="13">
        <v>1</v>
      </c>
      <c r="Y740" s="13" t="str">
        <f t="shared" si="24"/>
        <v>Chart-12</v>
      </c>
    </row>
    <row r="741" spans="1:25" x14ac:dyDescent="0.35">
      <c r="A741" s="5" t="s">
        <v>807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25"/>
        <v>GenProg-A</v>
      </c>
      <c r="P741" s="13" t="str">
        <f t="shared" si="26"/>
        <v>Evolutionary Search</v>
      </c>
      <c r="Q741" s="13" t="str">
        <f>IF(NOT(ISERR(SEARCH("*_Buggy",$A741))), "Buggy", IF(NOT(ISERR(SEARCH("*_Manual",$A741))), "Manual", IF(NOT(ISERR(SEARCH("*_Auto",$A741))), "Auto", "")))</f>
        <v>Manual</v>
      </c>
      <c r="R741" s="13" t="s">
        <v>578</v>
      </c>
      <c r="S741" s="25">
        <v>1</v>
      </c>
      <c r="T741" s="25">
        <v>0</v>
      </c>
      <c r="U741" s="25">
        <v>0</v>
      </c>
      <c r="V741" s="25">
        <v>1</v>
      </c>
      <c r="W741" s="25">
        <v>0</v>
      </c>
      <c r="X741" s="13">
        <v>1</v>
      </c>
      <c r="Y741" s="13" t="str">
        <f t="shared" ref="Y741:Y804" si="27">MID(A741, SEARCH("_", A741) +1, SEARCH("_", A741, SEARCH("_", A741) +1) - SEARCH("_", A741) -1)</f>
        <v>Chart-13</v>
      </c>
    </row>
    <row r="742" spans="1:25" x14ac:dyDescent="0.35">
      <c r="A742" s="7" t="s">
        <v>808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25"/>
        <v>GenProg-A</v>
      </c>
      <c r="P742" s="13" t="str">
        <f t="shared" si="26"/>
        <v>Evolutionary Search</v>
      </c>
      <c r="Q742" s="13" t="str">
        <f>IF(NOT(ISERR(SEARCH("*_Buggy",$A742))), "Buggy", IF(NOT(ISERR(SEARCH("*_Manual",$A742))), "Manual", IF(NOT(ISERR(SEARCH("*_Auto",$A742))), "Auto", "")))</f>
        <v>Manual</v>
      </c>
      <c r="R742" s="13" t="s">
        <v>578</v>
      </c>
      <c r="S742" s="25">
        <v>1</v>
      </c>
      <c r="T742" s="13">
        <v>2</v>
      </c>
      <c r="U742" s="25">
        <v>0</v>
      </c>
      <c r="V742" s="25">
        <v>0</v>
      </c>
      <c r="W742" s="25">
        <v>0</v>
      </c>
      <c r="X742" s="13">
        <v>2</v>
      </c>
      <c r="Y742" s="13" t="str">
        <f t="shared" si="27"/>
        <v>Chart-3</v>
      </c>
    </row>
    <row r="743" spans="1:25" x14ac:dyDescent="0.35">
      <c r="A743" s="5" t="s">
        <v>809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25"/>
        <v>GenProg-A</v>
      </c>
      <c r="P743" s="13" t="str">
        <f t="shared" si="26"/>
        <v>Evolutionary Search</v>
      </c>
      <c r="Q743" s="13" t="str">
        <f>IF(NOT(ISERR(SEARCH("*_Buggy",$A743))), "Buggy", IF(NOT(ISERR(SEARCH("*_Manual",$A743))), "Manual", IF(NOT(ISERR(SEARCH("*_Auto",$A743))), "Auto", "")))</f>
        <v>Manual</v>
      </c>
      <c r="R743" s="13" t="s">
        <v>578</v>
      </c>
      <c r="S743" s="25">
        <v>1</v>
      </c>
      <c r="T743" s="25">
        <v>5</v>
      </c>
      <c r="U743" s="25">
        <v>0</v>
      </c>
      <c r="V743" s="25">
        <v>3</v>
      </c>
      <c r="W743" s="25">
        <v>0</v>
      </c>
      <c r="X743" s="13">
        <v>8</v>
      </c>
      <c r="Y743" s="13" t="str">
        <f t="shared" si="27"/>
        <v>Closure-112</v>
      </c>
    </row>
    <row r="744" spans="1:25" x14ac:dyDescent="0.35">
      <c r="A744" s="5" t="s">
        <v>810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25"/>
        <v>GenProg-A</v>
      </c>
      <c r="P744" s="13" t="str">
        <f t="shared" si="26"/>
        <v>Evolutionary Search</v>
      </c>
      <c r="Q744" s="13" t="str">
        <f>IF(NOT(ISERR(SEARCH("*_Buggy",$A744))), "Buggy", IF(NOT(ISERR(SEARCH("*_Manual",$A744))), "Manual", IF(NOT(ISERR(SEARCH("*_Auto",$A744))), "Auto", "")))</f>
        <v>Manual</v>
      </c>
      <c r="R744" s="13" t="s">
        <v>577</v>
      </c>
      <c r="S744" s="25">
        <v>2</v>
      </c>
      <c r="T744" s="25">
        <v>0</v>
      </c>
      <c r="U744" s="13">
        <v>11</v>
      </c>
      <c r="V744" s="13">
        <v>0</v>
      </c>
      <c r="W744" s="13">
        <v>0</v>
      </c>
      <c r="X744" s="13">
        <v>11</v>
      </c>
      <c r="Y744" s="13" t="str">
        <f t="shared" si="27"/>
        <v>Closure-115</v>
      </c>
    </row>
    <row r="745" spans="1:25" x14ac:dyDescent="0.35">
      <c r="A745" s="5" t="s">
        <v>811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25"/>
        <v>GenProg-A</v>
      </c>
      <c r="P745" s="13" t="str">
        <f t="shared" si="26"/>
        <v>Evolutionary Search</v>
      </c>
      <c r="Q745" s="13" t="str">
        <f>IF(NOT(ISERR(SEARCH("*_Buggy",$A745))), "Buggy", IF(NOT(ISERR(SEARCH("*_Manual",$A745))), "Manual", IF(NOT(ISERR(SEARCH("*_Auto",$A745))), "Auto", "")))</f>
        <v>Manual</v>
      </c>
      <c r="R745" s="13" t="s">
        <v>578</v>
      </c>
      <c r="S745" s="25">
        <v>3</v>
      </c>
      <c r="T745" s="25">
        <v>0</v>
      </c>
      <c r="U745" s="25">
        <v>0</v>
      </c>
      <c r="V745" s="25">
        <v>0</v>
      </c>
      <c r="W745" s="25">
        <v>12</v>
      </c>
      <c r="X745" s="13">
        <v>24</v>
      </c>
      <c r="Y745" s="13" t="str">
        <f t="shared" si="27"/>
        <v>Closure-117</v>
      </c>
    </row>
    <row r="746" spans="1:25" x14ac:dyDescent="0.35">
      <c r="A746" s="7" t="s">
        <v>812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25"/>
        <v>GenProg-A</v>
      </c>
      <c r="P746" s="13" t="str">
        <f t="shared" si="26"/>
        <v>Evolutionary Search</v>
      </c>
      <c r="Q746" s="13" t="str">
        <f>IF(NOT(ISERR(SEARCH("*_Buggy",$A746))), "Buggy", IF(NOT(ISERR(SEARCH("*_Manual",$A746))), "Manual", IF(NOT(ISERR(SEARCH("*_Auto",$A746))), "Auto", "")))</f>
        <v>Manual</v>
      </c>
      <c r="R746" s="13" t="s">
        <v>578</v>
      </c>
      <c r="S746" s="25">
        <v>2</v>
      </c>
      <c r="T746" s="13">
        <v>2</v>
      </c>
      <c r="U746" s="25">
        <v>0</v>
      </c>
      <c r="V746" s="25">
        <v>0</v>
      </c>
      <c r="W746" s="25">
        <v>0</v>
      </c>
      <c r="X746" s="13">
        <v>2</v>
      </c>
      <c r="Y746" s="13" t="str">
        <f t="shared" si="27"/>
        <v>Closure-124</v>
      </c>
    </row>
    <row r="747" spans="1:25" x14ac:dyDescent="0.35">
      <c r="A747" s="7" t="s">
        <v>813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25"/>
        <v>GenProg-A</v>
      </c>
      <c r="P747" s="13" t="str">
        <f t="shared" si="26"/>
        <v>Evolutionary Search</v>
      </c>
      <c r="Q747" s="13" t="str">
        <f>IF(NOT(ISERR(SEARCH("*_Buggy",$A747))), "Buggy", IF(NOT(ISERR(SEARCH("*_Manual",$A747))), "Manual", IF(NOT(ISERR(SEARCH("*_Auto",$A747))), "Auto", "")))</f>
        <v>Manual</v>
      </c>
      <c r="R747" s="13" t="s">
        <v>578</v>
      </c>
      <c r="S747" s="25">
        <v>1</v>
      </c>
      <c r="T747" s="25">
        <v>0</v>
      </c>
      <c r="U747" s="25">
        <v>0</v>
      </c>
      <c r="V747" s="25">
        <v>1</v>
      </c>
      <c r="W747" s="25">
        <v>0</v>
      </c>
      <c r="X747" s="13">
        <v>1</v>
      </c>
      <c r="Y747" s="13" t="str">
        <f t="shared" si="27"/>
        <v>Closure-125</v>
      </c>
    </row>
    <row r="748" spans="1:25" x14ac:dyDescent="0.35">
      <c r="A748" s="7" t="s">
        <v>814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25"/>
        <v>GenProg-A</v>
      </c>
      <c r="P748" s="13" t="str">
        <f t="shared" si="26"/>
        <v>Evolutionary Search</v>
      </c>
      <c r="Q748" s="13" t="str">
        <f>IF(NOT(ISERR(SEARCH("*_Buggy",$A748))), "Buggy", IF(NOT(ISERR(SEARCH("*_Manual",$A748))), "Manual", IF(NOT(ISERR(SEARCH("*_Auto",$A748))), "Auto", "")))</f>
        <v>Manual</v>
      </c>
      <c r="R748" s="13" t="s">
        <v>577</v>
      </c>
      <c r="S748" s="25">
        <v>2</v>
      </c>
      <c r="T748" s="25">
        <v>0</v>
      </c>
      <c r="U748" s="25">
        <v>17</v>
      </c>
      <c r="V748" s="25">
        <v>2</v>
      </c>
      <c r="W748" s="25">
        <v>0</v>
      </c>
      <c r="X748" s="13">
        <v>19</v>
      </c>
      <c r="Y748" s="13" t="str">
        <f t="shared" si="27"/>
        <v>Closure-21</v>
      </c>
    </row>
    <row r="749" spans="1:25" x14ac:dyDescent="0.35">
      <c r="A749" s="5" t="s">
        <v>815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25"/>
        <v>GenProg-A</v>
      </c>
      <c r="P749" s="13" t="str">
        <f t="shared" si="26"/>
        <v>Evolutionary Search</v>
      </c>
      <c r="Q749" s="13" t="str">
        <f>IF(NOT(ISERR(SEARCH("*_Buggy",$A749))), "Buggy", IF(NOT(ISERR(SEARCH("*_Manual",$A749))), "Manual", IF(NOT(ISERR(SEARCH("*_Auto",$A749))), "Auto", "")))</f>
        <v>Manual</v>
      </c>
      <c r="R749" s="13" t="s">
        <v>578</v>
      </c>
      <c r="S749" s="25">
        <v>5</v>
      </c>
      <c r="T749" s="25">
        <v>0</v>
      </c>
      <c r="U749" s="25">
        <v>23</v>
      </c>
      <c r="V749" s="25">
        <v>2</v>
      </c>
      <c r="W749" s="25">
        <v>1</v>
      </c>
      <c r="X749" s="13">
        <v>26</v>
      </c>
      <c r="Y749" s="13" t="str">
        <f t="shared" si="27"/>
        <v>Closure-22</v>
      </c>
    </row>
    <row r="750" spans="1:25" x14ac:dyDescent="0.35">
      <c r="A750" s="5" t="s">
        <v>816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25"/>
        <v>GenProg-A</v>
      </c>
      <c r="P750" s="13" t="str">
        <f t="shared" si="26"/>
        <v>Evolutionary Search</v>
      </c>
      <c r="Q750" s="13" t="str">
        <f>IF(NOT(ISERR(SEARCH("*_Buggy",$A750))), "Buggy", IF(NOT(ISERR(SEARCH("*_Manual",$A750))), "Manual", IF(NOT(ISERR(SEARCH("*_Auto",$A750))), "Auto", "")))</f>
        <v>Manual</v>
      </c>
      <c r="R750" s="13" t="s">
        <v>578</v>
      </c>
      <c r="S750" s="25">
        <v>3</v>
      </c>
      <c r="T750" s="25">
        <v>6</v>
      </c>
      <c r="U750" s="25">
        <v>0</v>
      </c>
      <c r="V750" s="25">
        <v>2</v>
      </c>
      <c r="W750" s="25">
        <v>0</v>
      </c>
      <c r="X750" s="13">
        <v>8</v>
      </c>
      <c r="Y750" s="13" t="str">
        <f t="shared" si="27"/>
        <v>Closure-3</v>
      </c>
    </row>
    <row r="751" spans="1:25" x14ac:dyDescent="0.35">
      <c r="A751" s="7" t="s">
        <v>817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25"/>
        <v>GenProg-A</v>
      </c>
      <c r="P751" s="13" t="str">
        <f t="shared" si="26"/>
        <v>Evolutionary Search</v>
      </c>
      <c r="Q751" s="13" t="str">
        <f>IF(NOT(ISERR(SEARCH("*_Buggy",$A751))), "Buggy", IF(NOT(ISERR(SEARCH("*_Manual",$A751))), "Manual", IF(NOT(ISERR(SEARCH("*_Auto",$A751))), "Auto", "")))</f>
        <v>Manual</v>
      </c>
      <c r="R751" s="13" t="s">
        <v>578</v>
      </c>
      <c r="S751" s="25">
        <v>1</v>
      </c>
      <c r="T751" s="13">
        <v>3</v>
      </c>
      <c r="U751" s="25">
        <v>0</v>
      </c>
      <c r="V751" s="25">
        <v>0</v>
      </c>
      <c r="W751" s="25">
        <v>0</v>
      </c>
      <c r="X751" s="13">
        <v>3</v>
      </c>
      <c r="Y751" s="13" t="str">
        <f t="shared" si="27"/>
        <v>Closure-33</v>
      </c>
    </row>
    <row r="752" spans="1:25" x14ac:dyDescent="0.35">
      <c r="A752" s="5" t="s">
        <v>818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25"/>
        <v>GenProg-A</v>
      </c>
      <c r="P752" s="13" t="str">
        <f t="shared" si="26"/>
        <v>Evolutionary Search</v>
      </c>
      <c r="Q752" s="13" t="str">
        <f>IF(NOT(ISERR(SEARCH("*_Buggy",$A752))), "Buggy", IF(NOT(ISERR(SEARCH("*_Manual",$A752))), "Manual", IF(NOT(ISERR(SEARCH("*_Auto",$A752))), "Auto", "")))</f>
        <v>Manual</v>
      </c>
      <c r="R752" s="13" t="s">
        <v>578</v>
      </c>
      <c r="S752" s="25">
        <v>1</v>
      </c>
      <c r="T752" s="25">
        <v>1</v>
      </c>
      <c r="U752" s="25">
        <v>0</v>
      </c>
      <c r="V752" s="25">
        <v>1</v>
      </c>
      <c r="W752" s="25">
        <v>0</v>
      </c>
      <c r="X752" s="13">
        <v>2</v>
      </c>
      <c r="Y752" s="13" t="str">
        <f t="shared" si="27"/>
        <v>Closure-55</v>
      </c>
    </row>
    <row r="753" spans="1:25" x14ac:dyDescent="0.35">
      <c r="A753" s="5" t="s">
        <v>819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25"/>
        <v>GenProg-A</v>
      </c>
      <c r="P753" s="13" t="str">
        <f t="shared" si="26"/>
        <v>Evolutionary Search</v>
      </c>
      <c r="Q753" s="13" t="str">
        <f>IF(NOT(ISERR(SEARCH("*_Buggy",$A753))), "Buggy", IF(NOT(ISERR(SEARCH("*_Manual",$A753))), "Manual", IF(NOT(ISERR(SEARCH("*_Auto",$A753))), "Auto", "")))</f>
        <v>Manual</v>
      </c>
      <c r="R753" s="13" t="s">
        <v>577</v>
      </c>
      <c r="S753" s="25">
        <v>1</v>
      </c>
      <c r="T753" s="25">
        <v>0</v>
      </c>
      <c r="U753" s="25">
        <v>0</v>
      </c>
      <c r="V753" s="25">
        <v>1</v>
      </c>
      <c r="W753" s="25">
        <v>0</v>
      </c>
      <c r="X753" s="13">
        <v>1</v>
      </c>
      <c r="Y753" s="13" t="str">
        <f t="shared" si="27"/>
        <v>Closure-86</v>
      </c>
    </row>
    <row r="754" spans="1:25" x14ac:dyDescent="0.35">
      <c r="A754" s="7" t="s">
        <v>820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25"/>
        <v>GenProg-A</v>
      </c>
      <c r="P754" s="13" t="str">
        <f t="shared" si="26"/>
        <v>Evolutionary Search</v>
      </c>
      <c r="Q754" s="13" t="str">
        <f>IF(NOT(ISERR(SEARCH("*_Buggy",$A754))), "Buggy", IF(NOT(ISERR(SEARCH("*_Manual",$A754))), "Manual", IF(NOT(ISERR(SEARCH("*_Auto",$A754))), "Auto", "")))</f>
        <v>Manual</v>
      </c>
      <c r="R754" s="13" t="s">
        <v>578</v>
      </c>
      <c r="S754" s="25">
        <v>2</v>
      </c>
      <c r="T754" s="13">
        <v>6</v>
      </c>
      <c r="U754" s="25">
        <v>0</v>
      </c>
      <c r="V754" s="25">
        <v>0</v>
      </c>
      <c r="W754" s="25">
        <v>0</v>
      </c>
      <c r="X754" s="13">
        <v>6</v>
      </c>
      <c r="Y754" s="13" t="str">
        <f t="shared" si="27"/>
        <v>Closure-88</v>
      </c>
    </row>
    <row r="755" spans="1:25" x14ac:dyDescent="0.35">
      <c r="A755" s="7" t="s">
        <v>821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25"/>
        <v>GenProg-A</v>
      </c>
      <c r="P755" s="13" t="str">
        <f t="shared" si="26"/>
        <v>Evolutionary Search</v>
      </c>
      <c r="Q755" s="13" t="str">
        <f>IF(NOT(ISERR(SEARCH("*_Buggy",$A755))), "Buggy", IF(NOT(ISERR(SEARCH("*_Manual",$A755))), "Manual", IF(NOT(ISERR(SEARCH("*_Auto",$A755))), "Auto", "")))</f>
        <v>Manual</v>
      </c>
      <c r="R755" s="13" t="s">
        <v>577</v>
      </c>
      <c r="S755" s="25">
        <v>1</v>
      </c>
      <c r="T755" s="13">
        <v>1</v>
      </c>
      <c r="U755" s="25">
        <v>0</v>
      </c>
      <c r="V755" s="25">
        <v>0</v>
      </c>
      <c r="W755" s="25">
        <v>0</v>
      </c>
      <c r="X755" s="13">
        <v>1</v>
      </c>
      <c r="Y755" s="13" t="str">
        <f t="shared" si="27"/>
        <v>Lang-43</v>
      </c>
    </row>
    <row r="756" spans="1:25" x14ac:dyDescent="0.35">
      <c r="A756" s="5" t="s">
        <v>822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25"/>
        <v>GenProg-A</v>
      </c>
      <c r="P756" s="13" t="str">
        <f t="shared" si="26"/>
        <v>Evolutionary Search</v>
      </c>
      <c r="Q756" s="13" t="str">
        <f>IF(NOT(ISERR(SEARCH("*_Buggy",$A756))), "Buggy", IF(NOT(ISERR(SEARCH("*_Manual",$A756))), "Manual", IF(NOT(ISERR(SEARCH("*_Auto",$A756))), "Auto", "")))</f>
        <v>Manual</v>
      </c>
      <c r="R756" s="13" t="s">
        <v>578</v>
      </c>
      <c r="S756" s="25">
        <v>1</v>
      </c>
      <c r="T756" s="25">
        <v>0</v>
      </c>
      <c r="U756" s="25">
        <v>0</v>
      </c>
      <c r="V756" s="25">
        <v>1</v>
      </c>
      <c r="W756" s="25">
        <v>0</v>
      </c>
      <c r="X756" s="13">
        <v>1</v>
      </c>
      <c r="Y756" s="13" t="str">
        <f t="shared" si="27"/>
        <v>Lang-59</v>
      </c>
    </row>
    <row r="757" spans="1:25" x14ac:dyDescent="0.35">
      <c r="A757" s="7" t="s">
        <v>823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25"/>
        <v>GenProg-A</v>
      </c>
      <c r="P757" s="13" t="str">
        <f t="shared" si="26"/>
        <v>Evolutionary Search</v>
      </c>
      <c r="Q757" s="13" t="str">
        <f>IF(NOT(ISERR(SEARCH("*_Buggy",$A757))), "Buggy", IF(NOT(ISERR(SEARCH("*_Manual",$A757))), "Manual", IF(NOT(ISERR(SEARCH("*_Auto",$A757))), "Auto", "")))</f>
        <v>Manual</v>
      </c>
      <c r="R757" s="13" t="s">
        <v>578</v>
      </c>
      <c r="S757" s="25">
        <v>4</v>
      </c>
      <c r="T757" s="25">
        <v>2</v>
      </c>
      <c r="U757" s="25">
        <v>19</v>
      </c>
      <c r="V757" s="25">
        <v>1</v>
      </c>
      <c r="W757" s="25">
        <v>0</v>
      </c>
      <c r="X757" s="13">
        <v>22</v>
      </c>
      <c r="Y757" s="13" t="str">
        <f t="shared" si="27"/>
        <v>Lang-63</v>
      </c>
    </row>
    <row r="758" spans="1:25" x14ac:dyDescent="0.35">
      <c r="A758" s="7" t="s">
        <v>824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25"/>
        <v>GenProg-A</v>
      </c>
      <c r="P758" s="13" t="str">
        <f t="shared" si="26"/>
        <v>Evolutionary Search</v>
      </c>
      <c r="Q758" s="13" t="str">
        <f>IF(NOT(ISERR(SEARCH("*_Buggy",$A758))), "Buggy", IF(NOT(ISERR(SEARCH("*_Manual",$A758))), "Manual", IF(NOT(ISERR(SEARCH("*_Auto",$A758))), "Auto", "")))</f>
        <v>Manual</v>
      </c>
      <c r="R758" s="13" t="s">
        <v>578</v>
      </c>
      <c r="S758" s="25">
        <v>3</v>
      </c>
      <c r="T758" s="25">
        <v>2</v>
      </c>
      <c r="U758" s="25">
        <v>2</v>
      </c>
      <c r="V758" s="25">
        <v>0</v>
      </c>
      <c r="W758" s="25">
        <v>1</v>
      </c>
      <c r="X758" s="13">
        <v>6</v>
      </c>
      <c r="Y758" s="13" t="str">
        <f t="shared" si="27"/>
        <v>Lang-7</v>
      </c>
    </row>
    <row r="759" spans="1:25" x14ac:dyDescent="0.35">
      <c r="A759" s="5" t="s">
        <v>825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25"/>
        <v>GenProg-A</v>
      </c>
      <c r="P759" s="13" t="str">
        <f t="shared" si="26"/>
        <v>Evolutionary Search</v>
      </c>
      <c r="Q759" s="13" t="str">
        <f>IF(NOT(ISERR(SEARCH("*_Buggy",$A759))), "Buggy", IF(NOT(ISERR(SEARCH("*_Manual",$A759))), "Manual", IF(NOT(ISERR(SEARCH("*_Auto",$A759))), "Auto", "")))</f>
        <v>Manual</v>
      </c>
      <c r="R759" s="13" t="s">
        <v>578</v>
      </c>
      <c r="S759" s="25">
        <v>4</v>
      </c>
      <c r="T759" s="13">
        <v>4</v>
      </c>
      <c r="U759" s="25">
        <v>0</v>
      </c>
      <c r="V759" s="25">
        <v>0</v>
      </c>
      <c r="W759" s="25">
        <v>0</v>
      </c>
      <c r="X759" s="13">
        <v>4</v>
      </c>
      <c r="Y759" s="13" t="str">
        <f t="shared" si="27"/>
        <v>Math-28</v>
      </c>
    </row>
    <row r="760" spans="1:25" x14ac:dyDescent="0.35">
      <c r="A760" s="5" t="s">
        <v>826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25"/>
        <v>GenProg-A</v>
      </c>
      <c r="P760" s="13" t="str">
        <f t="shared" si="26"/>
        <v>Evolutionary Search</v>
      </c>
      <c r="Q760" s="13" t="str">
        <f>IF(NOT(ISERR(SEARCH("*_Buggy",$A760))), "Buggy", IF(NOT(ISERR(SEARCH("*_Manual",$A760))), "Manual", IF(NOT(ISERR(SEARCH("*_Auto",$A760))), "Auto", "")))</f>
        <v>Manual</v>
      </c>
      <c r="R760" s="13" t="s">
        <v>577</v>
      </c>
      <c r="S760" s="25">
        <v>1</v>
      </c>
      <c r="T760" s="25">
        <v>0</v>
      </c>
      <c r="U760" s="13">
        <v>4</v>
      </c>
      <c r="V760" s="13">
        <v>0</v>
      </c>
      <c r="W760" s="13">
        <v>0</v>
      </c>
      <c r="X760" s="13">
        <v>4</v>
      </c>
      <c r="Y760" s="13" t="str">
        <f t="shared" si="27"/>
        <v>Math-50</v>
      </c>
    </row>
    <row r="761" spans="1:25" x14ac:dyDescent="0.35">
      <c r="A761" s="7" t="s">
        <v>827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25"/>
        <v>GenProg-A</v>
      </c>
      <c r="P761" s="13" t="str">
        <f t="shared" si="26"/>
        <v>Evolutionary Search</v>
      </c>
      <c r="Q761" s="13" t="str">
        <f>IF(NOT(ISERR(SEARCH("*_Buggy",$A761))), "Buggy", IF(NOT(ISERR(SEARCH("*_Manual",$A761))), "Manual", IF(NOT(ISERR(SEARCH("*_Auto",$A761))), "Auto", "")))</f>
        <v>Manual</v>
      </c>
      <c r="R761" s="13" t="s">
        <v>577</v>
      </c>
      <c r="S761" s="25">
        <v>1</v>
      </c>
      <c r="T761" s="25">
        <v>0</v>
      </c>
      <c r="U761" s="25">
        <v>0</v>
      </c>
      <c r="V761" s="25">
        <v>1</v>
      </c>
      <c r="W761" s="25">
        <v>0</v>
      </c>
      <c r="X761" s="13">
        <v>1</v>
      </c>
      <c r="Y761" s="13" t="str">
        <f t="shared" si="27"/>
        <v>Math-70</v>
      </c>
    </row>
    <row r="762" spans="1:25" x14ac:dyDescent="0.35">
      <c r="A762" s="7" t="s">
        <v>828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25"/>
        <v>GenProg-A</v>
      </c>
      <c r="P762" s="13" t="str">
        <f t="shared" si="26"/>
        <v>Evolutionary Search</v>
      </c>
      <c r="Q762" s="13" t="str">
        <f>IF(NOT(ISERR(SEARCH("*_Buggy",$A762))), "Buggy", IF(NOT(ISERR(SEARCH("*_Manual",$A762))), "Manual", IF(NOT(ISERR(SEARCH("*_Auto",$A762))), "Auto", "")))</f>
        <v>Manual</v>
      </c>
      <c r="R762" s="13" t="s">
        <v>578</v>
      </c>
      <c r="S762" s="25">
        <v>1</v>
      </c>
      <c r="T762" s="25">
        <v>0</v>
      </c>
      <c r="U762" s="25">
        <v>0</v>
      </c>
      <c r="V762" s="25">
        <v>1</v>
      </c>
      <c r="W762" s="25">
        <v>0</v>
      </c>
      <c r="X762" s="13">
        <v>1</v>
      </c>
      <c r="Y762" s="13" t="str">
        <f t="shared" si="27"/>
        <v>Math-80</v>
      </c>
    </row>
    <row r="763" spans="1:25" x14ac:dyDescent="0.35">
      <c r="A763" s="5" t="s">
        <v>829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25"/>
        <v>GenProg-A</v>
      </c>
      <c r="P763" s="13" t="str">
        <f t="shared" si="26"/>
        <v>Evolutionary Search</v>
      </c>
      <c r="Q763" s="13" t="str">
        <f>IF(NOT(ISERR(SEARCH("*_Buggy",$A763))), "Buggy", IF(NOT(ISERR(SEARCH("*_Manual",$A763))), "Manual", IF(NOT(ISERR(SEARCH("*_Auto",$A763))), "Auto", "")))</f>
        <v>Manual</v>
      </c>
      <c r="R763" s="13" t="s">
        <v>578</v>
      </c>
      <c r="S763" s="25">
        <v>3</v>
      </c>
      <c r="T763" s="25">
        <v>1</v>
      </c>
      <c r="U763" s="25">
        <v>0</v>
      </c>
      <c r="V763" s="25">
        <v>3</v>
      </c>
      <c r="W763" s="25">
        <v>0</v>
      </c>
      <c r="X763" s="13">
        <v>4</v>
      </c>
      <c r="Y763" s="13" t="str">
        <f t="shared" si="27"/>
        <v>Math-81</v>
      </c>
    </row>
    <row r="764" spans="1:25" x14ac:dyDescent="0.35">
      <c r="A764" s="5" t="s">
        <v>830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25"/>
        <v>GenProg-A</v>
      </c>
      <c r="P764" s="13" t="str">
        <f t="shared" si="26"/>
        <v>Evolutionary Search</v>
      </c>
      <c r="Q764" s="13" t="str">
        <f>IF(NOT(ISERR(SEARCH("*_Buggy",$A764))), "Buggy", IF(NOT(ISERR(SEARCH("*_Manual",$A764))), "Manual", IF(NOT(ISERR(SEARCH("*_Auto",$A764))), "Auto", "")))</f>
        <v>Manual</v>
      </c>
      <c r="R764" s="13" t="s">
        <v>578</v>
      </c>
      <c r="S764" s="25">
        <v>1</v>
      </c>
      <c r="T764" s="25">
        <v>0</v>
      </c>
      <c r="U764" s="25">
        <v>0</v>
      </c>
      <c r="V764" s="25">
        <v>1</v>
      </c>
      <c r="W764" s="25">
        <v>0</v>
      </c>
      <c r="X764" s="13">
        <v>1</v>
      </c>
      <c r="Y764" s="13" t="str">
        <f t="shared" si="27"/>
        <v>Math-82</v>
      </c>
    </row>
    <row r="765" spans="1:25" x14ac:dyDescent="0.35">
      <c r="A765" s="7" t="s">
        <v>831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25"/>
        <v>GenProg-A</v>
      </c>
      <c r="P765" s="13" t="str">
        <f t="shared" si="26"/>
        <v>Evolutionary Search</v>
      </c>
      <c r="Q765" s="13" t="str">
        <f>IF(NOT(ISERR(SEARCH("*_Buggy",$A765))), "Buggy", IF(NOT(ISERR(SEARCH("*_Manual",$A765))), "Manual", IF(NOT(ISERR(SEARCH("*_Auto",$A765))), "Auto", "")))</f>
        <v>Manual</v>
      </c>
      <c r="R765" s="13" t="s">
        <v>578</v>
      </c>
      <c r="S765" s="25">
        <v>1</v>
      </c>
      <c r="T765" s="25">
        <v>0</v>
      </c>
      <c r="U765" s="25">
        <v>0</v>
      </c>
      <c r="V765" s="25">
        <v>1</v>
      </c>
      <c r="W765" s="25">
        <v>0</v>
      </c>
      <c r="X765" s="13">
        <v>1</v>
      </c>
      <c r="Y765" s="13" t="str">
        <f t="shared" si="27"/>
        <v>Math-85</v>
      </c>
    </row>
    <row r="766" spans="1:25" x14ac:dyDescent="0.35">
      <c r="A766" s="5" t="s">
        <v>832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25"/>
        <v>GenProg-A</v>
      </c>
      <c r="P766" s="13" t="str">
        <f t="shared" si="26"/>
        <v>Evolutionary Search</v>
      </c>
      <c r="Q766" s="13" t="str">
        <f>IF(NOT(ISERR(SEARCH("*_Buggy",$A766))), "Buggy", IF(NOT(ISERR(SEARCH("*_Manual",$A766))), "Manual", IF(NOT(ISERR(SEARCH("*_Auto",$A766))), "Auto", "")))</f>
        <v>Manual</v>
      </c>
      <c r="R766" s="13" t="s">
        <v>578</v>
      </c>
      <c r="S766" s="25">
        <v>3</v>
      </c>
      <c r="T766" s="25">
        <v>2</v>
      </c>
      <c r="U766" s="25">
        <v>0</v>
      </c>
      <c r="V766" s="25">
        <v>1</v>
      </c>
      <c r="W766" s="25">
        <v>0</v>
      </c>
      <c r="X766" s="13">
        <v>3</v>
      </c>
      <c r="Y766" s="13" t="str">
        <f t="shared" si="27"/>
        <v>Math-95</v>
      </c>
    </row>
    <row r="767" spans="1:25" x14ac:dyDescent="0.35">
      <c r="A767" s="7" t="s">
        <v>833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25"/>
        <v>Kali-A</v>
      </c>
      <c r="P767" s="13" t="str">
        <f t="shared" si="26"/>
        <v>True Search</v>
      </c>
      <c r="Q767" s="13" t="str">
        <f>IF(NOT(ISERR(SEARCH("*_Buggy",$A767))), "Buggy", IF(NOT(ISERR(SEARCH("*_Manual",$A767))), "Manual", IF(NOT(ISERR(SEARCH("*_Auto",$A767))), "Auto", "")))</f>
        <v>Manual</v>
      </c>
      <c r="R767" s="13" t="s">
        <v>578</v>
      </c>
      <c r="S767" s="25">
        <v>1</v>
      </c>
      <c r="T767" s="25">
        <v>0</v>
      </c>
      <c r="U767" s="25">
        <v>0</v>
      </c>
      <c r="V767" s="25">
        <v>1</v>
      </c>
      <c r="W767" s="25">
        <v>0</v>
      </c>
      <c r="X767" s="13">
        <v>1</v>
      </c>
      <c r="Y767" s="13" t="str">
        <f t="shared" si="27"/>
        <v>Chart-1</v>
      </c>
    </row>
    <row r="768" spans="1:25" x14ac:dyDescent="0.35">
      <c r="A768" s="5" t="s">
        <v>834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25"/>
        <v>Kali-A</v>
      </c>
      <c r="P768" s="13" t="str">
        <f t="shared" si="26"/>
        <v>True Search</v>
      </c>
      <c r="Q768" s="13" t="str">
        <f>IF(NOT(ISERR(SEARCH("*_Buggy",$A768))), "Buggy", IF(NOT(ISERR(SEARCH("*_Manual",$A768))), "Manual", IF(NOT(ISERR(SEARCH("*_Auto",$A768))), "Auto", "")))</f>
        <v>Manual</v>
      </c>
      <c r="R768" s="13" t="s">
        <v>578</v>
      </c>
      <c r="S768" s="25">
        <v>2</v>
      </c>
      <c r="T768" s="25">
        <v>4</v>
      </c>
      <c r="U768" s="25">
        <v>0</v>
      </c>
      <c r="V768" s="25">
        <v>1</v>
      </c>
      <c r="W768" s="25">
        <v>0</v>
      </c>
      <c r="X768" s="13">
        <v>5</v>
      </c>
      <c r="Y768" s="13" t="str">
        <f t="shared" si="27"/>
        <v>Chart-5</v>
      </c>
    </row>
    <row r="769" spans="1:25" x14ac:dyDescent="0.35">
      <c r="A769" s="7" t="s">
        <v>835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25"/>
        <v>Kali-A</v>
      </c>
      <c r="P769" s="13" t="str">
        <f t="shared" si="26"/>
        <v>True Search</v>
      </c>
      <c r="Q769" s="13" t="str">
        <f>IF(NOT(ISERR(SEARCH("*_Buggy",$A769))), "Buggy", IF(NOT(ISERR(SEARCH("*_Manual",$A769))), "Manual", IF(NOT(ISERR(SEARCH("*_Auto",$A769))), "Auto", "")))</f>
        <v>Manual</v>
      </c>
      <c r="R769" s="13" t="s">
        <v>578</v>
      </c>
      <c r="S769" s="25">
        <v>1</v>
      </c>
      <c r="T769" s="13">
        <v>3</v>
      </c>
      <c r="U769" s="25">
        <v>0</v>
      </c>
      <c r="V769" s="25">
        <v>0</v>
      </c>
      <c r="W769" s="25">
        <v>0</v>
      </c>
      <c r="X769" s="13">
        <v>3</v>
      </c>
      <c r="Y769" s="13" t="str">
        <f t="shared" si="27"/>
        <v>Closure-1</v>
      </c>
    </row>
    <row r="770" spans="1:25" x14ac:dyDescent="0.35">
      <c r="A770" s="7" t="s">
        <v>836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25"/>
        <v>Kali-A</v>
      </c>
      <c r="P770" s="13" t="str">
        <f t="shared" si="26"/>
        <v>True Search</v>
      </c>
      <c r="Q770" s="13" t="str">
        <f>IF(NOT(ISERR(SEARCH("*_Buggy",$A770))), "Buggy", IF(NOT(ISERR(SEARCH("*_Manual",$A770))), "Manual", IF(NOT(ISERR(SEARCH("*_Auto",$A770))), "Auto", "")))</f>
        <v>Manual</v>
      </c>
      <c r="R770" s="13" t="s">
        <v>578</v>
      </c>
      <c r="S770" s="25">
        <v>1</v>
      </c>
      <c r="T770" s="25">
        <v>0</v>
      </c>
      <c r="U770" s="25">
        <v>0</v>
      </c>
      <c r="V770" s="25">
        <v>1</v>
      </c>
      <c r="W770" s="25">
        <v>0</v>
      </c>
      <c r="X770" s="13">
        <v>1</v>
      </c>
      <c r="Y770" s="13" t="str">
        <f t="shared" si="27"/>
        <v>Closure-10</v>
      </c>
    </row>
    <row r="771" spans="1:25" x14ac:dyDescent="0.35">
      <c r="A771" s="7" t="s">
        <v>837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25"/>
        <v>Kali-A</v>
      </c>
      <c r="P771" s="13" t="str">
        <f t="shared" si="26"/>
        <v>True Search</v>
      </c>
      <c r="Q771" s="13" t="str">
        <f>IF(NOT(ISERR(SEARCH("*_Buggy",$A771))), "Buggy", IF(NOT(ISERR(SEARCH("*_Manual",$A771))), "Manual", IF(NOT(ISERR(SEARCH("*_Auto",$A771))), "Auto", "")))</f>
        <v>Manual</v>
      </c>
      <c r="R771" s="13" t="s">
        <v>578</v>
      </c>
      <c r="S771" s="25">
        <v>1</v>
      </c>
      <c r="T771" s="25">
        <v>5</v>
      </c>
      <c r="U771" s="25">
        <v>0</v>
      </c>
      <c r="V771" s="25">
        <v>3</v>
      </c>
      <c r="W771" s="25">
        <v>0</v>
      </c>
      <c r="X771" s="13">
        <v>8</v>
      </c>
      <c r="Y771" s="13" t="str">
        <f t="shared" si="27"/>
        <v>Closure-112</v>
      </c>
    </row>
    <row r="772" spans="1:25" x14ac:dyDescent="0.35">
      <c r="A772" s="7" t="s">
        <v>838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25"/>
        <v>Kali-A</v>
      </c>
      <c r="P772" s="13" t="str">
        <f t="shared" si="26"/>
        <v>True Search</v>
      </c>
      <c r="Q772" s="13" t="str">
        <f>IF(NOT(ISERR(SEARCH("*_Buggy",$A772))), "Buggy", IF(NOT(ISERR(SEARCH("*_Manual",$A772))), "Manual", IF(NOT(ISERR(SEARCH("*_Auto",$A772))), "Auto", "")))</f>
        <v>Manual</v>
      </c>
      <c r="R772" s="13" t="s">
        <v>578</v>
      </c>
      <c r="S772" s="25">
        <v>1</v>
      </c>
      <c r="T772" s="25">
        <v>0</v>
      </c>
      <c r="U772" s="25">
        <v>0</v>
      </c>
      <c r="V772" s="25">
        <v>1</v>
      </c>
      <c r="W772" s="25">
        <v>0</v>
      </c>
      <c r="X772" s="13">
        <v>1</v>
      </c>
      <c r="Y772" s="13" t="str">
        <f t="shared" si="27"/>
        <v>Closure-113</v>
      </c>
    </row>
    <row r="773" spans="1:25" x14ac:dyDescent="0.35">
      <c r="A773" s="5" t="s">
        <v>839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25"/>
        <v>Kali-A</v>
      </c>
      <c r="P773" s="13" t="str">
        <f t="shared" si="26"/>
        <v>True Search</v>
      </c>
      <c r="Q773" s="13" t="str">
        <f>IF(NOT(ISERR(SEARCH("*_Buggy",$A773))), "Buggy", IF(NOT(ISERR(SEARCH("*_Manual",$A773))), "Manual", IF(NOT(ISERR(SEARCH("*_Auto",$A773))), "Auto", "")))</f>
        <v>Manual</v>
      </c>
      <c r="R773" s="13" t="s">
        <v>577</v>
      </c>
      <c r="S773" s="25">
        <v>2</v>
      </c>
      <c r="T773" s="25">
        <v>0</v>
      </c>
      <c r="U773" s="13">
        <v>11</v>
      </c>
      <c r="V773" s="13">
        <v>0</v>
      </c>
      <c r="W773" s="13">
        <v>0</v>
      </c>
      <c r="X773" s="13">
        <v>11</v>
      </c>
      <c r="Y773" s="13" t="str">
        <f t="shared" si="27"/>
        <v>Closure-115</v>
      </c>
    </row>
    <row r="774" spans="1:25" x14ac:dyDescent="0.35">
      <c r="A774" s="7" t="s">
        <v>840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25"/>
        <v>Kali-A</v>
      </c>
      <c r="P774" s="13" t="str">
        <f t="shared" si="26"/>
        <v>True Search</v>
      </c>
      <c r="Q774" s="13" t="str">
        <f>IF(NOT(ISERR(SEARCH("*_Buggy",$A774))), "Buggy", IF(NOT(ISERR(SEARCH("*_Manual",$A774))), "Manual", IF(NOT(ISERR(SEARCH("*_Auto",$A774))), "Auto", "")))</f>
        <v>Manual</v>
      </c>
      <c r="R774" s="13" t="s">
        <v>578</v>
      </c>
      <c r="S774" s="25">
        <v>2</v>
      </c>
      <c r="T774" s="13">
        <v>2</v>
      </c>
      <c r="U774" s="25">
        <v>0</v>
      </c>
      <c r="V774" s="25">
        <v>0</v>
      </c>
      <c r="W774" s="25">
        <v>0</v>
      </c>
      <c r="X774" s="13">
        <v>2</v>
      </c>
      <c r="Y774" s="13" t="str">
        <f t="shared" si="27"/>
        <v>Closure-124</v>
      </c>
    </row>
    <row r="775" spans="1:25" x14ac:dyDescent="0.35">
      <c r="A775" s="5" t="s">
        <v>841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25"/>
        <v>Kali-A</v>
      </c>
      <c r="P775" s="13" t="str">
        <f t="shared" si="26"/>
        <v>True Search</v>
      </c>
      <c r="Q775" s="13" t="str">
        <f>IF(NOT(ISERR(SEARCH("*_Buggy",$A775))), "Buggy", IF(NOT(ISERR(SEARCH("*_Manual",$A775))), "Manual", IF(NOT(ISERR(SEARCH("*_Auto",$A775))), "Auto", "")))</f>
        <v>Manual</v>
      </c>
      <c r="R775" s="13" t="s">
        <v>578</v>
      </c>
      <c r="S775" s="25">
        <v>1</v>
      </c>
      <c r="T775" s="13">
        <v>3</v>
      </c>
      <c r="U775" s="25">
        <v>0</v>
      </c>
      <c r="V775" s="25">
        <v>0</v>
      </c>
      <c r="W775" s="25">
        <v>0</v>
      </c>
      <c r="X775" s="13">
        <v>3</v>
      </c>
      <c r="Y775" s="13" t="str">
        <f t="shared" si="27"/>
        <v>Closure-15</v>
      </c>
    </row>
    <row r="776" spans="1:25" x14ac:dyDescent="0.35">
      <c r="A776" s="7" t="s">
        <v>842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25"/>
        <v>Kali-A</v>
      </c>
      <c r="P776" s="13" t="str">
        <f t="shared" si="26"/>
        <v>True Search</v>
      </c>
      <c r="Q776" s="13" t="str">
        <f>IF(NOT(ISERR(SEARCH("*_Buggy",$A776))), "Buggy", IF(NOT(ISERR(SEARCH("*_Manual",$A776))), "Manual", IF(NOT(ISERR(SEARCH("*_Auto",$A776))), "Auto", "")))</f>
        <v>Manual</v>
      </c>
      <c r="R776" s="13" t="s">
        <v>578</v>
      </c>
      <c r="S776" s="25">
        <v>3</v>
      </c>
      <c r="T776" s="13">
        <v>4</v>
      </c>
      <c r="U776" s="25">
        <v>0</v>
      </c>
      <c r="V776" s="25">
        <v>0</v>
      </c>
      <c r="W776" s="25">
        <v>0</v>
      </c>
      <c r="X776" s="13">
        <v>4</v>
      </c>
      <c r="Y776" s="13" t="str">
        <f t="shared" si="27"/>
        <v>Closure-2</v>
      </c>
    </row>
    <row r="777" spans="1:25" x14ac:dyDescent="0.35">
      <c r="A777" s="7" t="s">
        <v>843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25"/>
        <v>Kali-A</v>
      </c>
      <c r="P777" s="13" t="str">
        <f t="shared" si="26"/>
        <v>True Search</v>
      </c>
      <c r="Q777" s="13" t="str">
        <f>IF(NOT(ISERR(SEARCH("*_Buggy",$A777))), "Buggy", IF(NOT(ISERR(SEARCH("*_Manual",$A777))), "Manual", IF(NOT(ISERR(SEARCH("*_Auto",$A777))), "Auto", "")))</f>
        <v>Manual</v>
      </c>
      <c r="R777" s="13" t="s">
        <v>578</v>
      </c>
      <c r="S777" s="25">
        <v>2</v>
      </c>
      <c r="T777" s="25">
        <v>0</v>
      </c>
      <c r="U777" s="25">
        <v>17</v>
      </c>
      <c r="V777" s="25">
        <v>2</v>
      </c>
      <c r="W777" s="25">
        <v>0</v>
      </c>
      <c r="X777" s="13">
        <v>19</v>
      </c>
      <c r="Y777" s="13" t="str">
        <f t="shared" si="27"/>
        <v>Closure-21</v>
      </c>
    </row>
    <row r="778" spans="1:25" x14ac:dyDescent="0.35">
      <c r="A778" s="5" t="s">
        <v>844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25"/>
        <v>Kali-A</v>
      </c>
      <c r="P778" s="13" t="str">
        <f t="shared" si="26"/>
        <v>True Search</v>
      </c>
      <c r="Q778" s="13" t="str">
        <f>IF(NOT(ISERR(SEARCH("*_Buggy",$A778))), "Buggy", IF(NOT(ISERR(SEARCH("*_Manual",$A778))), "Manual", IF(NOT(ISERR(SEARCH("*_Auto",$A778))), "Auto", "")))</f>
        <v>Manual</v>
      </c>
      <c r="R778" s="13" t="s">
        <v>578</v>
      </c>
      <c r="S778" s="25">
        <v>5</v>
      </c>
      <c r="T778" s="25">
        <v>0</v>
      </c>
      <c r="U778" s="25">
        <v>23</v>
      </c>
      <c r="V778" s="25">
        <v>2</v>
      </c>
      <c r="W778" s="25">
        <v>1</v>
      </c>
      <c r="X778" s="13">
        <v>26</v>
      </c>
      <c r="Y778" s="13" t="str">
        <f t="shared" si="27"/>
        <v>Closure-22</v>
      </c>
    </row>
    <row r="779" spans="1:25" x14ac:dyDescent="0.35">
      <c r="A779" s="5" t="s">
        <v>845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25"/>
        <v>Kali-A</v>
      </c>
      <c r="P779" s="13" t="str">
        <f t="shared" si="26"/>
        <v>True Search</v>
      </c>
      <c r="Q779" s="13" t="str">
        <f>IF(NOT(ISERR(SEARCH("*_Buggy",$A779))), "Buggy", IF(NOT(ISERR(SEARCH("*_Manual",$A779))), "Manual", IF(NOT(ISERR(SEARCH("*_Auto",$A779))), "Auto", "")))</f>
        <v>Manual</v>
      </c>
      <c r="R779" s="13" t="s">
        <v>578</v>
      </c>
      <c r="S779" s="25">
        <v>3</v>
      </c>
      <c r="T779" s="25">
        <v>6</v>
      </c>
      <c r="U779" s="25">
        <v>0</v>
      </c>
      <c r="V779" s="25">
        <v>2</v>
      </c>
      <c r="W779" s="25">
        <v>0</v>
      </c>
      <c r="X779" s="13">
        <v>8</v>
      </c>
      <c r="Y779" s="13" t="str">
        <f t="shared" si="27"/>
        <v>Closure-3</v>
      </c>
    </row>
    <row r="780" spans="1:25" x14ac:dyDescent="0.35">
      <c r="A780" s="5" t="s">
        <v>846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25"/>
        <v>Kali-A</v>
      </c>
      <c r="P780" s="13" t="str">
        <f t="shared" si="26"/>
        <v>True Search</v>
      </c>
      <c r="Q780" s="13" t="str">
        <f>IF(NOT(ISERR(SEARCH("*_Buggy",$A780))), "Buggy", IF(NOT(ISERR(SEARCH("*_Manual",$A780))), "Manual", IF(NOT(ISERR(SEARCH("*_Auto",$A780))), "Auto", "")))</f>
        <v>Manual</v>
      </c>
      <c r="R780" s="13" t="s">
        <v>578</v>
      </c>
      <c r="S780" s="25">
        <v>1</v>
      </c>
      <c r="T780" s="13">
        <v>3</v>
      </c>
      <c r="U780" s="25">
        <v>0</v>
      </c>
      <c r="V780" s="25">
        <v>0</v>
      </c>
      <c r="W780" s="25">
        <v>0</v>
      </c>
      <c r="X780" s="13">
        <v>3</v>
      </c>
      <c r="Y780" s="13" t="str">
        <f t="shared" si="27"/>
        <v>Closure-33</v>
      </c>
    </row>
    <row r="781" spans="1:25" x14ac:dyDescent="0.35">
      <c r="A781" s="7" t="s">
        <v>847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25"/>
        <v>Kali-A</v>
      </c>
      <c r="P781" s="13" t="str">
        <f t="shared" si="26"/>
        <v>True Search</v>
      </c>
      <c r="Q781" s="13" t="str">
        <f>IF(NOT(ISERR(SEARCH("*_Buggy",$A781))), "Buggy", IF(NOT(ISERR(SEARCH("*_Manual",$A781))), "Manual", IF(NOT(ISERR(SEARCH("*_Auto",$A781))), "Auto", "")))</f>
        <v>Manual</v>
      </c>
      <c r="R781" s="13" t="s">
        <v>578</v>
      </c>
      <c r="S781" s="25">
        <v>1</v>
      </c>
      <c r="T781" s="25">
        <v>0</v>
      </c>
      <c r="U781" s="25">
        <v>0</v>
      </c>
      <c r="V781" s="25">
        <v>1</v>
      </c>
      <c r="W781" s="25">
        <v>0</v>
      </c>
      <c r="X781" s="13">
        <v>1</v>
      </c>
      <c r="Y781" s="13" t="str">
        <f t="shared" si="27"/>
        <v>Closure-38</v>
      </c>
    </row>
    <row r="782" spans="1:25" x14ac:dyDescent="0.35">
      <c r="A782" s="5" t="s">
        <v>848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25"/>
        <v>Kali-A</v>
      </c>
      <c r="P782" s="13" t="str">
        <f t="shared" si="26"/>
        <v>True Search</v>
      </c>
      <c r="Q782" s="13" t="str">
        <f>IF(NOT(ISERR(SEARCH("*_Buggy",$A782))), "Buggy", IF(NOT(ISERR(SEARCH("*_Manual",$A782))), "Manual", IF(NOT(ISERR(SEARCH("*_Auto",$A782))), "Auto", "")))</f>
        <v>Manual</v>
      </c>
      <c r="R782" s="13" t="s">
        <v>578</v>
      </c>
      <c r="S782" s="25">
        <v>2</v>
      </c>
      <c r="T782" s="25">
        <v>0</v>
      </c>
      <c r="U782" s="25">
        <v>0</v>
      </c>
      <c r="V782" s="25">
        <v>2</v>
      </c>
      <c r="W782" s="25">
        <v>0</v>
      </c>
      <c r="X782" s="13">
        <v>2</v>
      </c>
      <c r="Y782" s="13" t="str">
        <f t="shared" si="27"/>
        <v>Closure-4</v>
      </c>
    </row>
    <row r="783" spans="1:25" x14ac:dyDescent="0.35">
      <c r="A783" s="7" t="s">
        <v>849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25"/>
        <v>Kali-A</v>
      </c>
      <c r="P783" s="13" t="str">
        <f t="shared" si="26"/>
        <v>True Search</v>
      </c>
      <c r="Q783" s="13" t="str">
        <f>IF(NOT(ISERR(SEARCH("*_Buggy",$A783))), "Buggy", IF(NOT(ISERR(SEARCH("*_Manual",$A783))), "Manual", IF(NOT(ISERR(SEARCH("*_Auto",$A783))), "Auto", "")))</f>
        <v>Manual</v>
      </c>
      <c r="R783" s="13" t="s">
        <v>578</v>
      </c>
      <c r="S783" s="25">
        <v>1</v>
      </c>
      <c r="T783" s="25">
        <v>0</v>
      </c>
      <c r="U783" s="13">
        <v>16</v>
      </c>
      <c r="V783" s="13">
        <v>0</v>
      </c>
      <c r="W783" s="13">
        <v>0</v>
      </c>
      <c r="X783" s="13">
        <v>16</v>
      </c>
      <c r="Y783" s="13" t="str">
        <f t="shared" si="27"/>
        <v>Closure-46</v>
      </c>
    </row>
    <row r="784" spans="1:25" x14ac:dyDescent="0.35">
      <c r="A784" s="5" t="s">
        <v>850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25"/>
        <v>Kali-A</v>
      </c>
      <c r="P784" s="13" t="str">
        <f t="shared" si="26"/>
        <v>True Search</v>
      </c>
      <c r="Q784" s="13" t="str">
        <f>IF(NOT(ISERR(SEARCH("*_Buggy",$A784))), "Buggy", IF(NOT(ISERR(SEARCH("*_Manual",$A784))), "Manual", IF(NOT(ISERR(SEARCH("*_Auto",$A784))), "Auto", "")))</f>
        <v>Manual</v>
      </c>
      <c r="R784" s="13" t="s">
        <v>578</v>
      </c>
      <c r="S784" s="25">
        <v>1</v>
      </c>
      <c r="T784" s="25">
        <v>0</v>
      </c>
      <c r="U784" s="25">
        <v>0</v>
      </c>
      <c r="V784" s="25">
        <v>1</v>
      </c>
      <c r="W784" s="25">
        <v>0</v>
      </c>
      <c r="X784" s="13">
        <v>1</v>
      </c>
      <c r="Y784" s="13" t="str">
        <f t="shared" si="27"/>
        <v>Closure-51</v>
      </c>
    </row>
    <row r="785" spans="1:25" x14ac:dyDescent="0.35">
      <c r="A785" s="5" t="s">
        <v>851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25"/>
        <v>Kali-A</v>
      </c>
      <c r="P785" s="13" t="str">
        <f t="shared" si="26"/>
        <v>True Search</v>
      </c>
      <c r="Q785" s="13" t="str">
        <f>IF(NOT(ISERR(SEARCH("*_Buggy",$A785))), "Buggy", IF(NOT(ISERR(SEARCH("*_Manual",$A785))), "Manual", IF(NOT(ISERR(SEARCH("*_Auto",$A785))), "Auto", "")))</f>
        <v>Manual</v>
      </c>
      <c r="R785" s="13" t="s">
        <v>578</v>
      </c>
      <c r="S785" s="25">
        <v>1</v>
      </c>
      <c r="T785" s="25">
        <v>1</v>
      </c>
      <c r="U785" s="25">
        <v>0</v>
      </c>
      <c r="V785" s="25">
        <v>1</v>
      </c>
      <c r="W785" s="25">
        <v>0</v>
      </c>
      <c r="X785" s="13">
        <v>2</v>
      </c>
      <c r="Y785" s="13" t="str">
        <f t="shared" si="27"/>
        <v>Closure-55</v>
      </c>
    </row>
    <row r="786" spans="1:25" x14ac:dyDescent="0.35">
      <c r="A786" s="5" t="s">
        <v>852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25"/>
        <v>Kali-A</v>
      </c>
      <c r="P786" s="13" t="str">
        <f t="shared" si="26"/>
        <v>True Search</v>
      </c>
      <c r="Q786" s="13" t="str">
        <f>IF(NOT(ISERR(SEARCH("*_Buggy",$A786))), "Buggy", IF(NOT(ISERR(SEARCH("*_Manual",$A786))), "Manual", IF(NOT(ISERR(SEARCH("*_Auto",$A786))), "Auto", "")))</f>
        <v>Manual</v>
      </c>
      <c r="R786" s="13" t="s">
        <v>578</v>
      </c>
      <c r="S786" s="25">
        <v>2</v>
      </c>
      <c r="T786" s="13">
        <v>2</v>
      </c>
      <c r="U786" s="25">
        <v>0</v>
      </c>
      <c r="V786" s="25">
        <v>0</v>
      </c>
      <c r="W786" s="25">
        <v>0</v>
      </c>
      <c r="X786" s="13">
        <v>2</v>
      </c>
      <c r="Y786" s="13" t="str">
        <f t="shared" si="27"/>
        <v>Closure-66</v>
      </c>
    </row>
    <row r="787" spans="1:25" x14ac:dyDescent="0.35">
      <c r="A787" s="7" t="s">
        <v>853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25"/>
        <v>Kali-A</v>
      </c>
      <c r="P787" s="13" t="str">
        <f t="shared" si="26"/>
        <v>True Search</v>
      </c>
      <c r="Q787" s="13" t="str">
        <f>IF(NOT(ISERR(SEARCH("*_Buggy",$A787))), "Buggy", IF(NOT(ISERR(SEARCH("*_Manual",$A787))), "Manual", IF(NOT(ISERR(SEARCH("*_Auto",$A787))), "Auto", "")))</f>
        <v>Manual</v>
      </c>
      <c r="R787" s="13" t="s">
        <v>578</v>
      </c>
      <c r="S787" s="25">
        <v>3</v>
      </c>
      <c r="T787" s="25">
        <v>4</v>
      </c>
      <c r="U787" s="25">
        <v>0</v>
      </c>
      <c r="V787" s="25">
        <v>1</v>
      </c>
      <c r="W787" s="25">
        <v>0</v>
      </c>
      <c r="X787" s="13">
        <v>5</v>
      </c>
      <c r="Y787" s="13" t="str">
        <f t="shared" si="27"/>
        <v>Closure-7</v>
      </c>
    </row>
    <row r="788" spans="1:25" x14ac:dyDescent="0.35">
      <c r="A788" s="7" t="s">
        <v>854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25"/>
        <v>Kali-A</v>
      </c>
      <c r="P788" s="13" t="str">
        <f t="shared" si="26"/>
        <v>True Search</v>
      </c>
      <c r="Q788" s="13" t="str">
        <f>IF(NOT(ISERR(SEARCH("*_Buggy",$A788))), "Buggy", IF(NOT(ISERR(SEARCH("*_Manual",$A788))), "Manual", IF(NOT(ISERR(SEARCH("*_Auto",$A788))), "Auto", "")))</f>
        <v>Manual</v>
      </c>
      <c r="R788" s="13" t="s">
        <v>578</v>
      </c>
      <c r="S788" s="25">
        <v>3</v>
      </c>
      <c r="T788" s="25">
        <v>3</v>
      </c>
      <c r="U788" s="25">
        <v>0</v>
      </c>
      <c r="V788" s="25">
        <v>1</v>
      </c>
      <c r="W788" s="25">
        <v>0</v>
      </c>
      <c r="X788" s="13">
        <v>4</v>
      </c>
      <c r="Y788" s="13" t="str">
        <f t="shared" si="27"/>
        <v>Closure-75</v>
      </c>
    </row>
    <row r="789" spans="1:25" x14ac:dyDescent="0.35">
      <c r="A789" s="5" t="s">
        <v>855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25"/>
        <v>Kali-A</v>
      </c>
      <c r="P789" s="13" t="str">
        <f t="shared" si="26"/>
        <v>True Search</v>
      </c>
      <c r="Q789" s="13" t="str">
        <f>IF(NOT(ISERR(SEARCH("*_Buggy",$A789))), "Buggy", IF(NOT(ISERR(SEARCH("*_Manual",$A789))), "Manual", IF(NOT(ISERR(SEARCH("*_Auto",$A789))), "Auto", "")))</f>
        <v>Manual</v>
      </c>
      <c r="R789" s="13" t="s">
        <v>577</v>
      </c>
      <c r="S789" s="25">
        <v>1</v>
      </c>
      <c r="T789" s="25">
        <v>0</v>
      </c>
      <c r="U789" s="25">
        <v>0</v>
      </c>
      <c r="V789" s="25">
        <v>1</v>
      </c>
      <c r="W789" s="25">
        <v>0</v>
      </c>
      <c r="X789" s="13">
        <v>1</v>
      </c>
      <c r="Y789" s="13" t="str">
        <f t="shared" si="27"/>
        <v>Closure-86</v>
      </c>
    </row>
    <row r="790" spans="1:25" x14ac:dyDescent="0.35">
      <c r="A790" s="7" t="s">
        <v>856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25"/>
        <v>Kali-A</v>
      </c>
      <c r="P790" s="13" t="str">
        <f t="shared" si="26"/>
        <v>True Search</v>
      </c>
      <c r="Q790" s="13" t="str">
        <f>IF(NOT(ISERR(SEARCH("*_Buggy",$A790))), "Buggy", IF(NOT(ISERR(SEARCH("*_Manual",$A790))), "Manual", IF(NOT(ISERR(SEARCH("*_Auto",$A790))), "Auto", "")))</f>
        <v>Manual</v>
      </c>
      <c r="R790" s="13" t="s">
        <v>578</v>
      </c>
      <c r="S790" s="25">
        <v>1</v>
      </c>
      <c r="T790" s="25">
        <v>0</v>
      </c>
      <c r="U790" s="25">
        <v>1</v>
      </c>
      <c r="V790" s="25">
        <v>1</v>
      </c>
      <c r="W790" s="25">
        <v>0</v>
      </c>
      <c r="X790" s="13">
        <v>2</v>
      </c>
      <c r="Y790" s="13" t="str">
        <f t="shared" si="27"/>
        <v>Lang-58</v>
      </c>
    </row>
    <row r="791" spans="1:25" x14ac:dyDescent="0.35">
      <c r="A791" s="5" t="s">
        <v>857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si="25"/>
        <v>Kali-A</v>
      </c>
      <c r="P791" s="13" t="str">
        <f t="shared" si="26"/>
        <v>True Search</v>
      </c>
      <c r="Q791" s="13" t="str">
        <f>IF(NOT(ISERR(SEARCH("*_Buggy",$A791))), "Buggy", IF(NOT(ISERR(SEARCH("*_Manual",$A791))), "Manual", IF(NOT(ISERR(SEARCH("*_Auto",$A791))), "Auto", "")))</f>
        <v>Manual</v>
      </c>
      <c r="R791" s="13" t="s">
        <v>578</v>
      </c>
      <c r="S791" s="25">
        <v>4</v>
      </c>
      <c r="T791" s="25">
        <v>2</v>
      </c>
      <c r="U791" s="25">
        <v>19</v>
      </c>
      <c r="V791" s="25">
        <v>1</v>
      </c>
      <c r="W791" s="25">
        <v>0</v>
      </c>
      <c r="X791" s="13">
        <v>22</v>
      </c>
      <c r="Y791" s="13" t="str">
        <f t="shared" si="27"/>
        <v>Lang-63</v>
      </c>
    </row>
    <row r="792" spans="1:25" x14ac:dyDescent="0.35">
      <c r="A792" s="5" t="s">
        <v>858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ref="O792:O855" si="28">LEFT($A792,FIND("_",$A792)-1)</f>
        <v>Kali-A</v>
      </c>
      <c r="P792" s="13" t="str">
        <f t="shared" ref="P792:P855" si="29">IF($O792="ACS", "True Search", IF($O792="Arja", "Evolutionary Search", IF($O792="AVATAR", "True Pattern", IF($O792="CapGen", "Search Like Pattern", IF($O792="Cardumen", "True Semantic", IF($O792="DynaMoth", "True Semantic", IF($O792="FixMiner", "True Pattern", IF($O792="GenProg-A", "Evolutionary Search", IF($O792="Hercules", "Learning Pattern", IF($O792="Jaid", "True Semantic",
IF($O792="Kali-A", "True Search", IF($O792="kPAR", "True Pattern", IF($O792="Nopol", "True Semantic", IF($O792="RSRepair-A", "Evolutionary Search", IF($O792="SequenceR", "Deep Learning", IF($O792="SimFix", "Search Like Pattern", IF($O792="SketchFix", "True Pattern", IF($O792="SOFix", "True Pattern", IF($O792="ssFix", "Search Like Pattern", IF($O792="TBar", "True Pattern", ""))))))))))))))))))))</f>
        <v>True Search</v>
      </c>
      <c r="Q792" s="13" t="str">
        <f>IF(NOT(ISERR(SEARCH("*_Buggy",$A792))), "Buggy", IF(NOT(ISERR(SEARCH("*_Manual",$A792))), "Manual", IF(NOT(ISERR(SEARCH("*_Auto",$A792))), "Auto", "")))</f>
        <v>Manual</v>
      </c>
      <c r="R792" s="13" t="s">
        <v>578</v>
      </c>
      <c r="S792" s="25">
        <v>4</v>
      </c>
      <c r="T792" s="13">
        <v>4</v>
      </c>
      <c r="U792" s="25">
        <v>0</v>
      </c>
      <c r="V792" s="25">
        <v>0</v>
      </c>
      <c r="W792" s="25">
        <v>0</v>
      </c>
      <c r="X792" s="13">
        <v>4</v>
      </c>
      <c r="Y792" s="13" t="str">
        <f t="shared" si="27"/>
        <v>Math-28</v>
      </c>
    </row>
    <row r="793" spans="1:25" x14ac:dyDescent="0.35">
      <c r="A793" s="7" t="s">
        <v>859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28"/>
        <v>Kali-A</v>
      </c>
      <c r="P793" s="13" t="str">
        <f t="shared" si="29"/>
        <v>True Search</v>
      </c>
      <c r="Q793" s="13" t="str">
        <f>IF(NOT(ISERR(SEARCH("*_Buggy",$A793))), "Buggy", IF(NOT(ISERR(SEARCH("*_Manual",$A793))), "Manual", IF(NOT(ISERR(SEARCH("*_Auto",$A793))), "Auto", "")))</f>
        <v>Manual</v>
      </c>
      <c r="R793" s="13" t="s">
        <v>578</v>
      </c>
      <c r="S793" s="25">
        <v>4</v>
      </c>
      <c r="T793" s="25">
        <v>1</v>
      </c>
      <c r="U793" s="25">
        <v>21</v>
      </c>
      <c r="V793" s="25">
        <v>12</v>
      </c>
      <c r="W793" s="25">
        <v>2</v>
      </c>
      <c r="X793" s="13">
        <v>34</v>
      </c>
      <c r="Y793" s="13" t="str">
        <f t="shared" si="27"/>
        <v>Math-31</v>
      </c>
    </row>
    <row r="794" spans="1:25" x14ac:dyDescent="0.35">
      <c r="A794" s="7" t="s">
        <v>860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28"/>
        <v>Kali-A</v>
      </c>
      <c r="P794" s="13" t="str">
        <f t="shared" si="29"/>
        <v>True Search</v>
      </c>
      <c r="Q794" s="13" t="str">
        <f>IF(NOT(ISERR(SEARCH("*_Buggy",$A794))), "Buggy", IF(NOT(ISERR(SEARCH("*_Manual",$A794))), "Manual", IF(NOT(ISERR(SEARCH("*_Auto",$A794))), "Auto", "")))</f>
        <v>Manual</v>
      </c>
      <c r="R794" s="13" t="s">
        <v>578</v>
      </c>
      <c r="S794" s="25">
        <v>1</v>
      </c>
      <c r="T794" s="25">
        <v>0</v>
      </c>
      <c r="U794" s="25">
        <v>0</v>
      </c>
      <c r="V794" s="25">
        <v>1</v>
      </c>
      <c r="W794" s="25">
        <v>0</v>
      </c>
      <c r="X794" s="13">
        <v>1</v>
      </c>
      <c r="Y794" s="13" t="str">
        <f t="shared" si="27"/>
        <v>Math-32</v>
      </c>
    </row>
    <row r="795" spans="1:25" x14ac:dyDescent="0.35">
      <c r="A795" s="5" t="s">
        <v>861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28"/>
        <v>Kali-A</v>
      </c>
      <c r="P795" s="13" t="str">
        <f t="shared" si="29"/>
        <v>True Search</v>
      </c>
      <c r="Q795" s="13" t="str">
        <f>IF(NOT(ISERR(SEARCH("*_Buggy",$A795))), "Buggy", IF(NOT(ISERR(SEARCH("*_Manual",$A795))), "Manual", IF(NOT(ISERR(SEARCH("*_Auto",$A795))), "Auto", "")))</f>
        <v>Manual</v>
      </c>
      <c r="R795" s="13" t="s">
        <v>578</v>
      </c>
      <c r="S795" s="25">
        <v>4</v>
      </c>
      <c r="T795" s="25">
        <v>0</v>
      </c>
      <c r="U795" s="25">
        <v>0</v>
      </c>
      <c r="V795" s="25">
        <v>4</v>
      </c>
      <c r="W795" s="25">
        <v>0</v>
      </c>
      <c r="X795" s="13">
        <v>4</v>
      </c>
      <c r="Y795" s="13" t="str">
        <f t="shared" si="27"/>
        <v>Math-49</v>
      </c>
    </row>
    <row r="796" spans="1:25" x14ac:dyDescent="0.35">
      <c r="A796" s="7" t="s">
        <v>862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28"/>
        <v>Kali-A</v>
      </c>
      <c r="P796" s="13" t="str">
        <f t="shared" si="29"/>
        <v>True Search</v>
      </c>
      <c r="Q796" s="13" t="str">
        <f>IF(NOT(ISERR(SEARCH("*_Buggy",$A796))), "Buggy", IF(NOT(ISERR(SEARCH("*_Manual",$A796))), "Manual", IF(NOT(ISERR(SEARCH("*_Auto",$A796))), "Auto", "")))</f>
        <v>Manual</v>
      </c>
      <c r="R796" s="13" t="s">
        <v>577</v>
      </c>
      <c r="S796" s="25">
        <v>1</v>
      </c>
      <c r="T796" s="25">
        <v>0</v>
      </c>
      <c r="U796" s="13">
        <v>4</v>
      </c>
      <c r="V796" s="13">
        <v>0</v>
      </c>
      <c r="W796" s="13">
        <v>0</v>
      </c>
      <c r="X796" s="13">
        <v>4</v>
      </c>
      <c r="Y796" s="13" t="str">
        <f t="shared" si="27"/>
        <v>Math-50</v>
      </c>
    </row>
    <row r="797" spans="1:25" x14ac:dyDescent="0.35">
      <c r="A797" s="7" t="s">
        <v>863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28"/>
        <v>Kali-A</v>
      </c>
      <c r="P797" s="13" t="str">
        <f t="shared" si="29"/>
        <v>True Search</v>
      </c>
      <c r="Q797" s="13" t="str">
        <f>IF(NOT(ISERR(SEARCH("*_Buggy",$A797))), "Buggy", IF(NOT(ISERR(SEARCH("*_Manual",$A797))), "Manual", IF(NOT(ISERR(SEARCH("*_Auto",$A797))), "Auto", "")))</f>
        <v>Manual</v>
      </c>
      <c r="R797" s="13" t="s">
        <v>578</v>
      </c>
      <c r="S797" s="25">
        <v>1</v>
      </c>
      <c r="T797" s="25">
        <v>0</v>
      </c>
      <c r="U797" s="25">
        <v>0</v>
      </c>
      <c r="V797" s="25">
        <v>1</v>
      </c>
      <c r="W797" s="25">
        <v>0</v>
      </c>
      <c r="X797" s="13">
        <v>1</v>
      </c>
      <c r="Y797" s="13" t="str">
        <f t="shared" si="27"/>
        <v>Math-80</v>
      </c>
    </row>
    <row r="798" spans="1:25" x14ac:dyDescent="0.35">
      <c r="A798" s="5" t="s">
        <v>864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28"/>
        <v>Kali-A</v>
      </c>
      <c r="P798" s="13" t="str">
        <f t="shared" si="29"/>
        <v>True Search</v>
      </c>
      <c r="Q798" s="13" t="str">
        <f>IF(NOT(ISERR(SEARCH("*_Buggy",$A798))), "Buggy", IF(NOT(ISERR(SEARCH("*_Manual",$A798))), "Manual", IF(NOT(ISERR(SEARCH("*_Auto",$A798))), "Auto", "")))</f>
        <v>Manual</v>
      </c>
      <c r="R798" s="13" t="s">
        <v>578</v>
      </c>
      <c r="S798" s="25">
        <v>3</v>
      </c>
      <c r="T798" s="25">
        <v>1</v>
      </c>
      <c r="U798" s="25">
        <v>0</v>
      </c>
      <c r="V798" s="25">
        <v>3</v>
      </c>
      <c r="W798" s="25">
        <v>0</v>
      </c>
      <c r="X798" s="13">
        <v>4</v>
      </c>
      <c r="Y798" s="13" t="str">
        <f t="shared" si="27"/>
        <v>Math-81</v>
      </c>
    </row>
    <row r="799" spans="1:25" x14ac:dyDescent="0.35">
      <c r="A799" s="7" t="s">
        <v>865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28"/>
        <v>Kali-A</v>
      </c>
      <c r="P799" s="13" t="str">
        <f t="shared" si="29"/>
        <v>True Search</v>
      </c>
      <c r="Q799" s="13" t="str">
        <f>IF(NOT(ISERR(SEARCH("*_Buggy",$A799))), "Buggy", IF(NOT(ISERR(SEARCH("*_Manual",$A799))), "Manual", IF(NOT(ISERR(SEARCH("*_Auto",$A799))), "Auto", "")))</f>
        <v>Manual</v>
      </c>
      <c r="R799" s="13" t="s">
        <v>578</v>
      </c>
      <c r="S799" s="25">
        <v>3</v>
      </c>
      <c r="T799" s="13">
        <v>9</v>
      </c>
      <c r="U799" s="25">
        <v>0</v>
      </c>
      <c r="V799" s="25">
        <v>0</v>
      </c>
      <c r="W799" s="25">
        <v>0</v>
      </c>
      <c r="X799" s="13">
        <v>9</v>
      </c>
      <c r="Y799" s="13" t="str">
        <f t="shared" si="27"/>
        <v>Math-84</v>
      </c>
    </row>
    <row r="800" spans="1:25" x14ac:dyDescent="0.35">
      <c r="A800" s="5" t="s">
        <v>866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28"/>
        <v>Kali-A</v>
      </c>
      <c r="P800" s="13" t="str">
        <f t="shared" si="29"/>
        <v>True Search</v>
      </c>
      <c r="Q800" s="13" t="str">
        <f>IF(NOT(ISERR(SEARCH("*_Buggy",$A800))), "Buggy", IF(NOT(ISERR(SEARCH("*_Manual",$A800))), "Manual", IF(NOT(ISERR(SEARCH("*_Auto",$A800))), "Auto", "")))</f>
        <v>Manual</v>
      </c>
      <c r="R800" s="13" t="s">
        <v>578</v>
      </c>
      <c r="S800" s="25">
        <v>1</v>
      </c>
      <c r="T800" s="25">
        <v>0</v>
      </c>
      <c r="U800" s="25">
        <v>0</v>
      </c>
      <c r="V800" s="25">
        <v>1</v>
      </c>
      <c r="W800" s="25">
        <v>0</v>
      </c>
      <c r="X800" s="13">
        <v>1</v>
      </c>
      <c r="Y800" s="13" t="str">
        <f t="shared" si="27"/>
        <v>Math-85</v>
      </c>
    </row>
    <row r="801" spans="1:25" x14ac:dyDescent="0.35">
      <c r="A801" s="5" t="s">
        <v>867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28"/>
        <v>Kali-A</v>
      </c>
      <c r="P801" s="13" t="str">
        <f t="shared" si="29"/>
        <v>True Search</v>
      </c>
      <c r="Q801" s="13" t="str">
        <f>IF(NOT(ISERR(SEARCH("*_Buggy",$A801))), "Buggy", IF(NOT(ISERR(SEARCH("*_Manual",$A801))), "Manual", IF(NOT(ISERR(SEARCH("*_Auto",$A801))), "Auto", "")))</f>
        <v>Manual</v>
      </c>
      <c r="R801" s="13" t="s">
        <v>578</v>
      </c>
      <c r="S801" s="25">
        <v>3</v>
      </c>
      <c r="T801" s="25">
        <v>2</v>
      </c>
      <c r="U801" s="25">
        <v>0</v>
      </c>
      <c r="V801" s="25">
        <v>1</v>
      </c>
      <c r="W801" s="25">
        <v>0</v>
      </c>
      <c r="X801" s="13">
        <v>3</v>
      </c>
      <c r="Y801" s="13" t="str">
        <f t="shared" si="27"/>
        <v>Math-95</v>
      </c>
    </row>
    <row r="802" spans="1:25" x14ac:dyDescent="0.35">
      <c r="A802" s="7" t="s">
        <v>868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28"/>
        <v>kPAR</v>
      </c>
      <c r="P802" s="13" t="str">
        <f t="shared" si="29"/>
        <v>True Pattern</v>
      </c>
      <c r="Q802" s="13" t="str">
        <f>IF(NOT(ISERR(SEARCH("*_Buggy",$A802))), "Buggy", IF(NOT(ISERR(SEARCH("*_Manual",$A802))), "Manual", IF(NOT(ISERR(SEARCH("*_Auto",$A802))), "Auto", "")))</f>
        <v>Manual</v>
      </c>
      <c r="R802" s="13" t="s">
        <v>577</v>
      </c>
      <c r="S802" s="25">
        <v>1</v>
      </c>
      <c r="T802" s="25">
        <v>0</v>
      </c>
      <c r="U802" s="25">
        <v>0</v>
      </c>
      <c r="V802" s="25">
        <v>1</v>
      </c>
      <c r="W802" s="25">
        <v>0</v>
      </c>
      <c r="X802" s="13">
        <v>1</v>
      </c>
      <c r="Y802" s="13" t="str">
        <f t="shared" si="27"/>
        <v>Chart-1</v>
      </c>
    </row>
    <row r="803" spans="1:25" x14ac:dyDescent="0.35">
      <c r="A803" s="7" t="s">
        <v>869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28"/>
        <v>kPAR</v>
      </c>
      <c r="P803" s="13" t="str">
        <f t="shared" si="29"/>
        <v>True Pattern</v>
      </c>
      <c r="Q803" s="13" t="str">
        <f>IF(NOT(ISERR(SEARCH("*_Buggy",$A803))), "Buggy", IF(NOT(ISERR(SEARCH("*_Manual",$A803))), "Manual", IF(NOT(ISERR(SEARCH("*_Auto",$A803))), "Auto", "")))</f>
        <v>Manual</v>
      </c>
      <c r="R803" s="13" t="s">
        <v>578</v>
      </c>
      <c r="S803" s="25">
        <v>1</v>
      </c>
      <c r="T803" s="25">
        <v>0</v>
      </c>
      <c r="U803" s="25">
        <v>0</v>
      </c>
      <c r="V803" s="25">
        <v>1</v>
      </c>
      <c r="W803" s="25">
        <v>0</v>
      </c>
      <c r="X803" s="13">
        <v>1</v>
      </c>
      <c r="Y803" s="13" t="str">
        <f t="shared" si="27"/>
        <v>Chart-13</v>
      </c>
    </row>
    <row r="804" spans="1:25" x14ac:dyDescent="0.35">
      <c r="A804" s="7" t="s">
        <v>870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28"/>
        <v>kPAR</v>
      </c>
      <c r="P804" s="13" t="str">
        <f t="shared" si="29"/>
        <v>True Pattern</v>
      </c>
      <c r="Q804" s="13" t="str">
        <f>IF(NOT(ISERR(SEARCH("*_Buggy",$A804))), "Buggy", IF(NOT(ISERR(SEARCH("*_Manual",$A804))), "Manual", IF(NOT(ISERR(SEARCH("*_Auto",$A804))), "Auto", "")))</f>
        <v>Manual</v>
      </c>
      <c r="R804" s="13" t="s">
        <v>578</v>
      </c>
      <c r="S804" s="25">
        <v>1</v>
      </c>
      <c r="T804" s="25">
        <v>1</v>
      </c>
      <c r="U804" s="25">
        <v>0</v>
      </c>
      <c r="V804" s="25">
        <v>1</v>
      </c>
      <c r="W804" s="25">
        <v>0</v>
      </c>
      <c r="X804" s="13">
        <v>2</v>
      </c>
      <c r="Y804" s="13" t="str">
        <f t="shared" si="27"/>
        <v>Chart-17</v>
      </c>
    </row>
    <row r="805" spans="1:25" x14ac:dyDescent="0.35">
      <c r="A805" s="7" t="s">
        <v>871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28"/>
        <v>kPAR</v>
      </c>
      <c r="P805" s="13" t="str">
        <f t="shared" si="29"/>
        <v>True Pattern</v>
      </c>
      <c r="Q805" s="13" t="str">
        <f>IF(NOT(ISERR(SEARCH("*_Buggy",$A805))), "Buggy", IF(NOT(ISERR(SEARCH("*_Manual",$A805))), "Manual", IF(NOT(ISERR(SEARCH("*_Auto",$A805))), "Auto", "")))</f>
        <v>Manual</v>
      </c>
      <c r="R805" s="13" t="s">
        <v>577</v>
      </c>
      <c r="S805" s="25">
        <v>2</v>
      </c>
      <c r="T805" s="13">
        <v>6</v>
      </c>
      <c r="U805" s="25">
        <v>0</v>
      </c>
      <c r="V805" s="25">
        <v>0</v>
      </c>
      <c r="W805" s="25">
        <v>0</v>
      </c>
      <c r="X805" s="13">
        <v>6</v>
      </c>
      <c r="Y805" s="13" t="str">
        <f t="shared" ref="Y805:Y868" si="30">MID(A805, SEARCH("_", A805) +1, SEARCH("_", A805, SEARCH("_", A805) +1) - SEARCH("_", A805) -1)</f>
        <v>Chart-19</v>
      </c>
    </row>
    <row r="806" spans="1:25" x14ac:dyDescent="0.35">
      <c r="A806" s="5" t="s">
        <v>872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28"/>
        <v>kPAR</v>
      </c>
      <c r="P806" s="13" t="str">
        <f t="shared" si="29"/>
        <v>True Pattern</v>
      </c>
      <c r="Q806" s="13" t="str">
        <f>IF(NOT(ISERR(SEARCH("*_Buggy",$A806))), "Buggy", IF(NOT(ISERR(SEARCH("*_Manual",$A806))), "Manual", IF(NOT(ISERR(SEARCH("*_Auto",$A806))), "Auto", "")))</f>
        <v>Manual</v>
      </c>
      <c r="R806" s="13" t="s">
        <v>577</v>
      </c>
      <c r="S806" s="25">
        <v>2</v>
      </c>
      <c r="T806" s="13">
        <v>2</v>
      </c>
      <c r="U806" s="25">
        <v>0</v>
      </c>
      <c r="V806" s="25">
        <v>0</v>
      </c>
      <c r="W806" s="25">
        <v>0</v>
      </c>
      <c r="X806" s="13">
        <v>2</v>
      </c>
      <c r="Y806" s="13" t="str">
        <f t="shared" si="30"/>
        <v>Chart-26</v>
      </c>
    </row>
    <row r="807" spans="1:25" x14ac:dyDescent="0.35">
      <c r="A807" s="5" t="s">
        <v>873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28"/>
        <v>kPAR</v>
      </c>
      <c r="P807" s="13" t="str">
        <f t="shared" si="29"/>
        <v>True Pattern</v>
      </c>
      <c r="Q807" s="13" t="str">
        <f>IF(NOT(ISERR(SEARCH("*_Buggy",$A807))), "Buggy", IF(NOT(ISERR(SEARCH("*_Manual",$A807))), "Manual", IF(NOT(ISERR(SEARCH("*_Auto",$A807))), "Auto", "")))</f>
        <v>Manual</v>
      </c>
      <c r="R807" s="13" t="s">
        <v>578</v>
      </c>
      <c r="S807" s="25">
        <v>1</v>
      </c>
      <c r="T807" s="13">
        <v>2</v>
      </c>
      <c r="U807" s="25">
        <v>0</v>
      </c>
      <c r="V807" s="25">
        <v>0</v>
      </c>
      <c r="W807" s="25">
        <v>0</v>
      </c>
      <c r="X807" s="13">
        <v>2</v>
      </c>
      <c r="Y807" s="13" t="str">
        <f t="shared" si="30"/>
        <v>Chart-3</v>
      </c>
    </row>
    <row r="808" spans="1:25" x14ac:dyDescent="0.35">
      <c r="A808" s="7" t="s">
        <v>874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28"/>
        <v>kPAR</v>
      </c>
      <c r="P808" s="13" t="str">
        <f t="shared" si="29"/>
        <v>True Pattern</v>
      </c>
      <c r="Q808" s="13" t="str">
        <f>IF(NOT(ISERR(SEARCH("*_Buggy",$A808))), "Buggy", IF(NOT(ISERR(SEARCH("*_Manual",$A808))), "Manual", IF(NOT(ISERR(SEARCH("*_Auto",$A808))), "Auto", "")))</f>
        <v>Manual</v>
      </c>
      <c r="R808" s="13" t="s">
        <v>577</v>
      </c>
      <c r="S808" s="25">
        <v>2</v>
      </c>
      <c r="T808" s="13">
        <v>2</v>
      </c>
      <c r="U808" s="25">
        <v>0</v>
      </c>
      <c r="V808" s="25">
        <v>0</v>
      </c>
      <c r="W808" s="25">
        <v>0</v>
      </c>
      <c r="X808" s="13">
        <v>2</v>
      </c>
      <c r="Y808" s="13" t="str">
        <f t="shared" si="30"/>
        <v>Chart-4</v>
      </c>
    </row>
    <row r="809" spans="1:25" x14ac:dyDescent="0.35">
      <c r="A809" s="7" t="s">
        <v>875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28"/>
        <v>kPAR</v>
      </c>
      <c r="P809" s="13" t="str">
        <f t="shared" si="29"/>
        <v>True Pattern</v>
      </c>
      <c r="Q809" s="13" t="str">
        <f>IF(NOT(ISERR(SEARCH("*_Buggy",$A809))), "Buggy", IF(NOT(ISERR(SEARCH("*_Manual",$A809))), "Manual", IF(NOT(ISERR(SEARCH("*_Auto",$A809))), "Auto", "")))</f>
        <v>Manual</v>
      </c>
      <c r="R809" s="13" t="s">
        <v>578</v>
      </c>
      <c r="S809" s="25">
        <v>2</v>
      </c>
      <c r="T809" s="25">
        <v>4</v>
      </c>
      <c r="U809" s="25">
        <v>0</v>
      </c>
      <c r="V809" s="25">
        <v>1</v>
      </c>
      <c r="W809" s="25">
        <v>0</v>
      </c>
      <c r="X809" s="13">
        <v>5</v>
      </c>
      <c r="Y809" s="13" t="str">
        <f t="shared" si="30"/>
        <v>Chart-5</v>
      </c>
    </row>
    <row r="810" spans="1:25" x14ac:dyDescent="0.35">
      <c r="A810" s="5" t="s">
        <v>876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28"/>
        <v>kPAR</v>
      </c>
      <c r="P810" s="13" t="str">
        <f t="shared" si="29"/>
        <v>True Pattern</v>
      </c>
      <c r="Q810" s="13" t="str">
        <f>IF(NOT(ISERR(SEARCH("*_Buggy",$A810))), "Buggy", IF(NOT(ISERR(SEARCH("*_Manual",$A810))), "Manual", IF(NOT(ISERR(SEARCH("*_Auto",$A810))), "Auto", "")))</f>
        <v>Manual</v>
      </c>
      <c r="R810" s="13" t="s">
        <v>578</v>
      </c>
      <c r="S810" s="25">
        <v>2</v>
      </c>
      <c r="T810" s="25">
        <v>0</v>
      </c>
      <c r="U810" s="25">
        <v>0</v>
      </c>
      <c r="V810" s="25">
        <v>2</v>
      </c>
      <c r="W810" s="25">
        <v>0</v>
      </c>
      <c r="X810" s="13">
        <v>2</v>
      </c>
      <c r="Y810" s="13" t="str">
        <f t="shared" si="30"/>
        <v>Chart-7</v>
      </c>
    </row>
    <row r="811" spans="1:25" x14ac:dyDescent="0.35">
      <c r="A811" s="7" t="s">
        <v>877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28"/>
        <v>kPAR</v>
      </c>
      <c r="P811" s="13" t="str">
        <f t="shared" si="29"/>
        <v>True Pattern</v>
      </c>
      <c r="Q811" s="13" t="str">
        <f>IF(NOT(ISERR(SEARCH("*_Buggy",$A811))), "Buggy", IF(NOT(ISERR(SEARCH("*_Manual",$A811))), "Manual", IF(NOT(ISERR(SEARCH("*_Auto",$A811))), "Auto", "")))</f>
        <v>Manual</v>
      </c>
      <c r="R811" s="13" t="s">
        <v>577</v>
      </c>
      <c r="S811" s="25">
        <v>1</v>
      </c>
      <c r="T811" s="25">
        <v>0</v>
      </c>
      <c r="U811" s="25">
        <v>0</v>
      </c>
      <c r="V811" s="25">
        <v>1</v>
      </c>
      <c r="W811" s="25">
        <v>0</v>
      </c>
      <c r="X811" s="13">
        <v>1</v>
      </c>
      <c r="Y811" s="13" t="str">
        <f t="shared" si="30"/>
        <v>Chart-8</v>
      </c>
    </row>
    <row r="812" spans="1:25" x14ac:dyDescent="0.35">
      <c r="A812" s="7" t="s">
        <v>878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28"/>
        <v>kPAR</v>
      </c>
      <c r="P812" s="13" t="str">
        <f t="shared" si="29"/>
        <v>True Pattern</v>
      </c>
      <c r="Q812" s="13" t="str">
        <f>IF(NOT(ISERR(SEARCH("*_Buggy",$A812))), "Buggy", IF(NOT(ISERR(SEARCH("*_Manual",$A812))), "Manual", IF(NOT(ISERR(SEARCH("*_Auto",$A812))), "Auto", "")))</f>
        <v>Manual</v>
      </c>
      <c r="R812" s="13" t="s">
        <v>577</v>
      </c>
      <c r="S812" s="25">
        <v>1</v>
      </c>
      <c r="T812" s="25">
        <v>0</v>
      </c>
      <c r="U812" s="25">
        <v>0</v>
      </c>
      <c r="V812" s="25">
        <v>1</v>
      </c>
      <c r="W812" s="25">
        <v>0</v>
      </c>
      <c r="X812" s="13">
        <v>1</v>
      </c>
      <c r="Y812" s="13" t="str">
        <f t="shared" si="30"/>
        <v>Closure-10</v>
      </c>
    </row>
    <row r="813" spans="1:25" x14ac:dyDescent="0.35">
      <c r="A813" s="5" t="s">
        <v>879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28"/>
        <v>kPAR</v>
      </c>
      <c r="P813" s="13" t="str">
        <f t="shared" si="29"/>
        <v>True Pattern</v>
      </c>
      <c r="Q813" s="13" t="str">
        <f>IF(NOT(ISERR(SEARCH("*_Buggy",$A813))), "Buggy", IF(NOT(ISERR(SEARCH("*_Manual",$A813))), "Manual", IF(NOT(ISERR(SEARCH("*_Auto",$A813))), "Auto", "")))</f>
        <v>Manual</v>
      </c>
      <c r="R813" s="13" t="s">
        <v>577</v>
      </c>
      <c r="S813" s="25">
        <v>1</v>
      </c>
      <c r="T813" s="25">
        <v>0</v>
      </c>
      <c r="U813" s="13">
        <v>2</v>
      </c>
      <c r="V813" s="13">
        <v>0</v>
      </c>
      <c r="W813" s="13">
        <v>0</v>
      </c>
      <c r="X813" s="13">
        <v>2</v>
      </c>
      <c r="Y813" s="13" t="str">
        <f t="shared" si="30"/>
        <v>Closure-11</v>
      </c>
    </row>
    <row r="814" spans="1:25" x14ac:dyDescent="0.35">
      <c r="A814" s="7" t="s">
        <v>880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28"/>
        <v>kPAR</v>
      </c>
      <c r="P814" s="13" t="str">
        <f t="shared" si="29"/>
        <v>True Pattern</v>
      </c>
      <c r="Q814" s="13" t="str">
        <f>IF(NOT(ISERR(SEARCH("*_Buggy",$A814))), "Buggy", IF(NOT(ISERR(SEARCH("*_Manual",$A814))), "Manual", IF(NOT(ISERR(SEARCH("*_Auto",$A814))), "Auto", "")))</f>
        <v>Manual</v>
      </c>
      <c r="R814" s="13" t="s">
        <v>577</v>
      </c>
      <c r="S814" s="25">
        <v>2</v>
      </c>
      <c r="T814" s="25">
        <v>0</v>
      </c>
      <c r="U814" s="13">
        <v>11</v>
      </c>
      <c r="V814" s="13">
        <v>0</v>
      </c>
      <c r="W814" s="13">
        <v>0</v>
      </c>
      <c r="X814" s="13">
        <v>11</v>
      </c>
      <c r="Y814" s="13" t="str">
        <f t="shared" si="30"/>
        <v>Closure-115</v>
      </c>
    </row>
    <row r="815" spans="1:25" x14ac:dyDescent="0.35">
      <c r="A815" s="7" t="s">
        <v>881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28"/>
        <v>kPAR</v>
      </c>
      <c r="P815" s="13" t="str">
        <f t="shared" si="29"/>
        <v>True Pattern</v>
      </c>
      <c r="Q815" s="13" t="str">
        <f>IF(NOT(ISERR(SEARCH("*_Buggy",$A815))), "Buggy", IF(NOT(ISERR(SEARCH("*_Manual",$A815))), "Manual", IF(NOT(ISERR(SEARCH("*_Auto",$A815))), "Auto", "")))</f>
        <v>Manual</v>
      </c>
      <c r="R815" s="13" t="s">
        <v>578</v>
      </c>
      <c r="S815" s="25">
        <v>1</v>
      </c>
      <c r="T815" s="25">
        <v>0</v>
      </c>
      <c r="U815" s="25">
        <v>0</v>
      </c>
      <c r="V815" s="25">
        <v>1</v>
      </c>
      <c r="W815" s="25">
        <v>0</v>
      </c>
      <c r="X815" s="13">
        <v>1</v>
      </c>
      <c r="Y815" s="13" t="str">
        <f t="shared" si="30"/>
        <v>Closure-125</v>
      </c>
    </row>
    <row r="816" spans="1:25" x14ac:dyDescent="0.35">
      <c r="A816" s="7" t="s">
        <v>882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28"/>
        <v>kPAR</v>
      </c>
      <c r="P816" s="13" t="str">
        <f t="shared" si="29"/>
        <v>True Pattern</v>
      </c>
      <c r="Q816" s="13" t="str">
        <f>IF(NOT(ISERR(SEARCH("*_Buggy",$A816))), "Buggy", IF(NOT(ISERR(SEARCH("*_Manual",$A816))), "Manual", IF(NOT(ISERR(SEARCH("*_Auto",$A816))), "Auto", "")))</f>
        <v>Manual</v>
      </c>
      <c r="R816" s="13" t="s">
        <v>577</v>
      </c>
      <c r="S816" s="25">
        <v>3</v>
      </c>
      <c r="T816" s="13">
        <v>4</v>
      </c>
      <c r="U816" s="25">
        <v>0</v>
      </c>
      <c r="V816" s="25">
        <v>0</v>
      </c>
      <c r="W816" s="25">
        <v>0</v>
      </c>
      <c r="X816" s="13">
        <v>4</v>
      </c>
      <c r="Y816" s="13" t="str">
        <f t="shared" si="30"/>
        <v>Closure-2</v>
      </c>
    </row>
    <row r="817" spans="1:25" x14ac:dyDescent="0.35">
      <c r="A817" s="5" t="s">
        <v>883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28"/>
        <v>kPAR</v>
      </c>
      <c r="P817" s="13" t="str">
        <f t="shared" si="29"/>
        <v>True Pattern</v>
      </c>
      <c r="Q817" s="13" t="str">
        <f>IF(NOT(ISERR(SEARCH("*_Buggy",$A817))), "Buggy", IF(NOT(ISERR(SEARCH("*_Manual",$A817))), "Manual", IF(NOT(ISERR(SEARCH("*_Auto",$A817))), "Auto", "")))</f>
        <v>Manual</v>
      </c>
      <c r="R817" s="13" t="s">
        <v>578</v>
      </c>
      <c r="S817" s="25">
        <v>2</v>
      </c>
      <c r="T817" s="25">
        <v>0</v>
      </c>
      <c r="U817" s="25">
        <v>17</v>
      </c>
      <c r="V817" s="25">
        <v>2</v>
      </c>
      <c r="W817" s="25">
        <v>0</v>
      </c>
      <c r="X817" s="13">
        <v>19</v>
      </c>
      <c r="Y817" s="13" t="str">
        <f t="shared" si="30"/>
        <v>Closure-21</v>
      </c>
    </row>
    <row r="818" spans="1:25" x14ac:dyDescent="0.35">
      <c r="A818" s="7" t="s">
        <v>884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28"/>
        <v>kPAR</v>
      </c>
      <c r="P818" s="13" t="str">
        <f t="shared" si="29"/>
        <v>True Pattern</v>
      </c>
      <c r="Q818" s="13" t="str">
        <f>IF(NOT(ISERR(SEARCH("*_Buggy",$A818))), "Buggy", IF(NOT(ISERR(SEARCH("*_Manual",$A818))), "Manual", IF(NOT(ISERR(SEARCH("*_Auto",$A818))), "Auto", "")))</f>
        <v>Manual</v>
      </c>
      <c r="R818" s="13" t="s">
        <v>578</v>
      </c>
      <c r="S818" s="25">
        <v>5</v>
      </c>
      <c r="T818" s="25">
        <v>0</v>
      </c>
      <c r="U818" s="25">
        <v>23</v>
      </c>
      <c r="V818" s="25">
        <v>2</v>
      </c>
      <c r="W818" s="25">
        <v>1</v>
      </c>
      <c r="X818" s="13">
        <v>26</v>
      </c>
      <c r="Y818" s="13" t="str">
        <f t="shared" si="30"/>
        <v>Closure-22</v>
      </c>
    </row>
    <row r="819" spans="1:25" x14ac:dyDescent="0.35">
      <c r="A819" s="7" t="s">
        <v>885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28"/>
        <v>kPAR</v>
      </c>
      <c r="P819" s="13" t="str">
        <f t="shared" si="29"/>
        <v>True Pattern</v>
      </c>
      <c r="Q819" s="13" t="str">
        <f>IF(NOT(ISERR(SEARCH("*_Buggy",$A819))), "Buggy", IF(NOT(ISERR(SEARCH("*_Manual",$A819))), "Manual", IF(NOT(ISERR(SEARCH("*_Auto",$A819))), "Auto", "")))</f>
        <v>Manual</v>
      </c>
      <c r="R819" s="13" t="s">
        <v>578</v>
      </c>
      <c r="S819" s="25">
        <v>1</v>
      </c>
      <c r="T819" s="25">
        <v>0</v>
      </c>
      <c r="U819" s="25">
        <v>13</v>
      </c>
      <c r="V819" s="25">
        <v>2</v>
      </c>
      <c r="W819" s="25">
        <v>0</v>
      </c>
      <c r="X819" s="13">
        <v>15</v>
      </c>
      <c r="Y819" s="13" t="str">
        <f t="shared" si="30"/>
        <v>Closure-35</v>
      </c>
    </row>
    <row r="820" spans="1:25" x14ac:dyDescent="0.35">
      <c r="A820" s="5" t="s">
        <v>886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28"/>
        <v>kPAR</v>
      </c>
      <c r="P820" s="13" t="str">
        <f t="shared" si="29"/>
        <v>True Pattern</v>
      </c>
      <c r="Q820" s="13" t="str">
        <f>IF(NOT(ISERR(SEARCH("*_Buggy",$A820))), "Buggy", IF(NOT(ISERR(SEARCH("*_Manual",$A820))), "Manual", IF(NOT(ISERR(SEARCH("*_Auto",$A820))), "Auto", "")))</f>
        <v>Manual</v>
      </c>
      <c r="R820" s="13" t="s">
        <v>577</v>
      </c>
      <c r="S820" s="25">
        <v>1</v>
      </c>
      <c r="T820" s="25">
        <v>0</v>
      </c>
      <c r="U820" s="25">
        <v>0</v>
      </c>
      <c r="V820" s="25">
        <v>1</v>
      </c>
      <c r="W820" s="25">
        <v>0</v>
      </c>
      <c r="X820" s="13">
        <v>1</v>
      </c>
      <c r="Y820" s="13" t="str">
        <f t="shared" si="30"/>
        <v>Closure-38</v>
      </c>
    </row>
    <row r="821" spans="1:25" x14ac:dyDescent="0.35">
      <c r="A821" s="5" t="s">
        <v>887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28"/>
        <v>kPAR</v>
      </c>
      <c r="P821" s="13" t="str">
        <f t="shared" si="29"/>
        <v>True Pattern</v>
      </c>
      <c r="Q821" s="13" t="str">
        <f>IF(NOT(ISERR(SEARCH("*_Buggy",$A821))), "Buggy", IF(NOT(ISERR(SEARCH("*_Manual",$A821))), "Manual", IF(NOT(ISERR(SEARCH("*_Auto",$A821))), "Auto", "")))</f>
        <v>Manual</v>
      </c>
      <c r="R821" s="13" t="s">
        <v>577</v>
      </c>
      <c r="S821" s="25">
        <v>2</v>
      </c>
      <c r="T821" s="25">
        <v>0</v>
      </c>
      <c r="U821" s="25">
        <v>0</v>
      </c>
      <c r="V821" s="25">
        <v>2</v>
      </c>
      <c r="W821" s="25">
        <v>0</v>
      </c>
      <c r="X821" s="13">
        <v>2</v>
      </c>
      <c r="Y821" s="13" t="str">
        <f t="shared" si="30"/>
        <v>Closure-4</v>
      </c>
    </row>
    <row r="822" spans="1:25" x14ac:dyDescent="0.35">
      <c r="A822" s="5" t="s">
        <v>888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28"/>
        <v>kPAR</v>
      </c>
      <c r="P822" s="13" t="str">
        <f t="shared" si="29"/>
        <v>True Pattern</v>
      </c>
      <c r="Q822" s="13" t="str">
        <f>IF(NOT(ISERR(SEARCH("*_Buggy",$A822))), "Buggy", IF(NOT(ISERR(SEARCH("*_Manual",$A822))), "Manual", IF(NOT(ISERR(SEARCH("*_Auto",$A822))), "Auto", "")))</f>
        <v>Manual</v>
      </c>
      <c r="R822" s="13" t="s">
        <v>577</v>
      </c>
      <c r="S822" s="25">
        <v>2</v>
      </c>
      <c r="T822" s="25">
        <v>0</v>
      </c>
      <c r="U822" s="25">
        <v>2</v>
      </c>
      <c r="V822" s="25">
        <v>1</v>
      </c>
      <c r="W822" s="25">
        <v>0</v>
      </c>
      <c r="X822" s="13">
        <v>3</v>
      </c>
      <c r="Y822" s="13" t="str">
        <f t="shared" si="30"/>
        <v>Closure-40</v>
      </c>
    </row>
    <row r="823" spans="1:25" x14ac:dyDescent="0.35">
      <c r="A823" s="5" t="s">
        <v>889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28"/>
        <v>kPAR</v>
      </c>
      <c r="P823" s="13" t="str">
        <f t="shared" si="29"/>
        <v>True Pattern</v>
      </c>
      <c r="Q823" s="13" t="str">
        <f>IF(NOT(ISERR(SEARCH("*_Buggy",$A823))), "Buggy", IF(NOT(ISERR(SEARCH("*_Manual",$A823))), "Manual", IF(NOT(ISERR(SEARCH("*_Auto",$A823))), "Auto", "")))</f>
        <v>Manual</v>
      </c>
      <c r="R823" s="13" t="s">
        <v>578</v>
      </c>
      <c r="S823" s="25">
        <v>1</v>
      </c>
      <c r="T823" s="25">
        <v>0</v>
      </c>
      <c r="U823" s="13">
        <v>16</v>
      </c>
      <c r="V823" s="13">
        <v>0</v>
      </c>
      <c r="W823" s="13">
        <v>0</v>
      </c>
      <c r="X823" s="13">
        <v>16</v>
      </c>
      <c r="Y823" s="13" t="str">
        <f t="shared" si="30"/>
        <v>Closure-46</v>
      </c>
    </row>
    <row r="824" spans="1:25" x14ac:dyDescent="0.35">
      <c r="A824" s="5" t="s">
        <v>890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28"/>
        <v>kPAR</v>
      </c>
      <c r="P824" s="13" t="str">
        <f t="shared" si="29"/>
        <v>True Pattern</v>
      </c>
      <c r="Q824" s="13" t="str">
        <f>IF(NOT(ISERR(SEARCH("*_Buggy",$A824))), "Buggy", IF(NOT(ISERR(SEARCH("*_Manual",$A824))), "Manual", IF(NOT(ISERR(SEARCH("*_Auto",$A824))), "Auto", "")))</f>
        <v>Manual</v>
      </c>
      <c r="R824" s="13" t="s">
        <v>577</v>
      </c>
      <c r="S824" s="25">
        <v>1</v>
      </c>
      <c r="T824" s="25">
        <v>0</v>
      </c>
      <c r="U824" s="25">
        <v>0</v>
      </c>
      <c r="V824" s="25">
        <v>1</v>
      </c>
      <c r="W824" s="25">
        <v>0</v>
      </c>
      <c r="X824" s="13">
        <v>1</v>
      </c>
      <c r="Y824" s="13" t="str">
        <f t="shared" si="30"/>
        <v>Closure-62</v>
      </c>
    </row>
    <row r="825" spans="1:25" x14ac:dyDescent="0.35">
      <c r="A825" s="7" t="s">
        <v>891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28"/>
        <v>kPAR</v>
      </c>
      <c r="P825" s="13" t="str">
        <f t="shared" si="29"/>
        <v>True Pattern</v>
      </c>
      <c r="Q825" s="13" t="str">
        <f>IF(NOT(ISERR(SEARCH("*_Buggy",$A825))), "Buggy", IF(NOT(ISERR(SEARCH("*_Manual",$A825))), "Manual", IF(NOT(ISERR(SEARCH("*_Auto",$A825))), "Auto", "")))</f>
        <v>Manual</v>
      </c>
      <c r="R825" s="13" t="s">
        <v>577</v>
      </c>
      <c r="S825" s="25">
        <v>1</v>
      </c>
      <c r="T825" s="25">
        <v>0</v>
      </c>
      <c r="U825" s="25">
        <v>0</v>
      </c>
      <c r="V825" s="25">
        <v>1</v>
      </c>
      <c r="W825" s="25">
        <v>0</v>
      </c>
      <c r="X825" s="13">
        <v>1</v>
      </c>
      <c r="Y825" s="13" t="str">
        <f t="shared" si="30"/>
        <v>Closure-70</v>
      </c>
    </row>
    <row r="826" spans="1:25" x14ac:dyDescent="0.35">
      <c r="A826" s="7" t="s">
        <v>892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28"/>
        <v>kPAR</v>
      </c>
      <c r="P826" s="13" t="str">
        <f t="shared" si="29"/>
        <v>True Pattern</v>
      </c>
      <c r="Q826" s="13" t="str">
        <f>IF(NOT(ISERR(SEARCH("*_Buggy",$A826))), "Buggy", IF(NOT(ISERR(SEARCH("*_Manual",$A826))), "Manual", IF(NOT(ISERR(SEARCH("*_Auto",$A826))), "Auto", "")))</f>
        <v>Manual</v>
      </c>
      <c r="R826" s="13" t="s">
        <v>577</v>
      </c>
      <c r="S826" s="25">
        <v>1</v>
      </c>
      <c r="T826" s="25">
        <v>0</v>
      </c>
      <c r="U826" s="25">
        <v>0</v>
      </c>
      <c r="V826" s="25">
        <v>1</v>
      </c>
      <c r="W826" s="25">
        <v>0</v>
      </c>
      <c r="X826" s="13">
        <v>1</v>
      </c>
      <c r="Y826" s="13" t="str">
        <f t="shared" si="30"/>
        <v>Closure-73</v>
      </c>
    </row>
    <row r="827" spans="1:25" x14ac:dyDescent="0.35">
      <c r="A827" s="5" t="s">
        <v>893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28"/>
        <v>kPAR</v>
      </c>
      <c r="P827" s="13" t="str">
        <f t="shared" si="29"/>
        <v>True Pattern</v>
      </c>
      <c r="Q827" s="13" t="str">
        <f>IF(NOT(ISERR(SEARCH("*_Buggy",$A827))), "Buggy", IF(NOT(ISERR(SEARCH("*_Manual",$A827))), "Manual", IF(NOT(ISERR(SEARCH("*_Auto",$A827))), "Auto", "")))</f>
        <v>Manual</v>
      </c>
      <c r="R827" s="13" t="s">
        <v>577</v>
      </c>
      <c r="S827" s="25">
        <v>2</v>
      </c>
      <c r="T827" s="25">
        <v>0</v>
      </c>
      <c r="U827" s="13">
        <v>9</v>
      </c>
      <c r="V827" s="13">
        <v>0</v>
      </c>
      <c r="W827" s="13">
        <v>0</v>
      </c>
      <c r="X827" s="13">
        <v>9</v>
      </c>
      <c r="Y827" s="13" t="str">
        <f t="shared" si="30"/>
        <v>Lang-10</v>
      </c>
    </row>
    <row r="828" spans="1:25" x14ac:dyDescent="0.35">
      <c r="A828" s="5" t="s">
        <v>894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28"/>
        <v>kPAR</v>
      </c>
      <c r="P828" s="13" t="str">
        <f t="shared" si="29"/>
        <v>True Pattern</v>
      </c>
      <c r="Q828" s="13" t="str">
        <f>IF(NOT(ISERR(SEARCH("*_Buggy",$A828))), "Buggy", IF(NOT(ISERR(SEARCH("*_Manual",$A828))), "Manual", IF(NOT(ISERR(SEARCH("*_Auto",$A828))), "Auto", "")))</f>
        <v>Manual</v>
      </c>
      <c r="R828" s="13" t="s">
        <v>578</v>
      </c>
      <c r="S828" s="25">
        <v>1</v>
      </c>
      <c r="T828" s="25">
        <v>0</v>
      </c>
      <c r="U828" s="25">
        <v>0</v>
      </c>
      <c r="V828" s="25">
        <v>1</v>
      </c>
      <c r="W828" s="25">
        <v>0</v>
      </c>
      <c r="X828" s="13">
        <v>1</v>
      </c>
      <c r="Y828" s="13" t="str">
        <f t="shared" si="30"/>
        <v>Lang-16</v>
      </c>
    </row>
    <row r="829" spans="1:25" x14ac:dyDescent="0.35">
      <c r="A829" s="7" t="s">
        <v>895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28"/>
        <v>kPAR</v>
      </c>
      <c r="P829" s="13" t="str">
        <f t="shared" si="29"/>
        <v>True Pattern</v>
      </c>
      <c r="Q829" s="13" t="str">
        <f>IF(NOT(ISERR(SEARCH("*_Buggy",$A829))), "Buggy", IF(NOT(ISERR(SEARCH("*_Manual",$A829))), "Manual", IF(NOT(ISERR(SEARCH("*_Auto",$A829))), "Auto", "")))</f>
        <v>Manual</v>
      </c>
      <c r="R829" s="13" t="s">
        <v>578</v>
      </c>
      <c r="S829" s="25">
        <v>2</v>
      </c>
      <c r="T829" s="25">
        <v>1</v>
      </c>
      <c r="U829" s="25">
        <v>2</v>
      </c>
      <c r="V829" s="25">
        <v>1</v>
      </c>
      <c r="W829" s="25">
        <v>1</v>
      </c>
      <c r="X829" s="13">
        <v>5</v>
      </c>
      <c r="Y829" s="13" t="str">
        <f t="shared" si="30"/>
        <v>Lang-18</v>
      </c>
    </row>
    <row r="830" spans="1:25" x14ac:dyDescent="0.35">
      <c r="A830" s="7" t="s">
        <v>896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28"/>
        <v>kPAR</v>
      </c>
      <c r="P830" s="13" t="str">
        <f t="shared" si="29"/>
        <v>True Pattern</v>
      </c>
      <c r="Q830" s="13" t="str">
        <f>IF(NOT(ISERR(SEARCH("*_Buggy",$A830))), "Buggy", IF(NOT(ISERR(SEARCH("*_Manual",$A830))), "Manual", IF(NOT(ISERR(SEARCH("*_Auto",$A830))), "Auto", "")))</f>
        <v>Manual</v>
      </c>
      <c r="R830" s="13" t="s">
        <v>578</v>
      </c>
      <c r="S830" s="25">
        <v>2</v>
      </c>
      <c r="T830" s="25">
        <v>0</v>
      </c>
      <c r="U830" s="25">
        <v>0</v>
      </c>
      <c r="V830" s="25">
        <v>2</v>
      </c>
      <c r="W830" s="25">
        <v>0</v>
      </c>
      <c r="X830" s="13">
        <v>2</v>
      </c>
      <c r="Y830" s="13" t="str">
        <f t="shared" si="30"/>
        <v>Lang-20</v>
      </c>
    </row>
    <row r="831" spans="1:25" x14ac:dyDescent="0.35">
      <c r="A831" s="5" t="s">
        <v>897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28"/>
        <v>kPAR</v>
      </c>
      <c r="P831" s="13" t="str">
        <f t="shared" si="29"/>
        <v>True Pattern</v>
      </c>
      <c r="Q831" s="13" t="str">
        <f>IF(NOT(ISERR(SEARCH("*_Buggy",$A831))), "Buggy", IF(NOT(ISERR(SEARCH("*_Manual",$A831))), "Manual", IF(NOT(ISERR(SEARCH("*_Auto",$A831))), "Auto", "")))</f>
        <v>Manual</v>
      </c>
      <c r="R831" s="13" t="s">
        <v>578</v>
      </c>
      <c r="S831" s="25">
        <v>1</v>
      </c>
      <c r="T831" s="25">
        <v>0</v>
      </c>
      <c r="U831" s="25">
        <v>0</v>
      </c>
      <c r="V831" s="25">
        <v>1</v>
      </c>
      <c r="W831" s="25">
        <v>0</v>
      </c>
      <c r="X831" s="13">
        <v>1</v>
      </c>
      <c r="Y831" s="13" t="str">
        <f t="shared" si="30"/>
        <v>Lang-21</v>
      </c>
    </row>
    <row r="832" spans="1:25" x14ac:dyDescent="0.35">
      <c r="A832" s="7" t="s">
        <v>898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28"/>
        <v>kPAR</v>
      </c>
      <c r="P832" s="13" t="str">
        <f t="shared" si="29"/>
        <v>True Pattern</v>
      </c>
      <c r="Q832" s="13" t="str">
        <f>IF(NOT(ISERR(SEARCH("*_Buggy",$A832))), "Buggy", IF(NOT(ISERR(SEARCH("*_Manual",$A832))), "Manual", IF(NOT(ISERR(SEARCH("*_Auto",$A832))), "Auto", "")))</f>
        <v>Manual</v>
      </c>
      <c r="R832" s="13" t="s">
        <v>578</v>
      </c>
      <c r="S832" s="25">
        <v>2</v>
      </c>
      <c r="T832" s="25">
        <v>6</v>
      </c>
      <c r="U832" s="25">
        <v>0</v>
      </c>
      <c r="V832" s="25">
        <v>1</v>
      </c>
      <c r="W832" s="25">
        <v>0</v>
      </c>
      <c r="X832" s="13">
        <v>7</v>
      </c>
      <c r="Y832" s="13" t="str">
        <f t="shared" si="30"/>
        <v>Lang-22</v>
      </c>
    </row>
    <row r="833" spans="1:25" x14ac:dyDescent="0.35">
      <c r="A833" s="7" t="s">
        <v>899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28"/>
        <v>kPAR</v>
      </c>
      <c r="P833" s="13" t="str">
        <f t="shared" si="29"/>
        <v>True Pattern</v>
      </c>
      <c r="Q833" s="13" t="str">
        <f>IF(NOT(ISERR(SEARCH("*_Buggy",$A833))), "Buggy", IF(NOT(ISERR(SEARCH("*_Manual",$A833))), "Manual", IF(NOT(ISERR(SEARCH("*_Auto",$A833))), "Auto", "")))</f>
        <v>Manual</v>
      </c>
      <c r="R833" s="13" t="s">
        <v>577</v>
      </c>
      <c r="S833" s="25">
        <v>1</v>
      </c>
      <c r="T833" s="25">
        <v>0</v>
      </c>
      <c r="U833" s="25">
        <v>0</v>
      </c>
      <c r="V833" s="25">
        <v>1</v>
      </c>
      <c r="W833" s="25">
        <v>0</v>
      </c>
      <c r="X833" s="13">
        <v>1</v>
      </c>
      <c r="Y833" s="13" t="str">
        <f t="shared" si="30"/>
        <v>Lang-24</v>
      </c>
    </row>
    <row r="834" spans="1:25" x14ac:dyDescent="0.35">
      <c r="A834" s="7" t="s">
        <v>900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28"/>
        <v>kPAR</v>
      </c>
      <c r="P834" s="13" t="str">
        <f t="shared" si="29"/>
        <v>True Pattern</v>
      </c>
      <c r="Q834" s="13" t="str">
        <f>IF(NOT(ISERR(SEARCH("*_Buggy",$A834))), "Buggy", IF(NOT(ISERR(SEARCH("*_Manual",$A834))), "Manual", IF(NOT(ISERR(SEARCH("*_Auto",$A834))), "Auto", "")))</f>
        <v>Manual</v>
      </c>
      <c r="R834" s="13" t="s">
        <v>578</v>
      </c>
      <c r="S834" s="25">
        <v>2</v>
      </c>
      <c r="T834" s="25">
        <v>3</v>
      </c>
      <c r="U834" s="25">
        <v>0</v>
      </c>
      <c r="V834" s="25">
        <v>1</v>
      </c>
      <c r="W834" s="25">
        <v>0</v>
      </c>
      <c r="X834" s="13">
        <v>4</v>
      </c>
      <c r="Y834" s="13" t="str">
        <f t="shared" si="30"/>
        <v>Lang-27</v>
      </c>
    </row>
    <row r="835" spans="1:25" x14ac:dyDescent="0.35">
      <c r="A835" s="5" t="s">
        <v>901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28"/>
        <v>kPAR</v>
      </c>
      <c r="P835" s="13" t="str">
        <f t="shared" si="29"/>
        <v>True Pattern</v>
      </c>
      <c r="Q835" s="13" t="str">
        <f>IF(NOT(ISERR(SEARCH("*_Buggy",$A835))), "Buggy", IF(NOT(ISERR(SEARCH("*_Manual",$A835))), "Manual", IF(NOT(ISERR(SEARCH("*_Auto",$A835))), "Auto", "")))</f>
        <v>Manual</v>
      </c>
      <c r="R835" s="13" t="s">
        <v>578</v>
      </c>
      <c r="S835" s="25">
        <v>8</v>
      </c>
      <c r="T835" s="25">
        <v>19</v>
      </c>
      <c r="U835" s="25">
        <v>0</v>
      </c>
      <c r="V835" s="25">
        <v>2</v>
      </c>
      <c r="W835" s="25">
        <v>0</v>
      </c>
      <c r="X835" s="13">
        <v>21</v>
      </c>
      <c r="Y835" s="13" t="str">
        <f t="shared" si="30"/>
        <v>Lang-41</v>
      </c>
    </row>
    <row r="836" spans="1:25" x14ac:dyDescent="0.35">
      <c r="A836" s="5" t="s">
        <v>902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28"/>
        <v>kPAR</v>
      </c>
      <c r="P836" s="13" t="str">
        <f t="shared" si="29"/>
        <v>True Pattern</v>
      </c>
      <c r="Q836" s="13" t="str">
        <f>IF(NOT(ISERR(SEARCH("*_Buggy",$A836))), "Buggy", IF(NOT(ISERR(SEARCH("*_Manual",$A836))), "Manual", IF(NOT(ISERR(SEARCH("*_Auto",$A836))), "Auto", "")))</f>
        <v>Manual</v>
      </c>
      <c r="R836" s="13" t="s">
        <v>578</v>
      </c>
      <c r="S836" s="25">
        <v>1</v>
      </c>
      <c r="T836" s="13">
        <v>1</v>
      </c>
      <c r="U836" s="25">
        <v>0</v>
      </c>
      <c r="V836" s="25">
        <v>0</v>
      </c>
      <c r="W836" s="25">
        <v>0</v>
      </c>
      <c r="X836" s="13">
        <v>1</v>
      </c>
      <c r="Y836" s="13" t="str">
        <f t="shared" si="30"/>
        <v>Lang-43</v>
      </c>
    </row>
    <row r="837" spans="1:25" x14ac:dyDescent="0.35">
      <c r="A837" s="5" t="s">
        <v>903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28"/>
        <v>kPAR</v>
      </c>
      <c r="P837" s="13" t="str">
        <f t="shared" si="29"/>
        <v>True Pattern</v>
      </c>
      <c r="Q837" s="13" t="str">
        <f>IF(NOT(ISERR(SEARCH("*_Buggy",$A837))), "Buggy", IF(NOT(ISERR(SEARCH("*_Manual",$A837))), "Manual", IF(NOT(ISERR(SEARCH("*_Auto",$A837))), "Auto", "")))</f>
        <v>Manual</v>
      </c>
      <c r="R837" s="13" t="s">
        <v>578</v>
      </c>
      <c r="S837" s="25">
        <v>1</v>
      </c>
      <c r="T837" s="13">
        <v>3</v>
      </c>
      <c r="U837" s="25">
        <v>0</v>
      </c>
      <c r="V837" s="25">
        <v>0</v>
      </c>
      <c r="W837" s="25">
        <v>0</v>
      </c>
      <c r="X837" s="13">
        <v>3</v>
      </c>
      <c r="Y837" s="13" t="str">
        <f t="shared" si="30"/>
        <v>Lang-44</v>
      </c>
    </row>
    <row r="838" spans="1:25" x14ac:dyDescent="0.35">
      <c r="A838" s="5" t="s">
        <v>904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28"/>
        <v>kPAR</v>
      </c>
      <c r="P838" s="13" t="str">
        <f t="shared" si="29"/>
        <v>True Pattern</v>
      </c>
      <c r="Q838" s="13" t="str">
        <f>IF(NOT(ISERR(SEARCH("*_Buggy",$A838))), "Buggy", IF(NOT(ISERR(SEARCH("*_Manual",$A838))), "Manual", IF(NOT(ISERR(SEARCH("*_Auto",$A838))), "Auto", "")))</f>
        <v>Manual</v>
      </c>
      <c r="R838" s="13" t="s">
        <v>578</v>
      </c>
      <c r="S838" s="25">
        <v>1</v>
      </c>
      <c r="T838" s="13">
        <v>3</v>
      </c>
      <c r="U838" s="25">
        <v>0</v>
      </c>
      <c r="V838" s="25">
        <v>0</v>
      </c>
      <c r="W838" s="25">
        <v>0</v>
      </c>
      <c r="X838" s="13">
        <v>3</v>
      </c>
      <c r="Y838" s="13" t="str">
        <f t="shared" si="30"/>
        <v>Lang-45</v>
      </c>
    </row>
    <row r="839" spans="1:25" x14ac:dyDescent="0.35">
      <c r="A839" s="5" t="s">
        <v>905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28"/>
        <v>kPAR</v>
      </c>
      <c r="P839" s="13" t="str">
        <f t="shared" si="29"/>
        <v>True Pattern</v>
      </c>
      <c r="Q839" s="13" t="str">
        <f>IF(NOT(ISERR(SEARCH("*_Buggy",$A839))), "Buggy", IF(NOT(ISERR(SEARCH("*_Manual",$A839))), "Manual", IF(NOT(ISERR(SEARCH("*_Auto",$A839))), "Auto", "")))</f>
        <v>Manual</v>
      </c>
      <c r="R839" s="13" t="s">
        <v>578</v>
      </c>
      <c r="S839" s="25">
        <v>1</v>
      </c>
      <c r="T839" s="13">
        <v>1</v>
      </c>
      <c r="U839" s="25">
        <v>0</v>
      </c>
      <c r="V839" s="25">
        <v>0</v>
      </c>
      <c r="W839" s="25">
        <v>0</v>
      </c>
      <c r="X839" s="13">
        <v>1</v>
      </c>
      <c r="Y839" s="13" t="str">
        <f t="shared" si="30"/>
        <v>Lang-51</v>
      </c>
    </row>
    <row r="840" spans="1:25" x14ac:dyDescent="0.35">
      <c r="A840" s="7" t="s">
        <v>906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28"/>
        <v>kPAR</v>
      </c>
      <c r="P840" s="13" t="str">
        <f t="shared" si="29"/>
        <v>True Pattern</v>
      </c>
      <c r="Q840" s="13" t="str">
        <f>IF(NOT(ISERR(SEARCH("*_Buggy",$A840))), "Buggy", IF(NOT(ISERR(SEARCH("*_Manual",$A840))), "Manual", IF(NOT(ISERR(SEARCH("*_Auto",$A840))), "Auto", "")))</f>
        <v>Manual</v>
      </c>
      <c r="R840" s="13" t="s">
        <v>578</v>
      </c>
      <c r="S840" s="25">
        <v>4</v>
      </c>
      <c r="T840" s="25">
        <v>0</v>
      </c>
      <c r="U840" s="25">
        <v>0</v>
      </c>
      <c r="V840" s="25">
        <v>0</v>
      </c>
      <c r="W840" s="25">
        <v>2</v>
      </c>
      <c r="X840" s="13">
        <v>4</v>
      </c>
      <c r="Y840" s="13" t="str">
        <f t="shared" si="30"/>
        <v>Lang-53</v>
      </c>
    </row>
    <row r="841" spans="1:25" x14ac:dyDescent="0.35">
      <c r="A841" s="5" t="s">
        <v>907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28"/>
        <v>kPAR</v>
      </c>
      <c r="P841" s="13" t="str">
        <f t="shared" si="29"/>
        <v>True Pattern</v>
      </c>
      <c r="Q841" s="13" t="str">
        <f>IF(NOT(ISERR(SEARCH("*_Buggy",$A841))), "Buggy", IF(NOT(ISERR(SEARCH("*_Manual",$A841))), "Manual", IF(NOT(ISERR(SEARCH("*_Auto",$A841))), "Auto", "")))</f>
        <v>Manual</v>
      </c>
      <c r="R841" s="13" t="s">
        <v>578</v>
      </c>
      <c r="S841" s="25">
        <v>1</v>
      </c>
      <c r="T841" s="25">
        <v>0</v>
      </c>
      <c r="U841" s="25">
        <v>0</v>
      </c>
      <c r="V841" s="25">
        <v>1</v>
      </c>
      <c r="W841" s="25">
        <v>0</v>
      </c>
      <c r="X841" s="13">
        <v>1</v>
      </c>
      <c r="Y841" s="13" t="str">
        <f t="shared" si="30"/>
        <v>Lang-57</v>
      </c>
    </row>
    <row r="842" spans="1:25" x14ac:dyDescent="0.35">
      <c r="A842" s="7" t="s">
        <v>908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28"/>
        <v>kPAR</v>
      </c>
      <c r="P842" s="13" t="str">
        <f t="shared" si="29"/>
        <v>True Pattern</v>
      </c>
      <c r="Q842" s="13" t="str">
        <f>IF(NOT(ISERR(SEARCH("*_Buggy",$A842))), "Buggy", IF(NOT(ISERR(SEARCH("*_Manual",$A842))), "Manual", IF(NOT(ISERR(SEARCH("*_Auto",$A842))), "Auto", "")))</f>
        <v>Manual</v>
      </c>
      <c r="R842" s="13" t="s">
        <v>578</v>
      </c>
      <c r="S842" s="25">
        <v>1</v>
      </c>
      <c r="T842" s="25">
        <v>0</v>
      </c>
      <c r="U842" s="25">
        <v>1</v>
      </c>
      <c r="V842" s="25">
        <v>1</v>
      </c>
      <c r="W842" s="25">
        <v>0</v>
      </c>
      <c r="X842" s="13">
        <v>2</v>
      </c>
      <c r="Y842" s="13" t="str">
        <f t="shared" si="30"/>
        <v>Lang-58</v>
      </c>
    </row>
    <row r="843" spans="1:25" x14ac:dyDescent="0.35">
      <c r="A843" s="7" t="s">
        <v>909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28"/>
        <v>kPAR</v>
      </c>
      <c r="P843" s="13" t="str">
        <f t="shared" si="29"/>
        <v>True Pattern</v>
      </c>
      <c r="Q843" s="13" t="str">
        <f>IF(NOT(ISERR(SEARCH("*_Buggy",$A843))), "Buggy", IF(NOT(ISERR(SEARCH("*_Manual",$A843))), "Manual", IF(NOT(ISERR(SEARCH("*_Auto",$A843))), "Auto", "")))</f>
        <v>Manual</v>
      </c>
      <c r="R843" s="13" t="s">
        <v>577</v>
      </c>
      <c r="S843" s="25">
        <v>1</v>
      </c>
      <c r="T843" s="25">
        <v>0</v>
      </c>
      <c r="U843" s="25">
        <v>0</v>
      </c>
      <c r="V843" s="25">
        <v>1</v>
      </c>
      <c r="W843" s="25">
        <v>0</v>
      </c>
      <c r="X843" s="13">
        <v>1</v>
      </c>
      <c r="Y843" s="13" t="str">
        <f t="shared" si="30"/>
        <v>Lang-59</v>
      </c>
    </row>
    <row r="844" spans="1:25" x14ac:dyDescent="0.35">
      <c r="A844" s="7" t="s">
        <v>910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28"/>
        <v>kPAR</v>
      </c>
      <c r="P844" s="13" t="str">
        <f t="shared" si="29"/>
        <v>True Pattern</v>
      </c>
      <c r="Q844" s="13" t="str">
        <f>IF(NOT(ISERR(SEARCH("*_Buggy",$A844))), "Buggy", IF(NOT(ISERR(SEARCH("*_Manual",$A844))), "Manual", IF(NOT(ISERR(SEARCH("*_Auto",$A844))), "Auto", "")))</f>
        <v>Manual</v>
      </c>
      <c r="R844" s="13" t="s">
        <v>577</v>
      </c>
      <c r="S844" s="25">
        <v>1</v>
      </c>
      <c r="T844" s="25">
        <v>0</v>
      </c>
      <c r="U844" s="25">
        <v>0</v>
      </c>
      <c r="V844" s="25">
        <v>1</v>
      </c>
      <c r="W844" s="25">
        <v>0</v>
      </c>
      <c r="X844" s="13">
        <v>1</v>
      </c>
      <c r="Y844" s="13" t="str">
        <f t="shared" si="30"/>
        <v>Lang-6</v>
      </c>
    </row>
    <row r="845" spans="1:25" x14ac:dyDescent="0.35">
      <c r="A845" s="7" t="s">
        <v>911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28"/>
        <v>kPAR</v>
      </c>
      <c r="P845" s="13" t="str">
        <f t="shared" si="29"/>
        <v>True Pattern</v>
      </c>
      <c r="Q845" s="13" t="str">
        <f>IF(NOT(ISERR(SEARCH("*_Buggy",$A845))), "Buggy", IF(NOT(ISERR(SEARCH("*_Manual",$A845))), "Manual", IF(NOT(ISERR(SEARCH("*_Auto",$A845))), "Auto", "")))</f>
        <v>Manual</v>
      </c>
      <c r="R845" s="13" t="s">
        <v>578</v>
      </c>
      <c r="S845" s="25">
        <v>4</v>
      </c>
      <c r="T845" s="25">
        <v>2</v>
      </c>
      <c r="U845" s="25">
        <v>19</v>
      </c>
      <c r="V845" s="25">
        <v>1</v>
      </c>
      <c r="W845" s="25">
        <v>0</v>
      </c>
      <c r="X845" s="13">
        <v>22</v>
      </c>
      <c r="Y845" s="13" t="str">
        <f t="shared" si="30"/>
        <v>Lang-63</v>
      </c>
    </row>
    <row r="846" spans="1:25" x14ac:dyDescent="0.35">
      <c r="A846" s="5" t="s">
        <v>912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28"/>
        <v>kPAR</v>
      </c>
      <c r="P846" s="13" t="str">
        <f t="shared" si="29"/>
        <v>True Pattern</v>
      </c>
      <c r="Q846" s="13" t="str">
        <f>IF(NOT(ISERR(SEARCH("*_Buggy",$A846))), "Buggy", IF(NOT(ISERR(SEARCH("*_Manual",$A846))), "Manual", IF(NOT(ISERR(SEARCH("*_Auto",$A846))), "Auto", "")))</f>
        <v>Manual</v>
      </c>
      <c r="R846" s="13" t="s">
        <v>577</v>
      </c>
      <c r="S846" s="25">
        <v>3</v>
      </c>
      <c r="T846" s="25">
        <v>2</v>
      </c>
      <c r="U846" s="25">
        <v>2</v>
      </c>
      <c r="V846" s="25">
        <v>0</v>
      </c>
      <c r="W846" s="25">
        <v>1</v>
      </c>
      <c r="X846" s="13">
        <v>6</v>
      </c>
      <c r="Y846" s="13" t="str">
        <f t="shared" si="30"/>
        <v>Lang-7</v>
      </c>
    </row>
    <row r="847" spans="1:25" x14ac:dyDescent="0.35">
      <c r="A847" s="5" t="s">
        <v>913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28"/>
        <v>kPAR</v>
      </c>
      <c r="P847" s="13" t="str">
        <f t="shared" si="29"/>
        <v>True Pattern</v>
      </c>
      <c r="Q847" s="13" t="str">
        <f>IF(NOT(ISERR(SEARCH("*_Buggy",$A847))), "Buggy", IF(NOT(ISERR(SEARCH("*_Manual",$A847))), "Manual", IF(NOT(ISERR(SEARCH("*_Auto",$A847))), "Auto", "")))</f>
        <v>Manual</v>
      </c>
      <c r="R847" s="13" t="s">
        <v>578</v>
      </c>
      <c r="S847" s="25">
        <v>1</v>
      </c>
      <c r="T847" s="25">
        <v>0</v>
      </c>
      <c r="U847" s="25">
        <v>0</v>
      </c>
      <c r="V847" s="25">
        <v>1</v>
      </c>
      <c r="W847" s="25">
        <v>0</v>
      </c>
      <c r="X847" s="13">
        <v>1</v>
      </c>
      <c r="Y847" s="13" t="str">
        <f t="shared" si="30"/>
        <v>Math-104</v>
      </c>
    </row>
    <row r="848" spans="1:25" x14ac:dyDescent="0.35">
      <c r="A848" s="7" t="s">
        <v>914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 t="shared" si="28"/>
        <v>kPAR</v>
      </c>
      <c r="P848" s="13" t="str">
        <f t="shared" si="29"/>
        <v>True Pattern</v>
      </c>
      <c r="Q848" s="13" t="str">
        <f>IF(NOT(ISERR(SEARCH("*_Buggy",$A848))), "Buggy", IF(NOT(ISERR(SEARCH("*_Manual",$A848))), "Manual", IF(NOT(ISERR(SEARCH("*_Auto",$A848))), "Auto", "")))</f>
        <v>Manual</v>
      </c>
      <c r="R848" s="13" t="s">
        <v>578</v>
      </c>
      <c r="S848" s="25">
        <v>2</v>
      </c>
      <c r="T848" s="25">
        <v>1</v>
      </c>
      <c r="U848" s="25">
        <v>0</v>
      </c>
      <c r="V848" s="25">
        <v>1</v>
      </c>
      <c r="W848" s="25">
        <v>0</v>
      </c>
      <c r="X848" s="13">
        <v>2</v>
      </c>
      <c r="Y848" s="13" t="str">
        <f t="shared" si="30"/>
        <v>Math-15</v>
      </c>
    </row>
    <row r="849" spans="1:25" x14ac:dyDescent="0.35">
      <c r="A849" s="7" t="s">
        <v>915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28"/>
        <v>kPAR</v>
      </c>
      <c r="P849" s="13" t="str">
        <f t="shared" si="29"/>
        <v>True Pattern</v>
      </c>
      <c r="Q849" s="13" t="str">
        <f>IF(NOT(ISERR(SEARCH("*_Buggy",$A849))), "Buggy", IF(NOT(ISERR(SEARCH("*_Manual",$A849))), "Manual", IF(NOT(ISERR(SEARCH("*_Auto",$A849))), "Auto", "")))</f>
        <v>Manual</v>
      </c>
      <c r="R849" s="13" t="s">
        <v>578</v>
      </c>
      <c r="S849" s="25">
        <v>2</v>
      </c>
      <c r="T849" s="25">
        <v>6</v>
      </c>
      <c r="U849" s="25">
        <v>0</v>
      </c>
      <c r="V849" s="25">
        <v>2</v>
      </c>
      <c r="W849" s="25">
        <v>0</v>
      </c>
      <c r="X849" s="13">
        <v>8</v>
      </c>
      <c r="Y849" s="13" t="str">
        <f t="shared" si="30"/>
        <v>Math-40</v>
      </c>
    </row>
    <row r="850" spans="1:25" x14ac:dyDescent="0.35">
      <c r="A850" s="7" t="s">
        <v>916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28"/>
        <v>kPAR</v>
      </c>
      <c r="P850" s="13" t="str">
        <f t="shared" si="29"/>
        <v>True Pattern</v>
      </c>
      <c r="Q850" s="13" t="str">
        <f>IF(NOT(ISERR(SEARCH("*_Buggy",$A850))), "Buggy", IF(NOT(ISERR(SEARCH("*_Manual",$A850))), "Manual", IF(NOT(ISERR(SEARCH("*_Auto",$A850))), "Auto", "")))</f>
        <v>Manual</v>
      </c>
      <c r="R850" s="13" t="s">
        <v>578</v>
      </c>
      <c r="S850" s="25">
        <v>2</v>
      </c>
      <c r="T850" s="25">
        <v>2</v>
      </c>
      <c r="U850" s="25">
        <v>0</v>
      </c>
      <c r="V850" s="25">
        <v>1</v>
      </c>
      <c r="W850" s="25">
        <v>0</v>
      </c>
      <c r="X850" s="13">
        <v>3</v>
      </c>
      <c r="Y850" s="13" t="str">
        <f t="shared" si="30"/>
        <v>Math-42</v>
      </c>
    </row>
    <row r="851" spans="1:25" x14ac:dyDescent="0.35">
      <c r="A851" s="7" t="s">
        <v>917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28"/>
        <v>kPAR</v>
      </c>
      <c r="P851" s="13" t="str">
        <f t="shared" si="29"/>
        <v>True Pattern</v>
      </c>
      <c r="Q851" s="13" t="str">
        <f>IF(NOT(ISERR(SEARCH("*_Buggy",$A851))), "Buggy", IF(NOT(ISERR(SEARCH("*_Manual",$A851))), "Manual", IF(NOT(ISERR(SEARCH("*_Auto",$A851))), "Auto", "")))</f>
        <v>Manual</v>
      </c>
      <c r="R851" s="13" t="s">
        <v>578</v>
      </c>
      <c r="S851" s="25">
        <v>3</v>
      </c>
      <c r="T851" s="25">
        <v>0</v>
      </c>
      <c r="U851" s="25">
        <v>0</v>
      </c>
      <c r="V851" s="25">
        <v>3</v>
      </c>
      <c r="W851" s="25">
        <v>0</v>
      </c>
      <c r="X851" s="13">
        <v>3</v>
      </c>
      <c r="Y851" s="13" t="str">
        <f t="shared" si="30"/>
        <v>Math-43</v>
      </c>
    </row>
    <row r="852" spans="1:25" x14ac:dyDescent="0.35">
      <c r="A852" s="5" t="s">
        <v>918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28"/>
        <v>kPAR</v>
      </c>
      <c r="P852" s="13" t="str">
        <f t="shared" si="29"/>
        <v>True Pattern</v>
      </c>
      <c r="Q852" s="13" t="str">
        <f>IF(NOT(ISERR(SEARCH("*_Buggy",$A852))), "Buggy", IF(NOT(ISERR(SEARCH("*_Manual",$A852))), "Manual", IF(NOT(ISERR(SEARCH("*_Auto",$A852))), "Auto", "")))</f>
        <v>Manual</v>
      </c>
      <c r="R852" s="13" t="s">
        <v>577</v>
      </c>
      <c r="S852" s="25">
        <v>1</v>
      </c>
      <c r="T852" s="25">
        <v>0</v>
      </c>
      <c r="U852" s="13">
        <v>4</v>
      </c>
      <c r="V852" s="13">
        <v>0</v>
      </c>
      <c r="W852" s="13">
        <v>0</v>
      </c>
      <c r="X852" s="13">
        <v>4</v>
      </c>
      <c r="Y852" s="13" t="str">
        <f t="shared" si="30"/>
        <v>Math-50</v>
      </c>
    </row>
    <row r="853" spans="1:25" x14ac:dyDescent="0.35">
      <c r="A853" s="7" t="s">
        <v>919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28"/>
        <v>kPAR</v>
      </c>
      <c r="P853" s="13" t="str">
        <f t="shared" si="29"/>
        <v>True Pattern</v>
      </c>
      <c r="Q853" s="13" t="str">
        <f>IF(NOT(ISERR(SEARCH("*_Buggy",$A853))), "Buggy", IF(NOT(ISERR(SEARCH("*_Manual",$A853))), "Manual", IF(NOT(ISERR(SEARCH("*_Auto",$A853))), "Auto", "")))</f>
        <v>Manual</v>
      </c>
      <c r="R853" s="13" t="s">
        <v>577</v>
      </c>
      <c r="S853" s="25">
        <v>1</v>
      </c>
      <c r="T853" s="25">
        <v>0</v>
      </c>
      <c r="U853" s="25">
        <v>0</v>
      </c>
      <c r="V853" s="25">
        <v>1</v>
      </c>
      <c r="W853" s="25">
        <v>0</v>
      </c>
      <c r="X853" s="13">
        <v>1</v>
      </c>
      <c r="Y853" s="13" t="str">
        <f t="shared" si="30"/>
        <v>Math-58</v>
      </c>
    </row>
    <row r="854" spans="1:25" x14ac:dyDescent="0.35">
      <c r="A854" s="7" t="s">
        <v>920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28"/>
        <v>kPAR</v>
      </c>
      <c r="P854" s="13" t="str">
        <f t="shared" si="29"/>
        <v>True Pattern</v>
      </c>
      <c r="Q854" s="13" t="str">
        <f>IF(NOT(ISERR(SEARCH("*_Buggy",$A854))), "Buggy", IF(NOT(ISERR(SEARCH("*_Manual",$A854))), "Manual", IF(NOT(ISERR(SEARCH("*_Auto",$A854))), "Auto", "")))</f>
        <v>Manual</v>
      </c>
      <c r="R854" s="13" t="s">
        <v>578</v>
      </c>
      <c r="S854" s="25">
        <v>2</v>
      </c>
      <c r="T854" s="25">
        <v>0</v>
      </c>
      <c r="U854" s="25">
        <v>1</v>
      </c>
      <c r="V854" s="25">
        <v>3</v>
      </c>
      <c r="W854" s="25">
        <v>0</v>
      </c>
      <c r="X854" s="13">
        <v>4</v>
      </c>
      <c r="Y854" s="13" t="str">
        <f t="shared" si="30"/>
        <v>Math-62</v>
      </c>
    </row>
    <row r="855" spans="1:25" x14ac:dyDescent="0.35">
      <c r="A855" s="7" t="s">
        <v>921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si="28"/>
        <v>kPAR</v>
      </c>
      <c r="P855" s="13" t="str">
        <f t="shared" si="29"/>
        <v>True Pattern</v>
      </c>
      <c r="Q855" s="13" t="str">
        <f>IF(NOT(ISERR(SEARCH("*_Buggy",$A855))), "Buggy", IF(NOT(ISERR(SEARCH("*_Manual",$A855))), "Manual", IF(NOT(ISERR(SEARCH("*_Auto",$A855))), "Auto", "")))</f>
        <v>Manual</v>
      </c>
      <c r="R855" s="13" t="s">
        <v>578</v>
      </c>
      <c r="S855" s="25">
        <v>1</v>
      </c>
      <c r="T855" s="25">
        <v>0</v>
      </c>
      <c r="U855" s="25">
        <v>0</v>
      </c>
      <c r="V855" s="25">
        <v>1</v>
      </c>
      <c r="W855" s="25">
        <v>0</v>
      </c>
      <c r="X855" s="13">
        <v>1</v>
      </c>
      <c r="Y855" s="13" t="str">
        <f t="shared" si="30"/>
        <v>Math-63</v>
      </c>
    </row>
    <row r="856" spans="1:25" x14ac:dyDescent="0.35">
      <c r="A856" s="7" t="s">
        <v>922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ref="O856:O919" si="31">LEFT($A856,FIND("_",$A856)-1)</f>
        <v>kPAR</v>
      </c>
      <c r="P856" s="13" t="str">
        <f t="shared" ref="P856:P919" si="32">IF($O856="ACS", "True Search", IF($O856="Arja", "Evolutionary Search", IF($O856="AVATAR", "True Pattern", IF($O856="CapGen", "Search Like Pattern", IF($O856="Cardumen", "True Semantic", IF($O856="DynaMoth", "True Semantic", IF($O856="FixMiner", "True Pattern", IF($O856="GenProg-A", "Evolutionary Search", IF($O856="Hercules", "Learning Pattern", IF($O856="Jaid", "True Semantic",
IF($O856="Kali-A", "True Search", IF($O856="kPAR", "True Pattern", IF($O856="Nopol", "True Semantic", IF($O856="RSRepair-A", "Evolutionary Search", IF($O856="SequenceR", "Deep Learning", IF($O856="SimFix", "Search Like Pattern", IF($O856="SketchFix", "True Pattern", IF($O856="SOFix", "True Pattern", IF($O856="ssFix", "Search Like Pattern", IF($O856="TBar", "True Pattern", ""))))))))))))))))))))</f>
        <v>True Pattern</v>
      </c>
      <c r="Q856" s="13" t="str">
        <f>IF(NOT(ISERR(SEARCH("*_Buggy",$A856))), "Buggy", IF(NOT(ISERR(SEARCH("*_Manual",$A856))), "Manual", IF(NOT(ISERR(SEARCH("*_Auto",$A856))), "Auto", "")))</f>
        <v>Manual</v>
      </c>
      <c r="R856" s="13" t="s">
        <v>578</v>
      </c>
      <c r="S856" s="25">
        <v>4</v>
      </c>
      <c r="T856" s="25">
        <v>3</v>
      </c>
      <c r="U856" s="25">
        <v>4</v>
      </c>
      <c r="V856" s="25">
        <v>3</v>
      </c>
      <c r="W856" s="25">
        <v>2</v>
      </c>
      <c r="X856" s="13">
        <v>14</v>
      </c>
      <c r="Y856" s="13" t="str">
        <f t="shared" si="30"/>
        <v>Math-7</v>
      </c>
    </row>
    <row r="857" spans="1:25" x14ac:dyDescent="0.35">
      <c r="A857" s="7" t="s">
        <v>923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31"/>
        <v>kPAR</v>
      </c>
      <c r="P857" s="13" t="str">
        <f t="shared" si="32"/>
        <v>True Pattern</v>
      </c>
      <c r="Q857" s="13" t="str">
        <f>IF(NOT(ISERR(SEARCH("*_Buggy",$A857))), "Buggy", IF(NOT(ISERR(SEARCH("*_Manual",$A857))), "Manual", IF(NOT(ISERR(SEARCH("*_Auto",$A857))), "Auto", "")))</f>
        <v>Manual</v>
      </c>
      <c r="R857" s="13" t="s">
        <v>577</v>
      </c>
      <c r="S857" s="25">
        <v>1</v>
      </c>
      <c r="T857" s="25">
        <v>0</v>
      </c>
      <c r="U857" s="25">
        <v>0</v>
      </c>
      <c r="V857" s="25">
        <v>1</v>
      </c>
      <c r="W857" s="25">
        <v>0</v>
      </c>
      <c r="X857" s="13">
        <v>1</v>
      </c>
      <c r="Y857" s="13" t="str">
        <f t="shared" si="30"/>
        <v>Math-70</v>
      </c>
    </row>
    <row r="858" spans="1:25" x14ac:dyDescent="0.35">
      <c r="A858" s="7" t="s">
        <v>924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31"/>
        <v>kPAR</v>
      </c>
      <c r="P858" s="13" t="str">
        <f t="shared" si="32"/>
        <v>True Pattern</v>
      </c>
      <c r="Q858" s="13" t="str">
        <f>IF(NOT(ISERR(SEARCH("*_Buggy",$A858))), "Buggy", IF(NOT(ISERR(SEARCH("*_Manual",$A858))), "Manual", IF(NOT(ISERR(SEARCH("*_Auto",$A858))), "Auto", "")))</f>
        <v>Manual</v>
      </c>
      <c r="R858" s="13" t="s">
        <v>577</v>
      </c>
      <c r="S858" s="25">
        <v>1</v>
      </c>
      <c r="T858" s="25">
        <v>0</v>
      </c>
      <c r="U858" s="25">
        <v>0</v>
      </c>
      <c r="V858" s="25">
        <v>1</v>
      </c>
      <c r="W858" s="25">
        <v>0</v>
      </c>
      <c r="X858" s="13">
        <v>1</v>
      </c>
      <c r="Y858" s="13" t="str">
        <f t="shared" si="30"/>
        <v>Math-75</v>
      </c>
    </row>
    <row r="859" spans="1:25" x14ac:dyDescent="0.35">
      <c r="A859" s="7" t="s">
        <v>925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31"/>
        <v>kPAR</v>
      </c>
      <c r="P859" s="13" t="str">
        <f t="shared" si="32"/>
        <v>True Pattern</v>
      </c>
      <c r="Q859" s="13" t="str">
        <f>IF(NOT(ISERR(SEARCH("*_Buggy",$A859))), "Buggy", IF(NOT(ISERR(SEARCH("*_Manual",$A859))), "Manual", IF(NOT(ISERR(SEARCH("*_Auto",$A859))), "Auto", "")))</f>
        <v>Manual</v>
      </c>
      <c r="R859" s="13" t="s">
        <v>578</v>
      </c>
      <c r="S859" s="25">
        <v>2</v>
      </c>
      <c r="T859" s="25">
        <v>0</v>
      </c>
      <c r="U859" s="25">
        <v>0</v>
      </c>
      <c r="V859" s="25">
        <v>2</v>
      </c>
      <c r="W859" s="25">
        <v>0</v>
      </c>
      <c r="X859" s="13">
        <v>2</v>
      </c>
      <c r="Y859" s="13" t="str">
        <f t="shared" si="30"/>
        <v>Math-8</v>
      </c>
    </row>
    <row r="860" spans="1:25" x14ac:dyDescent="0.35">
      <c r="A860" s="5" t="s">
        <v>926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31"/>
        <v>kPAR</v>
      </c>
      <c r="P860" s="13" t="str">
        <f t="shared" si="32"/>
        <v>True Pattern</v>
      </c>
      <c r="Q860" s="13" t="str">
        <f>IF(NOT(ISERR(SEARCH("*_Buggy",$A860))), "Buggy", IF(NOT(ISERR(SEARCH("*_Manual",$A860))), "Manual", IF(NOT(ISERR(SEARCH("*_Auto",$A860))), "Auto", "")))</f>
        <v>Manual</v>
      </c>
      <c r="R860" s="13" t="s">
        <v>578</v>
      </c>
      <c r="S860" s="25">
        <v>1</v>
      </c>
      <c r="T860" s="25">
        <v>0</v>
      </c>
      <c r="U860" s="25">
        <v>0</v>
      </c>
      <c r="V860" s="25">
        <v>1</v>
      </c>
      <c r="W860" s="25">
        <v>0</v>
      </c>
      <c r="X860" s="13">
        <v>1</v>
      </c>
      <c r="Y860" s="13" t="str">
        <f t="shared" si="30"/>
        <v>Math-80</v>
      </c>
    </row>
    <row r="861" spans="1:25" x14ac:dyDescent="0.35">
      <c r="A861" s="7" t="s">
        <v>927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31"/>
        <v>kPAR</v>
      </c>
      <c r="P861" s="13" t="str">
        <f t="shared" si="32"/>
        <v>True Pattern</v>
      </c>
      <c r="Q861" s="13" t="str">
        <f>IF(NOT(ISERR(SEARCH("*_Buggy",$A861))), "Buggy", IF(NOT(ISERR(SEARCH("*_Manual",$A861))), "Manual", IF(NOT(ISERR(SEARCH("*_Auto",$A861))), "Auto", "")))</f>
        <v>Manual</v>
      </c>
      <c r="R861" s="13" t="s">
        <v>578</v>
      </c>
      <c r="S861" s="25">
        <v>3</v>
      </c>
      <c r="T861" s="25">
        <v>1</v>
      </c>
      <c r="U861" s="25">
        <v>0</v>
      </c>
      <c r="V861" s="25">
        <v>3</v>
      </c>
      <c r="W861" s="25">
        <v>0</v>
      </c>
      <c r="X861" s="13">
        <v>4</v>
      </c>
      <c r="Y861" s="13" t="str">
        <f t="shared" si="30"/>
        <v>Math-81</v>
      </c>
    </row>
    <row r="862" spans="1:25" x14ac:dyDescent="0.35">
      <c r="A862" s="5" t="s">
        <v>928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31"/>
        <v>kPAR</v>
      </c>
      <c r="P862" s="13" t="str">
        <f t="shared" si="32"/>
        <v>True Pattern</v>
      </c>
      <c r="Q862" s="13" t="str">
        <f>IF(NOT(ISERR(SEARCH("*_Buggy",$A862))), "Buggy", IF(NOT(ISERR(SEARCH("*_Manual",$A862))), "Manual", IF(NOT(ISERR(SEARCH("*_Auto",$A862))), "Auto", "")))</f>
        <v>Manual</v>
      </c>
      <c r="R862" s="13" t="s">
        <v>577</v>
      </c>
      <c r="S862" s="25">
        <v>1</v>
      </c>
      <c r="T862" s="25">
        <v>0</v>
      </c>
      <c r="U862" s="25">
        <v>0</v>
      </c>
      <c r="V862" s="25">
        <v>1</v>
      </c>
      <c r="W862" s="25">
        <v>0</v>
      </c>
      <c r="X862" s="13">
        <v>1</v>
      </c>
      <c r="Y862" s="13" t="str">
        <f t="shared" si="30"/>
        <v>Math-82</v>
      </c>
    </row>
    <row r="863" spans="1:25" x14ac:dyDescent="0.35">
      <c r="A863" s="7" t="s">
        <v>929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31"/>
        <v>kPAR</v>
      </c>
      <c r="P863" s="13" t="str">
        <f t="shared" si="32"/>
        <v>True Pattern</v>
      </c>
      <c r="Q863" s="13" t="str">
        <f>IF(NOT(ISERR(SEARCH("*_Buggy",$A863))), "Buggy", IF(NOT(ISERR(SEARCH("*_Manual",$A863))), "Manual", IF(NOT(ISERR(SEARCH("*_Auto",$A863))), "Auto", "")))</f>
        <v>Manual</v>
      </c>
      <c r="R863" s="13" t="s">
        <v>578</v>
      </c>
      <c r="S863" s="25">
        <v>3</v>
      </c>
      <c r="T863" s="13">
        <v>9</v>
      </c>
      <c r="U863" s="25">
        <v>0</v>
      </c>
      <c r="V863" s="25">
        <v>0</v>
      </c>
      <c r="W863" s="25">
        <v>0</v>
      </c>
      <c r="X863" s="13">
        <v>9</v>
      </c>
      <c r="Y863" s="13" t="str">
        <f t="shared" si="30"/>
        <v>Math-84</v>
      </c>
    </row>
    <row r="864" spans="1:25" x14ac:dyDescent="0.35">
      <c r="A864" s="5" t="s">
        <v>930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31"/>
        <v>kPAR</v>
      </c>
      <c r="P864" s="13" t="str">
        <f t="shared" si="32"/>
        <v>True Pattern</v>
      </c>
      <c r="Q864" s="13" t="str">
        <f>IF(NOT(ISERR(SEARCH("*_Buggy",$A864))), "Buggy", IF(NOT(ISERR(SEARCH("*_Manual",$A864))), "Manual", IF(NOT(ISERR(SEARCH("*_Auto",$A864))), "Auto", "")))</f>
        <v>Manual</v>
      </c>
      <c r="R864" s="13" t="s">
        <v>577</v>
      </c>
      <c r="S864" s="25">
        <v>1</v>
      </c>
      <c r="T864" s="25">
        <v>0</v>
      </c>
      <c r="U864" s="25">
        <v>0</v>
      </c>
      <c r="V864" s="25">
        <v>1</v>
      </c>
      <c r="W864" s="25">
        <v>0</v>
      </c>
      <c r="X864" s="13">
        <v>1</v>
      </c>
      <c r="Y864" s="13" t="str">
        <f t="shared" si="30"/>
        <v>Math-85</v>
      </c>
    </row>
    <row r="865" spans="1:25" x14ac:dyDescent="0.35">
      <c r="A865" s="5" t="s">
        <v>931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31"/>
        <v>kPAR</v>
      </c>
      <c r="P865" s="13" t="str">
        <f t="shared" si="32"/>
        <v>True Pattern</v>
      </c>
      <c r="Q865" s="13" t="str">
        <f>IF(NOT(ISERR(SEARCH("*_Buggy",$A865))), "Buggy", IF(NOT(ISERR(SEARCH("*_Manual",$A865))), "Manual", IF(NOT(ISERR(SEARCH("*_Auto",$A865))), "Auto", "")))</f>
        <v>Manual</v>
      </c>
      <c r="R865" s="13" t="s">
        <v>578</v>
      </c>
      <c r="S865" s="25">
        <v>4</v>
      </c>
      <c r="T865" s="25">
        <v>4</v>
      </c>
      <c r="U865" s="25">
        <v>5</v>
      </c>
      <c r="V865" s="25">
        <v>0</v>
      </c>
      <c r="W865" s="25">
        <v>1</v>
      </c>
      <c r="X865" s="13">
        <v>11</v>
      </c>
      <c r="Y865" s="13" t="str">
        <f t="shared" si="30"/>
        <v>Math-88</v>
      </c>
    </row>
    <row r="866" spans="1:25" x14ac:dyDescent="0.35">
      <c r="A866" s="5" t="s">
        <v>932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31"/>
        <v>kPAR</v>
      </c>
      <c r="P866" s="13" t="str">
        <f t="shared" si="32"/>
        <v>True Pattern</v>
      </c>
      <c r="Q866" s="13" t="str">
        <f>IF(NOT(ISERR(SEARCH("*_Buggy",$A866))), "Buggy", IF(NOT(ISERR(SEARCH("*_Manual",$A866))), "Manual", IF(NOT(ISERR(SEARCH("*_Auto",$A866))), "Auto", "")))</f>
        <v>Manual</v>
      </c>
      <c r="R866" s="13" t="s">
        <v>577</v>
      </c>
      <c r="S866" s="25">
        <v>2</v>
      </c>
      <c r="T866" s="13">
        <v>4</v>
      </c>
      <c r="U866" s="25">
        <v>0</v>
      </c>
      <c r="V866" s="25">
        <v>0</v>
      </c>
      <c r="W866" s="25">
        <v>0</v>
      </c>
      <c r="X866" s="13">
        <v>4</v>
      </c>
      <c r="Y866" s="13" t="str">
        <f t="shared" si="30"/>
        <v>Math-89</v>
      </c>
    </row>
    <row r="867" spans="1:25" x14ac:dyDescent="0.35">
      <c r="A867" s="5" t="s">
        <v>933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31"/>
        <v>Nopol</v>
      </c>
      <c r="P867" s="13" t="str">
        <f t="shared" si="32"/>
        <v>True Semantic</v>
      </c>
      <c r="Q867" s="13" t="str">
        <f>IF(NOT(ISERR(SEARCH("*_Buggy",$A867))), "Buggy", IF(NOT(ISERR(SEARCH("*_Manual",$A867))), "Manual", IF(NOT(ISERR(SEARCH("*_Auto",$A867))), "Auto", "")))</f>
        <v>Manual</v>
      </c>
      <c r="R867" s="13" t="s">
        <v>578</v>
      </c>
      <c r="S867" s="25">
        <v>1</v>
      </c>
      <c r="T867" s="25">
        <v>0</v>
      </c>
      <c r="U867" s="25">
        <v>0</v>
      </c>
      <c r="V867" s="25">
        <v>1</v>
      </c>
      <c r="W867" s="25">
        <v>0</v>
      </c>
      <c r="X867" s="13">
        <v>1</v>
      </c>
      <c r="Y867" s="13" t="str">
        <f t="shared" si="30"/>
        <v>Chart-13</v>
      </c>
    </row>
    <row r="868" spans="1:25" x14ac:dyDescent="0.35">
      <c r="A868" s="7" t="s">
        <v>934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31"/>
        <v>Nopol</v>
      </c>
      <c r="P868" s="13" t="str">
        <f t="shared" si="32"/>
        <v>True Semantic</v>
      </c>
      <c r="Q868" s="13" t="str">
        <f>IF(NOT(ISERR(SEARCH("*_Buggy",$A868))), "Buggy", IF(NOT(ISERR(SEARCH("*_Manual",$A868))), "Manual", IF(NOT(ISERR(SEARCH("*_Auto",$A868))), "Auto", "")))</f>
        <v>Manual</v>
      </c>
      <c r="R868" s="13" t="s">
        <v>578</v>
      </c>
      <c r="S868" s="25">
        <v>1</v>
      </c>
      <c r="T868" s="25">
        <v>1</v>
      </c>
      <c r="U868" s="25">
        <v>0</v>
      </c>
      <c r="V868" s="25">
        <v>1</v>
      </c>
      <c r="W868" s="25">
        <v>0</v>
      </c>
      <c r="X868" s="13">
        <v>2</v>
      </c>
      <c r="Y868" s="13" t="str">
        <f t="shared" si="30"/>
        <v>Chart-17</v>
      </c>
    </row>
    <row r="869" spans="1:25" x14ac:dyDescent="0.35">
      <c r="A869" s="7" t="s">
        <v>935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31"/>
        <v>Nopol</v>
      </c>
      <c r="P869" s="13" t="str">
        <f t="shared" si="32"/>
        <v>True Semantic</v>
      </c>
      <c r="Q869" s="13" t="str">
        <f>IF(NOT(ISERR(SEARCH("*_Buggy",$A869))), "Buggy", IF(NOT(ISERR(SEARCH("*_Manual",$A869))), "Manual", IF(NOT(ISERR(SEARCH("*_Auto",$A869))), "Auto", "")))</f>
        <v>Manual</v>
      </c>
      <c r="R869" s="13" t="s">
        <v>578</v>
      </c>
      <c r="S869" s="25">
        <v>6</v>
      </c>
      <c r="T869" s="25">
        <v>12</v>
      </c>
      <c r="U869" s="25">
        <v>0</v>
      </c>
      <c r="V869" s="25">
        <v>2</v>
      </c>
      <c r="W869" s="25">
        <v>0</v>
      </c>
      <c r="X869" s="13">
        <v>14</v>
      </c>
      <c r="Y869" s="13" t="str">
        <f t="shared" ref="Y869:Y932" si="33">MID(A869, SEARCH("_", A869) +1, SEARCH("_", A869, SEARCH("_", A869) +1) - SEARCH("_", A869) -1)</f>
        <v>Chart-25</v>
      </c>
    </row>
    <row r="870" spans="1:25" x14ac:dyDescent="0.35">
      <c r="A870" s="7" t="s">
        <v>936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31"/>
        <v>Nopol</v>
      </c>
      <c r="P870" s="13" t="str">
        <f t="shared" si="32"/>
        <v>True Semantic</v>
      </c>
      <c r="Q870" s="13" t="str">
        <f>IF(NOT(ISERR(SEARCH("*_Buggy",$A870))), "Buggy", IF(NOT(ISERR(SEARCH("*_Manual",$A870))), "Manual", IF(NOT(ISERR(SEARCH("*_Auto",$A870))), "Auto", "")))</f>
        <v>Manual</v>
      </c>
      <c r="R870" s="13" t="s">
        <v>578</v>
      </c>
      <c r="S870" s="25">
        <v>2</v>
      </c>
      <c r="T870" s="25">
        <v>4</v>
      </c>
      <c r="U870" s="25">
        <v>0</v>
      </c>
      <c r="V870" s="25">
        <v>1</v>
      </c>
      <c r="W870" s="25">
        <v>0</v>
      </c>
      <c r="X870" s="13">
        <v>5</v>
      </c>
      <c r="Y870" s="13" t="str">
        <f t="shared" si="33"/>
        <v>Chart-5</v>
      </c>
    </row>
    <row r="871" spans="1:25" x14ac:dyDescent="0.35">
      <c r="A871" s="7" t="s">
        <v>937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31"/>
        <v>Nopol</v>
      </c>
      <c r="P871" s="13" t="str">
        <f t="shared" si="32"/>
        <v>True Semantic</v>
      </c>
      <c r="Q871" s="13" t="str">
        <f>IF(NOT(ISERR(SEARCH("*_Buggy",$A871))), "Buggy", IF(NOT(ISERR(SEARCH("*_Manual",$A871))), "Manual", IF(NOT(ISERR(SEARCH("*_Auto",$A871))), "Auto", "")))</f>
        <v>Manual</v>
      </c>
      <c r="R871" s="13" t="s">
        <v>578</v>
      </c>
      <c r="S871" s="25">
        <v>1</v>
      </c>
      <c r="T871" s="25">
        <v>0</v>
      </c>
      <c r="U871" s="25">
        <v>0</v>
      </c>
      <c r="V871" s="25">
        <v>1</v>
      </c>
      <c r="W871" s="25">
        <v>0</v>
      </c>
      <c r="X871" s="13">
        <v>1</v>
      </c>
      <c r="Y871" s="13" t="str">
        <f t="shared" si="33"/>
        <v>Chart-9</v>
      </c>
    </row>
    <row r="872" spans="1:25" x14ac:dyDescent="0.35">
      <c r="A872" s="7" t="s">
        <v>938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31"/>
        <v>Nopol</v>
      </c>
      <c r="P872" s="13" t="str">
        <f t="shared" si="32"/>
        <v>True Semantic</v>
      </c>
      <c r="Q872" s="13" t="str">
        <f>IF(NOT(ISERR(SEARCH("*_Buggy",$A872))), "Buggy", IF(NOT(ISERR(SEARCH("*_Manual",$A872))), "Manual", IF(NOT(ISERR(SEARCH("*_Auto",$A872))), "Auto", "")))</f>
        <v>Manual</v>
      </c>
      <c r="R872" s="13" t="s">
        <v>578</v>
      </c>
      <c r="S872" s="25">
        <v>1</v>
      </c>
      <c r="T872" s="13">
        <v>3</v>
      </c>
      <c r="U872" s="25">
        <v>0</v>
      </c>
      <c r="V872" s="25">
        <v>0</v>
      </c>
      <c r="W872" s="25">
        <v>0</v>
      </c>
      <c r="X872" s="13">
        <v>3</v>
      </c>
      <c r="Y872" s="13" t="str">
        <f t="shared" si="33"/>
        <v>Lang-44</v>
      </c>
    </row>
    <row r="873" spans="1:25" x14ac:dyDescent="0.35">
      <c r="A873" s="7" t="s">
        <v>939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31"/>
        <v>Nopol</v>
      </c>
      <c r="P873" s="13" t="str">
        <f t="shared" si="32"/>
        <v>True Semantic</v>
      </c>
      <c r="Q873" s="13" t="str">
        <f>IF(NOT(ISERR(SEARCH("*_Buggy",$A873))), "Buggy", IF(NOT(ISERR(SEARCH("*_Manual",$A873))), "Manual", IF(NOT(ISERR(SEARCH("*_Auto",$A873))), "Auto", "")))</f>
        <v>Manual</v>
      </c>
      <c r="R873" s="13" t="s">
        <v>577</v>
      </c>
      <c r="S873" s="25">
        <v>9</v>
      </c>
      <c r="T873" s="25">
        <v>3</v>
      </c>
      <c r="U873" s="25">
        <v>0</v>
      </c>
      <c r="V873" s="25">
        <v>7</v>
      </c>
      <c r="W873" s="25">
        <v>0</v>
      </c>
      <c r="X873" s="13">
        <v>10</v>
      </c>
      <c r="Y873" s="13" t="str">
        <f t="shared" si="33"/>
        <v>Lang-46</v>
      </c>
    </row>
    <row r="874" spans="1:25" x14ac:dyDescent="0.35">
      <c r="A874" s="5" t="s">
        <v>940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31"/>
        <v>Nopol</v>
      </c>
      <c r="P874" s="13" t="str">
        <f t="shared" si="32"/>
        <v>True Semantic</v>
      </c>
      <c r="Q874" s="13" t="str">
        <f>IF(NOT(ISERR(SEARCH("*_Buggy",$A874))), "Buggy", IF(NOT(ISERR(SEARCH("*_Manual",$A874))), "Manual", IF(NOT(ISERR(SEARCH("*_Auto",$A874))), "Auto", "")))</f>
        <v>Manual</v>
      </c>
      <c r="R874" s="13" t="s">
        <v>578</v>
      </c>
      <c r="S874" s="25">
        <v>1</v>
      </c>
      <c r="T874" s="13">
        <v>1</v>
      </c>
      <c r="U874" s="25">
        <v>0</v>
      </c>
      <c r="V874" s="25">
        <v>0</v>
      </c>
      <c r="W874" s="25">
        <v>0</v>
      </c>
      <c r="X874" s="13">
        <v>1</v>
      </c>
      <c r="Y874" s="13" t="str">
        <f t="shared" si="33"/>
        <v>Lang-51</v>
      </c>
    </row>
    <row r="875" spans="1:25" x14ac:dyDescent="0.35">
      <c r="A875" s="7" t="s">
        <v>941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31"/>
        <v>Nopol</v>
      </c>
      <c r="P875" s="13" t="str">
        <f t="shared" si="32"/>
        <v>True Semantic</v>
      </c>
      <c r="Q875" s="13" t="str">
        <f>IF(NOT(ISERR(SEARCH("*_Buggy",$A875))), "Buggy", IF(NOT(ISERR(SEARCH("*_Manual",$A875))), "Manual", IF(NOT(ISERR(SEARCH("*_Auto",$A875))), "Auto", "")))</f>
        <v>Manual</v>
      </c>
      <c r="R875" s="13" t="s">
        <v>578</v>
      </c>
      <c r="S875" s="25">
        <v>4</v>
      </c>
      <c r="T875" s="25">
        <v>0</v>
      </c>
      <c r="U875" s="25">
        <v>0</v>
      </c>
      <c r="V875" s="25">
        <v>0</v>
      </c>
      <c r="W875" s="25">
        <v>2</v>
      </c>
      <c r="X875" s="13">
        <v>4</v>
      </c>
      <c r="Y875" s="13" t="str">
        <f t="shared" si="33"/>
        <v>Lang-53</v>
      </c>
    </row>
    <row r="876" spans="1:25" x14ac:dyDescent="0.35">
      <c r="A876" s="5" t="s">
        <v>942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31"/>
        <v>Nopol</v>
      </c>
      <c r="P876" s="13" t="str">
        <f t="shared" si="32"/>
        <v>True Semantic</v>
      </c>
      <c r="Q876" s="13" t="str">
        <f>IF(NOT(ISERR(SEARCH("*_Buggy",$A876))), "Buggy", IF(NOT(ISERR(SEARCH("*_Manual",$A876))), "Manual", IF(NOT(ISERR(SEARCH("*_Auto",$A876))), "Auto", "")))</f>
        <v>Manual</v>
      </c>
      <c r="R876" s="13" t="s">
        <v>578</v>
      </c>
      <c r="S876" s="25">
        <v>2</v>
      </c>
      <c r="T876" s="13">
        <v>2</v>
      </c>
      <c r="U876" s="25">
        <v>0</v>
      </c>
      <c r="V876" s="25">
        <v>0</v>
      </c>
      <c r="W876" s="25">
        <v>0</v>
      </c>
      <c r="X876" s="13">
        <v>2</v>
      </c>
      <c r="Y876" s="13" t="str">
        <f t="shared" si="33"/>
        <v>Lang-55</v>
      </c>
    </row>
    <row r="877" spans="1:25" x14ac:dyDescent="0.35">
      <c r="A877" s="7" t="s">
        <v>943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31"/>
        <v>Nopol</v>
      </c>
      <c r="P877" s="13" t="str">
        <f t="shared" si="32"/>
        <v>True Semantic</v>
      </c>
      <c r="Q877" s="13" t="str">
        <f>IF(NOT(ISERR(SEARCH("*_Buggy",$A877))), "Buggy", IF(NOT(ISERR(SEARCH("*_Manual",$A877))), "Manual", IF(NOT(ISERR(SEARCH("*_Auto",$A877))), "Auto", "")))</f>
        <v>Manual</v>
      </c>
      <c r="R877" s="13" t="s">
        <v>578</v>
      </c>
      <c r="S877" s="25">
        <v>1</v>
      </c>
      <c r="T877" s="25">
        <v>0</v>
      </c>
      <c r="U877" s="25">
        <v>1</v>
      </c>
      <c r="V877" s="25">
        <v>1</v>
      </c>
      <c r="W877" s="25">
        <v>0</v>
      </c>
      <c r="X877" s="13">
        <v>2</v>
      </c>
      <c r="Y877" s="13" t="str">
        <f t="shared" si="33"/>
        <v>Lang-58</v>
      </c>
    </row>
    <row r="878" spans="1:25" x14ac:dyDescent="0.35">
      <c r="A878" s="7" t="s">
        <v>944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31"/>
        <v>Nopol</v>
      </c>
      <c r="P878" s="13" t="str">
        <f t="shared" si="32"/>
        <v>True Semantic</v>
      </c>
      <c r="Q878" s="13" t="str">
        <f>IF(NOT(ISERR(SEARCH("*_Buggy",$A878))), "Buggy", IF(NOT(ISERR(SEARCH("*_Manual",$A878))), "Manual", IF(NOT(ISERR(SEARCH("*_Auto",$A878))), "Auto", "")))</f>
        <v>Manual</v>
      </c>
      <c r="R878" s="13" t="s">
        <v>578</v>
      </c>
      <c r="S878" s="25">
        <v>1</v>
      </c>
      <c r="T878" s="25">
        <v>0</v>
      </c>
      <c r="U878" s="25">
        <v>0</v>
      </c>
      <c r="V878" s="25">
        <v>1</v>
      </c>
      <c r="W878" s="25">
        <v>0</v>
      </c>
      <c r="X878" s="13">
        <v>1</v>
      </c>
      <c r="Y878" s="13" t="str">
        <f t="shared" si="33"/>
        <v>Math-105</v>
      </c>
    </row>
    <row r="879" spans="1:25" x14ac:dyDescent="0.35">
      <c r="A879" s="7" t="s">
        <v>945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31"/>
        <v>Nopol</v>
      </c>
      <c r="P879" s="13" t="str">
        <f t="shared" si="32"/>
        <v>True Semantic</v>
      </c>
      <c r="Q879" s="13" t="str">
        <f>IF(NOT(ISERR(SEARCH("*_Buggy",$A879))), "Buggy", IF(NOT(ISERR(SEARCH("*_Manual",$A879))), "Manual", IF(NOT(ISERR(SEARCH("*_Auto",$A879))), "Auto", "")))</f>
        <v>Manual</v>
      </c>
      <c r="R879" s="13" t="s">
        <v>578</v>
      </c>
      <c r="S879" s="25">
        <v>5</v>
      </c>
      <c r="T879" s="25">
        <v>2</v>
      </c>
      <c r="U879" s="25">
        <v>0</v>
      </c>
      <c r="V879" s="25">
        <v>4</v>
      </c>
      <c r="W879" s="25">
        <v>0</v>
      </c>
      <c r="X879" s="13">
        <v>6</v>
      </c>
      <c r="Y879" s="13" t="str">
        <f t="shared" si="33"/>
        <v>Math-18</v>
      </c>
    </row>
    <row r="880" spans="1:25" x14ac:dyDescent="0.35">
      <c r="A880" s="5" t="s">
        <v>946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31"/>
        <v>Nopol</v>
      </c>
      <c r="P880" s="13" t="str">
        <f t="shared" si="32"/>
        <v>True Semantic</v>
      </c>
      <c r="Q880" s="13" t="str">
        <f>IF(NOT(ISERR(SEARCH("*_Buggy",$A880))), "Buggy", IF(NOT(ISERR(SEARCH("*_Manual",$A880))), "Manual", IF(NOT(ISERR(SEARCH("*_Auto",$A880))), "Auto", "")))</f>
        <v>Manual</v>
      </c>
      <c r="R880" s="13" t="s">
        <v>578</v>
      </c>
      <c r="S880" s="25">
        <v>1</v>
      </c>
      <c r="T880" s="25">
        <v>1</v>
      </c>
      <c r="U880" s="25">
        <v>0</v>
      </c>
      <c r="V880" s="25">
        <v>1</v>
      </c>
      <c r="W880" s="25">
        <v>0</v>
      </c>
      <c r="X880" s="13">
        <v>2</v>
      </c>
      <c r="Y880" s="13" t="str">
        <f t="shared" si="33"/>
        <v>Math-20</v>
      </c>
    </row>
    <row r="881" spans="1:25" x14ac:dyDescent="0.35">
      <c r="A881" s="5" t="s">
        <v>947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31"/>
        <v>Nopol</v>
      </c>
      <c r="P881" s="13" t="str">
        <f t="shared" si="32"/>
        <v>True Semantic</v>
      </c>
      <c r="Q881" s="13" t="str">
        <f>IF(NOT(ISERR(SEARCH("*_Buggy",$A881))), "Buggy", IF(NOT(ISERR(SEARCH("*_Manual",$A881))), "Manual", IF(NOT(ISERR(SEARCH("*_Auto",$A881))), "Auto", "")))</f>
        <v>Manual</v>
      </c>
      <c r="R881" s="13" t="s">
        <v>578</v>
      </c>
      <c r="S881" s="25">
        <v>1</v>
      </c>
      <c r="T881" s="25">
        <v>0</v>
      </c>
      <c r="U881" s="25">
        <v>0</v>
      </c>
      <c r="V881" s="25">
        <v>1</v>
      </c>
      <c r="W881" s="25">
        <v>0</v>
      </c>
      <c r="X881" s="13">
        <v>1</v>
      </c>
      <c r="Y881" s="13" t="str">
        <f t="shared" si="33"/>
        <v>Math-33</v>
      </c>
    </row>
    <row r="882" spans="1:25" x14ac:dyDescent="0.35">
      <c r="A882" s="7" t="s">
        <v>948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31"/>
        <v>Nopol</v>
      </c>
      <c r="P882" s="13" t="str">
        <f t="shared" si="32"/>
        <v>True Semantic</v>
      </c>
      <c r="Q882" s="13" t="str">
        <f>IF(NOT(ISERR(SEARCH("*_Buggy",$A882))), "Buggy", IF(NOT(ISERR(SEARCH("*_Manual",$A882))), "Manual", IF(NOT(ISERR(SEARCH("*_Auto",$A882))), "Auto", "")))</f>
        <v>Manual</v>
      </c>
      <c r="R882" s="13" t="s">
        <v>578</v>
      </c>
      <c r="S882" s="25">
        <v>2</v>
      </c>
      <c r="T882" s="25">
        <v>2</v>
      </c>
      <c r="U882" s="25">
        <v>0</v>
      </c>
      <c r="V882" s="25">
        <v>1</v>
      </c>
      <c r="W882" s="25">
        <v>0</v>
      </c>
      <c r="X882" s="13">
        <v>3</v>
      </c>
      <c r="Y882" s="13" t="str">
        <f t="shared" si="33"/>
        <v>Math-42</v>
      </c>
    </row>
    <row r="883" spans="1:25" x14ac:dyDescent="0.35">
      <c r="A883" s="5" t="s">
        <v>949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31"/>
        <v>Nopol</v>
      </c>
      <c r="P883" s="13" t="str">
        <f t="shared" si="32"/>
        <v>True Semantic</v>
      </c>
      <c r="Q883" s="13" t="str">
        <f>IF(NOT(ISERR(SEARCH("*_Buggy",$A883))), "Buggy", IF(NOT(ISERR(SEARCH("*_Manual",$A883))), "Manual", IF(NOT(ISERR(SEARCH("*_Auto",$A883))), "Auto", "")))</f>
        <v>Manual</v>
      </c>
      <c r="R883" s="13" t="s">
        <v>578</v>
      </c>
      <c r="S883" s="25">
        <v>4</v>
      </c>
      <c r="T883" s="25">
        <v>0</v>
      </c>
      <c r="U883" s="25">
        <v>0</v>
      </c>
      <c r="V883" s="25">
        <v>4</v>
      </c>
      <c r="W883" s="25">
        <v>0</v>
      </c>
      <c r="X883" s="13">
        <v>4</v>
      </c>
      <c r="Y883" s="13" t="str">
        <f t="shared" si="33"/>
        <v>Math-49</v>
      </c>
    </row>
    <row r="884" spans="1:25" x14ac:dyDescent="0.35">
      <c r="A884" s="7" t="s">
        <v>950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31"/>
        <v>Nopol</v>
      </c>
      <c r="P884" s="13" t="str">
        <f t="shared" si="32"/>
        <v>True Semantic</v>
      </c>
      <c r="Q884" s="13" t="str">
        <f>IF(NOT(ISERR(SEARCH("*_Buggy",$A884))), "Buggy", IF(NOT(ISERR(SEARCH("*_Manual",$A884))), "Manual", IF(NOT(ISERR(SEARCH("*_Auto",$A884))), "Auto", "")))</f>
        <v>Manual</v>
      </c>
      <c r="R884" s="13" t="s">
        <v>577</v>
      </c>
      <c r="S884" s="25">
        <v>1</v>
      </c>
      <c r="T884" s="25">
        <v>0</v>
      </c>
      <c r="U884" s="13">
        <v>4</v>
      </c>
      <c r="V884" s="13">
        <v>0</v>
      </c>
      <c r="W884" s="13">
        <v>0</v>
      </c>
      <c r="X884" s="13">
        <v>4</v>
      </c>
      <c r="Y884" s="13" t="str">
        <f t="shared" si="33"/>
        <v>Math-50</v>
      </c>
    </row>
    <row r="885" spans="1:25" x14ac:dyDescent="0.35">
      <c r="A885" s="7" t="s">
        <v>951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31"/>
        <v>Nopol</v>
      </c>
      <c r="P885" s="13" t="str">
        <f t="shared" si="32"/>
        <v>True Semantic</v>
      </c>
      <c r="Q885" s="13" t="str">
        <f>IF(NOT(ISERR(SEARCH("*_Buggy",$A885))), "Buggy", IF(NOT(ISERR(SEARCH("*_Manual",$A885))), "Manual", IF(NOT(ISERR(SEARCH("*_Auto",$A885))), "Auto", "")))</f>
        <v>Manual</v>
      </c>
      <c r="R885" s="13" t="s">
        <v>578</v>
      </c>
      <c r="S885" s="25">
        <v>1</v>
      </c>
      <c r="T885" s="25">
        <v>0</v>
      </c>
      <c r="U885" s="25">
        <v>0</v>
      </c>
      <c r="V885" s="25">
        <v>1</v>
      </c>
      <c r="W885" s="25">
        <v>0</v>
      </c>
      <c r="X885" s="13">
        <v>1</v>
      </c>
      <c r="Y885" s="13" t="str">
        <f t="shared" si="33"/>
        <v>Math-69</v>
      </c>
    </row>
    <row r="886" spans="1:25" x14ac:dyDescent="0.35">
      <c r="A886" s="5" t="s">
        <v>952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31"/>
        <v>Nopol</v>
      </c>
      <c r="P886" s="13" t="str">
        <f t="shared" si="32"/>
        <v>True Semantic</v>
      </c>
      <c r="Q886" s="13" t="str">
        <f>IF(NOT(ISERR(SEARCH("*_Buggy",$A886))), "Buggy", IF(NOT(ISERR(SEARCH("*_Manual",$A886))), "Manual", IF(NOT(ISERR(SEARCH("*_Auto",$A886))), "Auto", "")))</f>
        <v>Manual</v>
      </c>
      <c r="R886" s="13" t="s">
        <v>578</v>
      </c>
      <c r="S886" s="25">
        <v>4</v>
      </c>
      <c r="T886" s="25">
        <v>3</v>
      </c>
      <c r="U886" s="25">
        <v>4</v>
      </c>
      <c r="V886" s="25">
        <v>3</v>
      </c>
      <c r="W886" s="25">
        <v>2</v>
      </c>
      <c r="X886" s="13">
        <v>14</v>
      </c>
      <c r="Y886" s="13" t="str">
        <f t="shared" si="33"/>
        <v>Math-7</v>
      </c>
    </row>
    <row r="887" spans="1:25" x14ac:dyDescent="0.35">
      <c r="A887" s="7" t="s">
        <v>953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31"/>
        <v>Nopol</v>
      </c>
      <c r="P887" s="13" t="str">
        <f t="shared" si="32"/>
        <v>True Semantic</v>
      </c>
      <c r="Q887" s="13" t="str">
        <f>IF(NOT(ISERR(SEARCH("*_Buggy",$A887))), "Buggy", IF(NOT(ISERR(SEARCH("*_Manual",$A887))), "Manual", IF(NOT(ISERR(SEARCH("*_Auto",$A887))), "Auto", "")))</f>
        <v>Manual</v>
      </c>
      <c r="R887" s="13" t="s">
        <v>578</v>
      </c>
      <c r="S887" s="25">
        <v>1</v>
      </c>
      <c r="T887" s="25">
        <v>0</v>
      </c>
      <c r="U887" s="25">
        <v>0</v>
      </c>
      <c r="V887" s="25">
        <v>1</v>
      </c>
      <c r="W887" s="25">
        <v>0</v>
      </c>
      <c r="X887" s="13">
        <v>1</v>
      </c>
      <c r="Y887" s="13" t="str">
        <f t="shared" si="33"/>
        <v>Math-80</v>
      </c>
    </row>
    <row r="888" spans="1:25" x14ac:dyDescent="0.35">
      <c r="A888" s="5" t="s">
        <v>954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31"/>
        <v>Nopol</v>
      </c>
      <c r="P888" s="13" t="str">
        <f t="shared" si="32"/>
        <v>True Semantic</v>
      </c>
      <c r="Q888" s="13" t="str">
        <f>IF(NOT(ISERR(SEARCH("*_Buggy",$A888))), "Buggy", IF(NOT(ISERR(SEARCH("*_Manual",$A888))), "Manual", IF(NOT(ISERR(SEARCH("*_Auto",$A888))), "Auto", "")))</f>
        <v>Manual</v>
      </c>
      <c r="R888" s="13" t="s">
        <v>578</v>
      </c>
      <c r="S888" s="25">
        <v>3</v>
      </c>
      <c r="T888" s="25">
        <v>1</v>
      </c>
      <c r="U888" s="25">
        <v>0</v>
      </c>
      <c r="V888" s="25">
        <v>3</v>
      </c>
      <c r="W888" s="25">
        <v>0</v>
      </c>
      <c r="X888" s="13">
        <v>4</v>
      </c>
      <c r="Y888" s="13" t="str">
        <f t="shared" si="33"/>
        <v>Math-81</v>
      </c>
    </row>
    <row r="889" spans="1:25" x14ac:dyDescent="0.35">
      <c r="A889" s="7" t="s">
        <v>955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31"/>
        <v>Nopol</v>
      </c>
      <c r="P889" s="13" t="str">
        <f t="shared" si="32"/>
        <v>True Semantic</v>
      </c>
      <c r="Q889" s="13" t="str">
        <f>IF(NOT(ISERR(SEARCH("*_Buggy",$A889))), "Buggy", IF(NOT(ISERR(SEARCH("*_Manual",$A889))), "Manual", IF(NOT(ISERR(SEARCH("*_Auto",$A889))), "Auto", "")))</f>
        <v>Manual</v>
      </c>
      <c r="R889" s="13" t="s">
        <v>578</v>
      </c>
      <c r="S889" s="25">
        <v>1</v>
      </c>
      <c r="T889" s="25">
        <v>0</v>
      </c>
      <c r="U889" s="25">
        <v>0</v>
      </c>
      <c r="V889" s="25">
        <v>1</v>
      </c>
      <c r="W889" s="25">
        <v>0</v>
      </c>
      <c r="X889" s="13">
        <v>1</v>
      </c>
      <c r="Y889" s="13" t="str">
        <f t="shared" si="33"/>
        <v>Math-82</v>
      </c>
    </row>
    <row r="890" spans="1:25" x14ac:dyDescent="0.35">
      <c r="A890" s="7" t="s">
        <v>956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31"/>
        <v>Nopol</v>
      </c>
      <c r="P890" s="13" t="str">
        <f t="shared" si="32"/>
        <v>True Semantic</v>
      </c>
      <c r="Q890" s="13" t="str">
        <f>IF(NOT(ISERR(SEARCH("*_Buggy",$A890))), "Buggy", IF(NOT(ISERR(SEARCH("*_Manual",$A890))), "Manual", IF(NOT(ISERR(SEARCH("*_Auto",$A890))), "Auto", "")))</f>
        <v>Manual</v>
      </c>
      <c r="R890" s="13" t="s">
        <v>578</v>
      </c>
      <c r="S890" s="25">
        <v>1</v>
      </c>
      <c r="T890" s="25">
        <v>0</v>
      </c>
      <c r="U890" s="25">
        <v>0</v>
      </c>
      <c r="V890" s="25">
        <v>1</v>
      </c>
      <c r="W890" s="25">
        <v>0</v>
      </c>
      <c r="X890" s="13">
        <v>1</v>
      </c>
      <c r="Y890" s="13" t="str">
        <f t="shared" si="33"/>
        <v>Math-85</v>
      </c>
    </row>
    <row r="891" spans="1:25" x14ac:dyDescent="0.35">
      <c r="A891" s="5" t="s">
        <v>957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31"/>
        <v>Nopol</v>
      </c>
      <c r="P891" s="13" t="str">
        <f t="shared" si="32"/>
        <v>True Semantic</v>
      </c>
      <c r="Q891" s="13" t="str">
        <f>IF(NOT(ISERR(SEARCH("*_Buggy",$A891))), "Buggy", IF(NOT(ISERR(SEARCH("*_Manual",$A891))), "Manual", IF(NOT(ISERR(SEARCH("*_Auto",$A891))), "Auto", "")))</f>
        <v>Manual</v>
      </c>
      <c r="R891" s="13" t="s">
        <v>578</v>
      </c>
      <c r="S891" s="25">
        <v>3</v>
      </c>
      <c r="T891" s="25">
        <v>0</v>
      </c>
      <c r="U891" s="25">
        <v>2</v>
      </c>
      <c r="V891" s="25">
        <v>2</v>
      </c>
      <c r="W891" s="25">
        <v>0</v>
      </c>
      <c r="X891" s="13">
        <v>4</v>
      </c>
      <c r="Y891" s="13" t="str">
        <f t="shared" si="33"/>
        <v>Math-87</v>
      </c>
    </row>
    <row r="892" spans="1:25" x14ac:dyDescent="0.35">
      <c r="A892" s="5" t="s">
        <v>958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31"/>
        <v>Nopol</v>
      </c>
      <c r="P892" s="13" t="str">
        <f t="shared" si="32"/>
        <v>True Semantic</v>
      </c>
      <c r="Q892" s="13" t="str">
        <f>IF(NOT(ISERR(SEARCH("*_Buggy",$A892))), "Buggy", IF(NOT(ISERR(SEARCH("*_Manual",$A892))), "Manual", IF(NOT(ISERR(SEARCH("*_Auto",$A892))), "Auto", "")))</f>
        <v>Manual</v>
      </c>
      <c r="R892" s="13" t="s">
        <v>578</v>
      </c>
      <c r="S892" s="25">
        <v>4</v>
      </c>
      <c r="T892" s="25">
        <v>4</v>
      </c>
      <c r="U892" s="25">
        <v>5</v>
      </c>
      <c r="V892" s="25">
        <v>0</v>
      </c>
      <c r="W892" s="25">
        <v>1</v>
      </c>
      <c r="X892" s="13">
        <v>11</v>
      </c>
      <c r="Y892" s="13" t="str">
        <f t="shared" si="33"/>
        <v>Math-88</v>
      </c>
    </row>
    <row r="893" spans="1:25" x14ac:dyDescent="0.35">
      <c r="A893" s="7" t="s">
        <v>959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31"/>
        <v>Nopol</v>
      </c>
      <c r="P893" s="13" t="str">
        <f t="shared" si="32"/>
        <v>True Semantic</v>
      </c>
      <c r="Q893" s="13" t="str">
        <f>IF(NOT(ISERR(SEARCH("*_Buggy",$A893))), "Buggy", IF(NOT(ISERR(SEARCH("*_Manual",$A893))), "Manual", IF(NOT(ISERR(SEARCH("*_Auto",$A893))), "Auto", "")))</f>
        <v>Manual</v>
      </c>
      <c r="R893" s="13" t="s">
        <v>578</v>
      </c>
      <c r="S893" s="25">
        <v>2</v>
      </c>
      <c r="T893" s="13">
        <v>5</v>
      </c>
      <c r="U893" s="25">
        <v>0</v>
      </c>
      <c r="V893" s="25">
        <v>0</v>
      </c>
      <c r="W893" s="25">
        <v>0</v>
      </c>
      <c r="X893" s="13">
        <v>5</v>
      </c>
      <c r="Y893" s="13" t="str">
        <f t="shared" si="33"/>
        <v>Time-14</v>
      </c>
    </row>
    <row r="894" spans="1:25" x14ac:dyDescent="0.35">
      <c r="A894" s="7" t="s">
        <v>960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31"/>
        <v>RSRepair-A</v>
      </c>
      <c r="P894" s="13" t="str">
        <f t="shared" si="32"/>
        <v>Evolutionary Search</v>
      </c>
      <c r="Q894" s="13" t="str">
        <f>IF(NOT(ISERR(SEARCH("*_Buggy",$A894))), "Buggy", IF(NOT(ISERR(SEARCH("*_Manual",$A894))), "Manual", IF(NOT(ISERR(SEARCH("*_Auto",$A894))), "Auto", "")))</f>
        <v>Manual</v>
      </c>
      <c r="R894" s="13" t="s">
        <v>578</v>
      </c>
      <c r="S894" s="25">
        <v>1</v>
      </c>
      <c r="T894" s="25">
        <v>0</v>
      </c>
      <c r="U894" s="25">
        <v>0</v>
      </c>
      <c r="V894" s="25">
        <v>1</v>
      </c>
      <c r="W894" s="25">
        <v>0</v>
      </c>
      <c r="X894" s="13">
        <v>1</v>
      </c>
      <c r="Y894" s="13" t="str">
        <f t="shared" si="33"/>
        <v>Chart-1</v>
      </c>
    </row>
    <row r="895" spans="1:25" x14ac:dyDescent="0.35">
      <c r="A895" s="7" t="s">
        <v>961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31"/>
        <v>RSRepair-A</v>
      </c>
      <c r="P895" s="13" t="str">
        <f t="shared" si="32"/>
        <v>Evolutionary Search</v>
      </c>
      <c r="Q895" s="13" t="str">
        <f>IF(NOT(ISERR(SEARCH("*_Buggy",$A895))), "Buggy", IF(NOT(ISERR(SEARCH("*_Manual",$A895))), "Manual", IF(NOT(ISERR(SEARCH("*_Auto",$A895))), "Auto", "")))</f>
        <v>Manual</v>
      </c>
      <c r="R895" s="13" t="s">
        <v>578</v>
      </c>
      <c r="S895" s="25">
        <v>1</v>
      </c>
      <c r="T895" s="25">
        <v>0</v>
      </c>
      <c r="U895" s="25">
        <v>0</v>
      </c>
      <c r="V895" s="25">
        <v>1</v>
      </c>
      <c r="W895" s="25">
        <v>0</v>
      </c>
      <c r="X895" s="13">
        <v>1</v>
      </c>
      <c r="Y895" s="13" t="str">
        <f t="shared" si="33"/>
        <v>Chart-12</v>
      </c>
    </row>
    <row r="896" spans="1:25" x14ac:dyDescent="0.35">
      <c r="A896" s="7" t="s">
        <v>962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31"/>
        <v>RSRepair-A</v>
      </c>
      <c r="P896" s="13" t="str">
        <f t="shared" si="32"/>
        <v>Evolutionary Search</v>
      </c>
      <c r="Q896" s="13" t="str">
        <f>IF(NOT(ISERR(SEARCH("*_Buggy",$A896))), "Buggy", IF(NOT(ISERR(SEARCH("*_Manual",$A896))), "Manual", IF(NOT(ISERR(SEARCH("*_Auto",$A896))), "Auto", "")))</f>
        <v>Manual</v>
      </c>
      <c r="R896" s="13" t="s">
        <v>578</v>
      </c>
      <c r="S896" s="25">
        <v>2</v>
      </c>
      <c r="T896" s="25">
        <v>4</v>
      </c>
      <c r="U896" s="25">
        <v>0</v>
      </c>
      <c r="V896" s="25">
        <v>1</v>
      </c>
      <c r="W896" s="25">
        <v>0</v>
      </c>
      <c r="X896" s="13">
        <v>5</v>
      </c>
      <c r="Y896" s="13" t="str">
        <f t="shared" si="33"/>
        <v>Chart-5</v>
      </c>
    </row>
    <row r="897" spans="1:25" x14ac:dyDescent="0.35">
      <c r="A897" s="5" t="s">
        <v>963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31"/>
        <v>RSRepair-A</v>
      </c>
      <c r="P897" s="13" t="str">
        <f t="shared" si="32"/>
        <v>Evolutionary Search</v>
      </c>
      <c r="Q897" s="13" t="str">
        <f>IF(NOT(ISERR(SEARCH("*_Buggy",$A897))), "Buggy", IF(NOT(ISERR(SEARCH("*_Manual",$A897))), "Manual", IF(NOT(ISERR(SEARCH("*_Auto",$A897))), "Auto", "")))</f>
        <v>Manual</v>
      </c>
      <c r="R897" s="13" t="s">
        <v>578</v>
      </c>
      <c r="S897" s="25">
        <v>1</v>
      </c>
      <c r="T897" s="25">
        <v>0</v>
      </c>
      <c r="U897" s="25">
        <v>0</v>
      </c>
      <c r="V897" s="25">
        <v>1</v>
      </c>
      <c r="W897" s="25">
        <v>0</v>
      </c>
      <c r="X897" s="13">
        <v>1</v>
      </c>
      <c r="Y897" s="13" t="str">
        <f t="shared" si="33"/>
        <v>Closure-10</v>
      </c>
    </row>
    <row r="898" spans="1:25" x14ac:dyDescent="0.35">
      <c r="A898" s="7" t="s">
        <v>964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31"/>
        <v>RSRepair-A</v>
      </c>
      <c r="P898" s="13" t="str">
        <f t="shared" si="32"/>
        <v>Evolutionary Search</v>
      </c>
      <c r="Q898" s="13" t="str">
        <f>IF(NOT(ISERR(SEARCH("*_Buggy",$A898))), "Buggy", IF(NOT(ISERR(SEARCH("*_Manual",$A898))), "Manual", IF(NOT(ISERR(SEARCH("*_Auto",$A898))), "Auto", "")))</f>
        <v>Manual</v>
      </c>
      <c r="R898" s="13" t="s">
        <v>578</v>
      </c>
      <c r="S898" s="25">
        <v>1</v>
      </c>
      <c r="T898" s="25">
        <v>5</v>
      </c>
      <c r="U898" s="25">
        <v>0</v>
      </c>
      <c r="V898" s="25">
        <v>3</v>
      </c>
      <c r="W898" s="25">
        <v>0</v>
      </c>
      <c r="X898" s="13">
        <v>8</v>
      </c>
      <c r="Y898" s="13" t="str">
        <f t="shared" si="33"/>
        <v>Closure-112</v>
      </c>
    </row>
    <row r="899" spans="1:25" x14ac:dyDescent="0.35">
      <c r="A899" s="5" t="s">
        <v>965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31"/>
        <v>RSRepair-A</v>
      </c>
      <c r="P899" s="13" t="str">
        <f t="shared" si="32"/>
        <v>Evolutionary Search</v>
      </c>
      <c r="Q899" s="13" t="str">
        <f>IF(NOT(ISERR(SEARCH("*_Buggy",$A899))), "Buggy", IF(NOT(ISERR(SEARCH("*_Manual",$A899))), "Manual", IF(NOT(ISERR(SEARCH("*_Auto",$A899))), "Auto", "")))</f>
        <v>Manual</v>
      </c>
      <c r="R899" s="13" t="s">
        <v>577</v>
      </c>
      <c r="S899" s="25">
        <v>2</v>
      </c>
      <c r="T899" s="25">
        <v>0</v>
      </c>
      <c r="U899" s="13">
        <v>11</v>
      </c>
      <c r="V899" s="13">
        <v>0</v>
      </c>
      <c r="W899" s="13">
        <v>0</v>
      </c>
      <c r="X899" s="13">
        <v>11</v>
      </c>
      <c r="Y899" s="13" t="str">
        <f t="shared" si="33"/>
        <v>Closure-115</v>
      </c>
    </row>
    <row r="900" spans="1:25" x14ac:dyDescent="0.35">
      <c r="A900" s="5" t="s">
        <v>966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31"/>
        <v>RSRepair-A</v>
      </c>
      <c r="P900" s="13" t="str">
        <f t="shared" si="32"/>
        <v>Evolutionary Search</v>
      </c>
      <c r="Q900" s="13" t="str">
        <f>IF(NOT(ISERR(SEARCH("*_Buggy",$A900))), "Buggy", IF(NOT(ISERR(SEARCH("*_Manual",$A900))), "Manual", IF(NOT(ISERR(SEARCH("*_Auto",$A900))), "Auto", "")))</f>
        <v>Manual</v>
      </c>
      <c r="R900" s="13" t="s">
        <v>578</v>
      </c>
      <c r="S900" s="25">
        <v>3</v>
      </c>
      <c r="T900" s="25">
        <v>0</v>
      </c>
      <c r="U900" s="25">
        <v>0</v>
      </c>
      <c r="V900" s="25">
        <v>0</v>
      </c>
      <c r="W900" s="25">
        <v>12</v>
      </c>
      <c r="X900" s="13">
        <v>24</v>
      </c>
      <c r="Y900" s="13" t="str">
        <f t="shared" si="33"/>
        <v>Closure-117</v>
      </c>
    </row>
    <row r="901" spans="1:25" x14ac:dyDescent="0.35">
      <c r="A901" s="5" t="s">
        <v>967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31"/>
        <v>RSRepair-A</v>
      </c>
      <c r="P901" s="13" t="str">
        <f t="shared" si="32"/>
        <v>Evolutionary Search</v>
      </c>
      <c r="Q901" s="13" t="str">
        <f>IF(NOT(ISERR(SEARCH("*_Buggy",$A901))), "Buggy", IF(NOT(ISERR(SEARCH("*_Manual",$A901))), "Manual", IF(NOT(ISERR(SEARCH("*_Auto",$A901))), "Auto", "")))</f>
        <v>Manual</v>
      </c>
      <c r="R901" s="13" t="s">
        <v>578</v>
      </c>
      <c r="S901" s="25">
        <v>1</v>
      </c>
      <c r="T901" s="13">
        <v>3</v>
      </c>
      <c r="U901" s="25">
        <v>0</v>
      </c>
      <c r="V901" s="25">
        <v>0</v>
      </c>
      <c r="W901" s="25">
        <v>0</v>
      </c>
      <c r="X901" s="13">
        <v>3</v>
      </c>
      <c r="Y901" s="13" t="str">
        <f t="shared" si="33"/>
        <v>Closure-120</v>
      </c>
    </row>
    <row r="902" spans="1:25" x14ac:dyDescent="0.35">
      <c r="A902" s="7" t="s">
        <v>968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31"/>
        <v>RSRepair-A</v>
      </c>
      <c r="P902" s="13" t="str">
        <f t="shared" si="32"/>
        <v>Evolutionary Search</v>
      </c>
      <c r="Q902" s="13" t="str">
        <f>IF(NOT(ISERR(SEARCH("*_Buggy",$A902))), "Buggy", IF(NOT(ISERR(SEARCH("*_Manual",$A902))), "Manual", IF(NOT(ISERR(SEARCH("*_Auto",$A902))), "Auto", "")))</f>
        <v>Manual</v>
      </c>
      <c r="R902" s="13" t="s">
        <v>578</v>
      </c>
      <c r="S902" s="25">
        <v>2</v>
      </c>
      <c r="T902" s="25">
        <v>2</v>
      </c>
      <c r="U902" s="25">
        <v>0</v>
      </c>
      <c r="V902" s="25">
        <v>1</v>
      </c>
      <c r="W902" s="25">
        <v>0</v>
      </c>
      <c r="X902" s="13">
        <v>3</v>
      </c>
      <c r="Y902" s="13" t="str">
        <f t="shared" si="33"/>
        <v>Closure-121</v>
      </c>
    </row>
    <row r="903" spans="1:25" x14ac:dyDescent="0.35">
      <c r="A903" s="5" t="s">
        <v>969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31"/>
        <v>RSRepair-A</v>
      </c>
      <c r="P903" s="13" t="str">
        <f t="shared" si="32"/>
        <v>Evolutionary Search</v>
      </c>
      <c r="Q903" s="13" t="str">
        <f>IF(NOT(ISERR(SEARCH("*_Buggy",$A903))), "Buggy", IF(NOT(ISERR(SEARCH("*_Manual",$A903))), "Manual", IF(NOT(ISERR(SEARCH("*_Auto",$A903))), "Auto", "")))</f>
        <v>Manual</v>
      </c>
      <c r="R903" s="13" t="s">
        <v>578</v>
      </c>
      <c r="S903" s="25">
        <v>2</v>
      </c>
      <c r="T903" s="13">
        <v>2</v>
      </c>
      <c r="U903" s="25">
        <v>0</v>
      </c>
      <c r="V903" s="25">
        <v>0</v>
      </c>
      <c r="W903" s="25">
        <v>0</v>
      </c>
      <c r="X903" s="13">
        <v>2</v>
      </c>
      <c r="Y903" s="13" t="str">
        <f t="shared" si="33"/>
        <v>Closure-124</v>
      </c>
    </row>
    <row r="904" spans="1:25" x14ac:dyDescent="0.35">
      <c r="A904" s="7" t="s">
        <v>970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31"/>
        <v>RSRepair-A</v>
      </c>
      <c r="P904" s="13" t="str">
        <f t="shared" si="32"/>
        <v>Evolutionary Search</v>
      </c>
      <c r="Q904" s="13" t="str">
        <f>IF(NOT(ISERR(SEARCH("*_Buggy",$A904))), "Buggy", IF(NOT(ISERR(SEARCH("*_Manual",$A904))), "Manual", IF(NOT(ISERR(SEARCH("*_Auto",$A904))), "Auto", "")))</f>
        <v>Manual</v>
      </c>
      <c r="R904" s="13" t="s">
        <v>578</v>
      </c>
      <c r="S904" s="25">
        <v>1</v>
      </c>
      <c r="T904" s="25">
        <v>0</v>
      </c>
      <c r="U904" s="25">
        <v>0</v>
      </c>
      <c r="V904" s="25">
        <v>1</v>
      </c>
      <c r="W904" s="25">
        <v>0</v>
      </c>
      <c r="X904" s="13">
        <v>1</v>
      </c>
      <c r="Y904" s="13" t="str">
        <f t="shared" si="33"/>
        <v>Closure-125</v>
      </c>
    </row>
    <row r="905" spans="1:25" x14ac:dyDescent="0.35">
      <c r="A905" s="5" t="s">
        <v>971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31"/>
        <v>RSRepair-A</v>
      </c>
      <c r="P905" s="13" t="str">
        <f t="shared" si="32"/>
        <v>Evolutionary Search</v>
      </c>
      <c r="Q905" s="13" t="str">
        <f>IF(NOT(ISERR(SEARCH("*_Buggy",$A905))), "Buggy", IF(NOT(ISERR(SEARCH("*_Manual",$A905))), "Manual", IF(NOT(ISERR(SEARCH("*_Auto",$A905))), "Auto", "")))</f>
        <v>Manual</v>
      </c>
      <c r="R905" s="13" t="s">
        <v>577</v>
      </c>
      <c r="S905" s="25">
        <v>2</v>
      </c>
      <c r="T905" s="25">
        <v>0</v>
      </c>
      <c r="U905" s="25">
        <v>17</v>
      </c>
      <c r="V905" s="25">
        <v>2</v>
      </c>
      <c r="W905" s="25">
        <v>0</v>
      </c>
      <c r="X905" s="13">
        <v>19</v>
      </c>
      <c r="Y905" s="13" t="str">
        <f t="shared" si="33"/>
        <v>Closure-21</v>
      </c>
    </row>
    <row r="906" spans="1:25" x14ac:dyDescent="0.35">
      <c r="A906" s="5" t="s">
        <v>972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31"/>
        <v>RSRepair-A</v>
      </c>
      <c r="P906" s="13" t="str">
        <f t="shared" si="32"/>
        <v>Evolutionary Search</v>
      </c>
      <c r="Q906" s="13" t="str">
        <f>IF(NOT(ISERR(SEARCH("*_Buggy",$A906))), "Buggy", IF(NOT(ISERR(SEARCH("*_Manual",$A906))), "Manual", IF(NOT(ISERR(SEARCH("*_Auto",$A906))), "Auto", "")))</f>
        <v>Manual</v>
      </c>
      <c r="R906" s="13" t="s">
        <v>577</v>
      </c>
      <c r="S906" s="25">
        <v>5</v>
      </c>
      <c r="T906" s="25">
        <v>0</v>
      </c>
      <c r="U906" s="25">
        <v>23</v>
      </c>
      <c r="V906" s="25">
        <v>2</v>
      </c>
      <c r="W906" s="25">
        <v>1</v>
      </c>
      <c r="X906" s="13">
        <v>26</v>
      </c>
      <c r="Y906" s="13" t="str">
        <f t="shared" si="33"/>
        <v>Closure-22</v>
      </c>
    </row>
    <row r="907" spans="1:25" x14ac:dyDescent="0.35">
      <c r="A907" s="5" t="s">
        <v>973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31"/>
        <v>RSRepair-A</v>
      </c>
      <c r="P907" s="13" t="str">
        <f t="shared" si="32"/>
        <v>Evolutionary Search</v>
      </c>
      <c r="Q907" s="13" t="str">
        <f>IF(NOT(ISERR(SEARCH("*_Buggy",$A907))), "Buggy", IF(NOT(ISERR(SEARCH("*_Manual",$A907))), "Manual", IF(NOT(ISERR(SEARCH("*_Auto",$A907))), "Auto", "")))</f>
        <v>Manual</v>
      </c>
      <c r="R907" s="13" t="s">
        <v>578</v>
      </c>
      <c r="S907" s="25">
        <v>3</v>
      </c>
      <c r="T907" s="25">
        <v>6</v>
      </c>
      <c r="U907" s="25">
        <v>0</v>
      </c>
      <c r="V907" s="25">
        <v>2</v>
      </c>
      <c r="W907" s="25">
        <v>0</v>
      </c>
      <c r="X907" s="13">
        <v>8</v>
      </c>
      <c r="Y907" s="13" t="str">
        <f t="shared" si="33"/>
        <v>Closure-3</v>
      </c>
    </row>
    <row r="908" spans="1:25" x14ac:dyDescent="0.35">
      <c r="A908" s="5" t="s">
        <v>974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31"/>
        <v>RSRepair-A</v>
      </c>
      <c r="P908" s="13" t="str">
        <f t="shared" si="32"/>
        <v>Evolutionary Search</v>
      </c>
      <c r="Q908" s="13" t="str">
        <f>IF(NOT(ISERR(SEARCH("*_Buggy",$A908))), "Buggy", IF(NOT(ISERR(SEARCH("*_Manual",$A908))), "Manual", IF(NOT(ISERR(SEARCH("*_Auto",$A908))), "Auto", "")))</f>
        <v>Manual</v>
      </c>
      <c r="R908" s="13" t="s">
        <v>578</v>
      </c>
      <c r="S908" s="25">
        <v>1</v>
      </c>
      <c r="T908" s="13">
        <v>3</v>
      </c>
      <c r="U908" s="25">
        <v>0</v>
      </c>
      <c r="V908" s="25">
        <v>0</v>
      </c>
      <c r="W908" s="25">
        <v>0</v>
      </c>
      <c r="X908" s="13">
        <v>3</v>
      </c>
      <c r="Y908" s="13" t="str">
        <f t="shared" si="33"/>
        <v>Closure-33</v>
      </c>
    </row>
    <row r="909" spans="1:25" x14ac:dyDescent="0.35">
      <c r="A909" s="5" t="s">
        <v>975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31"/>
        <v>RSRepair-A</v>
      </c>
      <c r="P909" s="13" t="str">
        <f t="shared" si="32"/>
        <v>Evolutionary Search</v>
      </c>
      <c r="Q909" s="13" t="str">
        <f>IF(NOT(ISERR(SEARCH("*_Buggy",$A909))), "Buggy", IF(NOT(ISERR(SEARCH("*_Manual",$A909))), "Manual", IF(NOT(ISERR(SEARCH("*_Auto",$A909))), "Auto", "")))</f>
        <v>Manual</v>
      </c>
      <c r="R909" s="13" t="s">
        <v>578</v>
      </c>
      <c r="S909" s="25">
        <v>1</v>
      </c>
      <c r="T909" s="25">
        <v>1</v>
      </c>
      <c r="U909" s="25">
        <v>0</v>
      </c>
      <c r="V909" s="25">
        <v>1</v>
      </c>
      <c r="W909" s="25">
        <v>0</v>
      </c>
      <c r="X909" s="13">
        <v>2</v>
      </c>
      <c r="Y909" s="13" t="str">
        <f t="shared" si="33"/>
        <v>Closure-55</v>
      </c>
    </row>
    <row r="910" spans="1:25" x14ac:dyDescent="0.35">
      <c r="A910" s="5" t="s">
        <v>976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31"/>
        <v>RSRepair-A</v>
      </c>
      <c r="P910" s="13" t="str">
        <f t="shared" si="32"/>
        <v>Evolutionary Search</v>
      </c>
      <c r="Q910" s="13" t="str">
        <f>IF(NOT(ISERR(SEARCH("*_Buggy",$A910))), "Buggy", IF(NOT(ISERR(SEARCH("*_Manual",$A910))), "Manual", IF(NOT(ISERR(SEARCH("*_Auto",$A910))), "Auto", "")))</f>
        <v>Manual</v>
      </c>
      <c r="R910" s="13" t="s">
        <v>578</v>
      </c>
      <c r="S910" s="25">
        <v>3</v>
      </c>
      <c r="T910" s="25">
        <v>3</v>
      </c>
      <c r="U910" s="25">
        <v>0</v>
      </c>
      <c r="V910" s="25">
        <v>1</v>
      </c>
      <c r="W910" s="25">
        <v>0</v>
      </c>
      <c r="X910" s="13">
        <v>4</v>
      </c>
      <c r="Y910" s="13" t="str">
        <f t="shared" si="33"/>
        <v>Closure-75</v>
      </c>
    </row>
    <row r="911" spans="1:25" x14ac:dyDescent="0.35">
      <c r="A911" s="5" t="s">
        <v>977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31"/>
        <v>RSRepair-A</v>
      </c>
      <c r="P911" s="13" t="str">
        <f t="shared" si="32"/>
        <v>Evolutionary Search</v>
      </c>
      <c r="Q911" s="13" t="str">
        <f>IF(NOT(ISERR(SEARCH("*_Buggy",$A911))), "Buggy", IF(NOT(ISERR(SEARCH("*_Manual",$A911))), "Manual", IF(NOT(ISERR(SEARCH("*_Auto",$A911))), "Auto", "")))</f>
        <v>Manual</v>
      </c>
      <c r="R911" s="13" t="s">
        <v>577</v>
      </c>
      <c r="S911" s="25">
        <v>1</v>
      </c>
      <c r="T911" s="25">
        <v>0</v>
      </c>
      <c r="U911" s="25">
        <v>0</v>
      </c>
      <c r="V911" s="25">
        <v>1</v>
      </c>
      <c r="W911" s="25">
        <v>0</v>
      </c>
      <c r="X911" s="13">
        <v>1</v>
      </c>
      <c r="Y911" s="13" t="str">
        <f t="shared" si="33"/>
        <v>Closure-86</v>
      </c>
    </row>
    <row r="912" spans="1:25" x14ac:dyDescent="0.35">
      <c r="A912" s="7" t="s">
        <v>978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31"/>
        <v>RSRepair-A</v>
      </c>
      <c r="P912" s="13" t="str">
        <f t="shared" si="32"/>
        <v>Evolutionary Search</v>
      </c>
      <c r="Q912" s="13" t="str">
        <f>IF(NOT(ISERR(SEARCH("*_Buggy",$A912))), "Buggy", IF(NOT(ISERR(SEARCH("*_Manual",$A912))), "Manual", IF(NOT(ISERR(SEARCH("*_Auto",$A912))), "Auto", "")))</f>
        <v>Manual</v>
      </c>
      <c r="R912" s="13" t="s">
        <v>578</v>
      </c>
      <c r="S912" s="25">
        <v>2</v>
      </c>
      <c r="T912" s="13">
        <v>6</v>
      </c>
      <c r="U912" s="25">
        <v>0</v>
      </c>
      <c r="V912" s="25">
        <v>0</v>
      </c>
      <c r="W912" s="25">
        <v>0</v>
      </c>
      <c r="X912" s="13">
        <v>6</v>
      </c>
      <c r="Y912" s="13" t="str">
        <f t="shared" si="33"/>
        <v>Closure-88</v>
      </c>
    </row>
    <row r="913" spans="1:25" x14ac:dyDescent="0.35">
      <c r="A913" s="5" t="s">
        <v>979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31"/>
        <v>RSRepair-A</v>
      </c>
      <c r="P913" s="13" t="str">
        <f t="shared" si="32"/>
        <v>Evolutionary Search</v>
      </c>
      <c r="Q913" s="13" t="str">
        <f>IF(NOT(ISERR(SEARCH("*_Buggy",$A913))), "Buggy", IF(NOT(ISERR(SEARCH("*_Manual",$A913))), "Manual", IF(NOT(ISERR(SEARCH("*_Auto",$A913))), "Auto", "")))</f>
        <v>Manual</v>
      </c>
      <c r="R913" s="13" t="s">
        <v>578</v>
      </c>
      <c r="S913" s="25">
        <v>4</v>
      </c>
      <c r="T913" s="13">
        <v>19</v>
      </c>
      <c r="U913" s="25">
        <v>0</v>
      </c>
      <c r="V913" s="25">
        <v>0</v>
      </c>
      <c r="W913" s="25">
        <v>0</v>
      </c>
      <c r="X913" s="13">
        <v>19</v>
      </c>
      <c r="Y913" s="13" t="str">
        <f t="shared" si="33"/>
        <v>Lang-13</v>
      </c>
    </row>
    <row r="914" spans="1:25" x14ac:dyDescent="0.35">
      <c r="A914" s="7" t="s">
        <v>980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31"/>
        <v>RSRepair-A</v>
      </c>
      <c r="P914" s="13" t="str">
        <f t="shared" si="32"/>
        <v>Evolutionary Search</v>
      </c>
      <c r="Q914" s="13" t="str">
        <f>IF(NOT(ISERR(SEARCH("*_Buggy",$A914))), "Buggy", IF(NOT(ISERR(SEARCH("*_Manual",$A914))), "Manual", IF(NOT(ISERR(SEARCH("*_Auto",$A914))), "Auto", "")))</f>
        <v>Manual</v>
      </c>
      <c r="R914" s="13" t="s">
        <v>578</v>
      </c>
      <c r="S914" s="25">
        <v>1</v>
      </c>
      <c r="T914" s="25">
        <v>0</v>
      </c>
      <c r="U914" s="25">
        <v>0</v>
      </c>
      <c r="V914" s="25">
        <v>1</v>
      </c>
      <c r="W914" s="25">
        <v>0</v>
      </c>
      <c r="X914" s="13">
        <v>1</v>
      </c>
      <c r="Y914" s="13" t="str">
        <f t="shared" si="33"/>
        <v>Lang-16</v>
      </c>
    </row>
    <row r="915" spans="1:25" x14ac:dyDescent="0.35">
      <c r="A915" s="5" t="s">
        <v>981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31"/>
        <v>RSRepair-A</v>
      </c>
      <c r="P915" s="13" t="str">
        <f t="shared" si="32"/>
        <v>Evolutionary Search</v>
      </c>
      <c r="Q915" s="13" t="str">
        <f>IF(NOT(ISERR(SEARCH("*_Buggy",$A915))), "Buggy", IF(NOT(ISERR(SEARCH("*_Manual",$A915))), "Manual", IF(NOT(ISERR(SEARCH("*_Auto",$A915))), "Auto", "")))</f>
        <v>Manual</v>
      </c>
      <c r="R915" s="13" t="s">
        <v>578</v>
      </c>
      <c r="S915" s="25">
        <v>1</v>
      </c>
      <c r="T915" s="13">
        <v>1</v>
      </c>
      <c r="U915" s="25">
        <v>0</v>
      </c>
      <c r="V915" s="25">
        <v>0</v>
      </c>
      <c r="W915" s="25">
        <v>0</v>
      </c>
      <c r="X915" s="13">
        <v>1</v>
      </c>
      <c r="Y915" s="13" t="str">
        <f t="shared" si="33"/>
        <v>Lang-43</v>
      </c>
    </row>
    <row r="916" spans="1:25" x14ac:dyDescent="0.35">
      <c r="A916" s="7" t="s">
        <v>982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31"/>
        <v>RSRepair-A</v>
      </c>
      <c r="P916" s="13" t="str">
        <f t="shared" si="32"/>
        <v>Evolutionary Search</v>
      </c>
      <c r="Q916" s="13" t="str">
        <f>IF(NOT(ISERR(SEARCH("*_Buggy",$A916))), "Buggy", IF(NOT(ISERR(SEARCH("*_Manual",$A916))), "Manual", IF(NOT(ISERR(SEARCH("*_Auto",$A916))), "Auto", "")))</f>
        <v>Manual</v>
      </c>
      <c r="R916" s="13" t="s">
        <v>577</v>
      </c>
      <c r="S916" s="25">
        <v>9</v>
      </c>
      <c r="T916" s="25">
        <v>3</v>
      </c>
      <c r="U916" s="25">
        <v>0</v>
      </c>
      <c r="V916" s="25">
        <v>7</v>
      </c>
      <c r="W916" s="25">
        <v>0</v>
      </c>
      <c r="X916" s="13">
        <v>10</v>
      </c>
      <c r="Y916" s="13" t="str">
        <f t="shared" si="33"/>
        <v>Lang-46</v>
      </c>
    </row>
    <row r="917" spans="1:25" x14ac:dyDescent="0.35">
      <c r="A917" s="7" t="s">
        <v>983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31"/>
        <v>RSRepair-A</v>
      </c>
      <c r="P917" s="13" t="str">
        <f t="shared" si="32"/>
        <v>Evolutionary Search</v>
      </c>
      <c r="Q917" s="13" t="str">
        <f>IF(NOT(ISERR(SEARCH("*_Buggy",$A917))), "Buggy", IF(NOT(ISERR(SEARCH("*_Manual",$A917))), "Manual", IF(NOT(ISERR(SEARCH("*_Auto",$A917))), "Auto", "")))</f>
        <v>Manual</v>
      </c>
      <c r="R917" s="13" t="s">
        <v>578</v>
      </c>
      <c r="S917" s="25">
        <v>1</v>
      </c>
      <c r="T917" s="25">
        <v>0</v>
      </c>
      <c r="U917" s="25">
        <v>0</v>
      </c>
      <c r="V917" s="25">
        <v>1</v>
      </c>
      <c r="W917" s="25">
        <v>0</v>
      </c>
      <c r="X917" s="13">
        <v>1</v>
      </c>
      <c r="Y917" s="13" t="str">
        <f t="shared" si="33"/>
        <v>Lang-59</v>
      </c>
    </row>
    <row r="918" spans="1:25" x14ac:dyDescent="0.35">
      <c r="A918" s="5" t="s">
        <v>984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31"/>
        <v>RSRepair-A</v>
      </c>
      <c r="P918" s="13" t="str">
        <f t="shared" si="32"/>
        <v>Evolutionary Search</v>
      </c>
      <c r="Q918" s="13" t="str">
        <f>IF(NOT(ISERR(SEARCH("*_Buggy",$A918))), "Buggy", IF(NOT(ISERR(SEARCH("*_Manual",$A918))), "Manual", IF(NOT(ISERR(SEARCH("*_Auto",$A918))), "Auto", "")))</f>
        <v>Manual</v>
      </c>
      <c r="R918" s="13" t="s">
        <v>578</v>
      </c>
      <c r="S918" s="25">
        <v>4</v>
      </c>
      <c r="T918" s="25">
        <v>2</v>
      </c>
      <c r="U918" s="25">
        <v>19</v>
      </c>
      <c r="V918" s="25">
        <v>1</v>
      </c>
      <c r="W918" s="25">
        <v>0</v>
      </c>
      <c r="X918" s="13">
        <v>22</v>
      </c>
      <c r="Y918" s="13" t="str">
        <f t="shared" si="33"/>
        <v>Lang-63</v>
      </c>
    </row>
    <row r="919" spans="1:25" x14ac:dyDescent="0.35">
      <c r="A919" s="7" t="s">
        <v>985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si="31"/>
        <v>RSRepair-A</v>
      </c>
      <c r="P919" s="13" t="str">
        <f t="shared" si="32"/>
        <v>Evolutionary Search</v>
      </c>
      <c r="Q919" s="13" t="str">
        <f>IF(NOT(ISERR(SEARCH("*_Buggy",$A919))), "Buggy", IF(NOT(ISERR(SEARCH("*_Manual",$A919))), "Manual", IF(NOT(ISERR(SEARCH("*_Auto",$A919))), "Auto", "")))</f>
        <v>Manual</v>
      </c>
      <c r="R919" s="13" t="s">
        <v>578</v>
      </c>
      <c r="S919" s="25">
        <v>3</v>
      </c>
      <c r="T919" s="25">
        <v>2</v>
      </c>
      <c r="U919" s="25">
        <v>2</v>
      </c>
      <c r="V919" s="25">
        <v>0</v>
      </c>
      <c r="W919" s="25">
        <v>1</v>
      </c>
      <c r="X919" s="13">
        <v>6</v>
      </c>
      <c r="Y919" s="13" t="str">
        <f t="shared" si="33"/>
        <v>Lang-7</v>
      </c>
    </row>
    <row r="920" spans="1:25" x14ac:dyDescent="0.35">
      <c r="A920" s="7" t="s">
        <v>986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ref="O920:O983" si="34">LEFT($A920,FIND("_",$A920)-1)</f>
        <v>RSRepair-A</v>
      </c>
      <c r="P920" s="13" t="str">
        <f t="shared" ref="P920:P983" si="35">IF($O920="ACS", "True Search", IF($O920="Arja", "Evolutionary Search", IF($O920="AVATAR", "True Pattern", IF($O920="CapGen", "Search Like Pattern", IF($O920="Cardumen", "True Semantic", IF($O920="DynaMoth", "True Semantic", IF($O920="FixMiner", "True Pattern", IF($O920="GenProg-A", "Evolutionary Search", IF($O920="Hercules", "Learning Pattern", IF($O920="Jaid", "True Semantic",
IF($O920="Kali-A", "True Search", IF($O920="kPAR", "True Pattern", IF($O920="Nopol", "True Semantic", IF($O920="RSRepair-A", "Evolutionary Search", IF($O920="SequenceR", "Deep Learning", IF($O920="SimFix", "Search Like Pattern", IF($O920="SketchFix", "True Pattern", IF($O920="SOFix", "True Pattern", IF($O920="ssFix", "Search Like Pattern", IF($O920="TBar", "True Pattern", ""))))))))))))))))))))</f>
        <v>Evolutionary Search</v>
      </c>
      <c r="Q920" s="13" t="str">
        <f>IF(NOT(ISERR(SEARCH("*_Buggy",$A920))), "Buggy", IF(NOT(ISERR(SEARCH("*_Manual",$A920))), "Manual", IF(NOT(ISERR(SEARCH("*_Auto",$A920))), "Auto", "")))</f>
        <v>Manual</v>
      </c>
      <c r="R920" s="13" t="s">
        <v>578</v>
      </c>
      <c r="S920" s="25">
        <v>4</v>
      </c>
      <c r="T920" s="13">
        <v>4</v>
      </c>
      <c r="U920" s="25">
        <v>0</v>
      </c>
      <c r="V920" s="25">
        <v>0</v>
      </c>
      <c r="W920" s="25">
        <v>0</v>
      </c>
      <c r="X920" s="13">
        <v>4</v>
      </c>
      <c r="Y920" s="13" t="str">
        <f t="shared" si="33"/>
        <v>Math-28</v>
      </c>
    </row>
    <row r="921" spans="1:25" x14ac:dyDescent="0.35">
      <c r="A921" s="5" t="s">
        <v>987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34"/>
        <v>RSRepair-A</v>
      </c>
      <c r="P921" s="13" t="str">
        <f t="shared" si="35"/>
        <v>Evolutionary Search</v>
      </c>
      <c r="Q921" s="13" t="str">
        <f>IF(NOT(ISERR(SEARCH("*_Buggy",$A921))), "Buggy", IF(NOT(ISERR(SEARCH("*_Manual",$A921))), "Manual", IF(NOT(ISERR(SEARCH("*_Auto",$A921))), "Auto", "")))</f>
        <v>Manual</v>
      </c>
      <c r="R921" s="13" t="s">
        <v>578</v>
      </c>
      <c r="S921" s="25">
        <v>1</v>
      </c>
      <c r="T921" s="25">
        <v>0</v>
      </c>
      <c r="U921" s="25">
        <v>0</v>
      </c>
      <c r="V921" s="25">
        <v>1</v>
      </c>
      <c r="W921" s="25">
        <v>0</v>
      </c>
      <c r="X921" s="13">
        <v>1</v>
      </c>
      <c r="Y921" s="13" t="str">
        <f t="shared" si="33"/>
        <v>Math-33</v>
      </c>
    </row>
    <row r="922" spans="1:25" x14ac:dyDescent="0.35">
      <c r="A922" s="5" t="s">
        <v>988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34"/>
        <v>RSRepair-A</v>
      </c>
      <c r="P922" s="13" t="str">
        <f t="shared" si="35"/>
        <v>Evolutionary Search</v>
      </c>
      <c r="Q922" s="13" t="str">
        <f>IF(NOT(ISERR(SEARCH("*_Buggy",$A922))), "Buggy", IF(NOT(ISERR(SEARCH("*_Manual",$A922))), "Manual", IF(NOT(ISERR(SEARCH("*_Auto",$A922))), "Auto", "")))</f>
        <v>Manual</v>
      </c>
      <c r="R922" s="13" t="s">
        <v>578</v>
      </c>
      <c r="S922" s="25">
        <v>2</v>
      </c>
      <c r="T922" s="25">
        <v>6</v>
      </c>
      <c r="U922" s="25">
        <v>0</v>
      </c>
      <c r="V922" s="25">
        <v>2</v>
      </c>
      <c r="W922" s="25">
        <v>0</v>
      </c>
      <c r="X922" s="13">
        <v>8</v>
      </c>
      <c r="Y922" s="13" t="str">
        <f t="shared" si="33"/>
        <v>Math-40</v>
      </c>
    </row>
    <row r="923" spans="1:25" x14ac:dyDescent="0.35">
      <c r="A923" s="5" t="s">
        <v>989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34"/>
        <v>RSRepair-A</v>
      </c>
      <c r="P923" s="13" t="str">
        <f t="shared" si="35"/>
        <v>Evolutionary Search</v>
      </c>
      <c r="Q923" s="13" t="str">
        <f>IF(NOT(ISERR(SEARCH("*_Buggy",$A923))), "Buggy", IF(NOT(ISERR(SEARCH("*_Manual",$A923))), "Manual", IF(NOT(ISERR(SEARCH("*_Auto",$A923))), "Auto", "")))</f>
        <v>Manual</v>
      </c>
      <c r="R923" s="13" t="s">
        <v>577</v>
      </c>
      <c r="S923" s="25">
        <v>1</v>
      </c>
      <c r="T923" s="25">
        <v>0</v>
      </c>
      <c r="U923" s="25">
        <v>0</v>
      </c>
      <c r="V923" s="25">
        <v>1</v>
      </c>
      <c r="W923" s="25">
        <v>0</v>
      </c>
      <c r="X923" s="13">
        <v>1</v>
      </c>
      <c r="Y923" s="13" t="str">
        <f t="shared" si="33"/>
        <v>Math-5</v>
      </c>
    </row>
    <row r="924" spans="1:25" x14ac:dyDescent="0.35">
      <c r="A924" s="7" t="s">
        <v>990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34"/>
        <v>RSRepair-A</v>
      </c>
      <c r="P924" s="13" t="str">
        <f t="shared" si="35"/>
        <v>Evolutionary Search</v>
      </c>
      <c r="Q924" s="13" t="str">
        <f>IF(NOT(ISERR(SEARCH("*_Buggy",$A924))), "Buggy", IF(NOT(ISERR(SEARCH("*_Manual",$A924))), "Manual", IF(NOT(ISERR(SEARCH("*_Auto",$A924))), "Auto", "")))</f>
        <v>Manual</v>
      </c>
      <c r="R924" s="13" t="s">
        <v>577</v>
      </c>
      <c r="S924" s="25">
        <v>1</v>
      </c>
      <c r="T924" s="25">
        <v>0</v>
      </c>
      <c r="U924" s="13">
        <v>4</v>
      </c>
      <c r="V924" s="13">
        <v>0</v>
      </c>
      <c r="W924" s="13">
        <v>0</v>
      </c>
      <c r="X924" s="13">
        <v>4</v>
      </c>
      <c r="Y924" s="13" t="str">
        <f t="shared" si="33"/>
        <v>Math-50</v>
      </c>
    </row>
    <row r="925" spans="1:25" x14ac:dyDescent="0.35">
      <c r="A925" s="5" t="s">
        <v>991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34"/>
        <v>RSRepair-A</v>
      </c>
      <c r="P925" s="13" t="str">
        <f t="shared" si="35"/>
        <v>Evolutionary Search</v>
      </c>
      <c r="Q925" s="13" t="str">
        <f>IF(NOT(ISERR(SEARCH("*_Buggy",$A925))), "Buggy", IF(NOT(ISERR(SEARCH("*_Manual",$A925))), "Manual", IF(NOT(ISERR(SEARCH("*_Auto",$A925))), "Auto", "")))</f>
        <v>Manual</v>
      </c>
      <c r="R925" s="13" t="s">
        <v>578</v>
      </c>
      <c r="S925" s="25">
        <v>1</v>
      </c>
      <c r="T925" s="13">
        <v>3</v>
      </c>
      <c r="U925" s="25">
        <v>0</v>
      </c>
      <c r="V925" s="25">
        <v>0</v>
      </c>
      <c r="W925" s="25">
        <v>0</v>
      </c>
      <c r="X925" s="13">
        <v>3</v>
      </c>
      <c r="Y925" s="13" t="str">
        <f t="shared" si="33"/>
        <v>Math-53</v>
      </c>
    </row>
    <row r="926" spans="1:25" x14ac:dyDescent="0.35">
      <c r="A926" s="5" t="s">
        <v>992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34"/>
        <v>RSRepair-A</v>
      </c>
      <c r="P926" s="13" t="str">
        <f t="shared" si="35"/>
        <v>Evolutionary Search</v>
      </c>
      <c r="Q926" s="13" t="str">
        <f>IF(NOT(ISERR(SEARCH("*_Buggy",$A926))), "Buggy", IF(NOT(ISERR(SEARCH("*_Manual",$A926))), "Manual", IF(NOT(ISERR(SEARCH("*_Auto",$A926))), "Auto", "")))</f>
        <v>Manual</v>
      </c>
      <c r="R926" s="13" t="s">
        <v>577</v>
      </c>
      <c r="S926" s="25">
        <v>1</v>
      </c>
      <c r="T926" s="25">
        <v>0</v>
      </c>
      <c r="U926" s="25">
        <v>0</v>
      </c>
      <c r="V926" s="25">
        <v>1</v>
      </c>
      <c r="W926" s="25">
        <v>0</v>
      </c>
      <c r="X926" s="13">
        <v>1</v>
      </c>
      <c r="Y926" s="13" t="str">
        <f t="shared" si="33"/>
        <v>Math-58</v>
      </c>
    </row>
    <row r="927" spans="1:25" x14ac:dyDescent="0.35">
      <c r="A927" s="5" t="s">
        <v>993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34"/>
        <v>RSRepair-A</v>
      </c>
      <c r="P927" s="13" t="str">
        <f t="shared" si="35"/>
        <v>Evolutionary Search</v>
      </c>
      <c r="Q927" s="13" t="str">
        <f>IF(NOT(ISERR(SEARCH("*_Buggy",$A927))), "Buggy", IF(NOT(ISERR(SEARCH("*_Manual",$A927))), "Manual", IF(NOT(ISERR(SEARCH("*_Auto",$A927))), "Auto", "")))</f>
        <v>Manual</v>
      </c>
      <c r="R927" s="13" t="s">
        <v>577</v>
      </c>
      <c r="S927" s="25">
        <v>1</v>
      </c>
      <c r="T927" s="25">
        <v>0</v>
      </c>
      <c r="U927" s="25">
        <v>0</v>
      </c>
      <c r="V927" s="25">
        <v>1</v>
      </c>
      <c r="W927" s="25">
        <v>0</v>
      </c>
      <c r="X927" s="13">
        <v>1</v>
      </c>
      <c r="Y927" s="13" t="str">
        <f t="shared" si="33"/>
        <v>Math-70</v>
      </c>
    </row>
    <row r="928" spans="1:25" x14ac:dyDescent="0.35">
      <c r="A928" s="7" t="s">
        <v>994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34"/>
        <v>RSRepair-A</v>
      </c>
      <c r="P928" s="13" t="str">
        <f t="shared" si="35"/>
        <v>Evolutionary Search</v>
      </c>
      <c r="Q928" s="13" t="str">
        <f>IF(NOT(ISERR(SEARCH("*_Buggy",$A928))), "Buggy", IF(NOT(ISERR(SEARCH("*_Manual",$A928))), "Manual", IF(NOT(ISERR(SEARCH("*_Auto",$A928))), "Auto", "")))</f>
        <v>Manual</v>
      </c>
      <c r="R928" s="13" t="s">
        <v>578</v>
      </c>
      <c r="S928" s="25">
        <v>1</v>
      </c>
      <c r="T928" s="25">
        <v>0</v>
      </c>
      <c r="U928" s="25">
        <v>0</v>
      </c>
      <c r="V928" s="25">
        <v>1</v>
      </c>
      <c r="W928" s="25">
        <v>0</v>
      </c>
      <c r="X928" s="13">
        <v>1</v>
      </c>
      <c r="Y928" s="13" t="str">
        <f t="shared" si="33"/>
        <v>Math-80</v>
      </c>
    </row>
    <row r="929" spans="1:25" x14ac:dyDescent="0.35">
      <c r="A929" s="7" t="s">
        <v>995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34"/>
        <v>RSRepair-A</v>
      </c>
      <c r="P929" s="13" t="str">
        <f t="shared" si="35"/>
        <v>Evolutionary Search</v>
      </c>
      <c r="Q929" s="13" t="str">
        <f>IF(NOT(ISERR(SEARCH("*_Buggy",$A929))), "Buggy", IF(NOT(ISERR(SEARCH("*_Manual",$A929))), "Manual", IF(NOT(ISERR(SEARCH("*_Auto",$A929))), "Auto", "")))</f>
        <v>Manual</v>
      </c>
      <c r="R929" s="13" t="s">
        <v>578</v>
      </c>
      <c r="S929" s="25">
        <v>3</v>
      </c>
      <c r="T929" s="25">
        <v>1</v>
      </c>
      <c r="U929" s="25">
        <v>0</v>
      </c>
      <c r="V929" s="25">
        <v>3</v>
      </c>
      <c r="W929" s="25">
        <v>0</v>
      </c>
      <c r="X929" s="13">
        <v>4</v>
      </c>
      <c r="Y929" s="13" t="str">
        <f t="shared" si="33"/>
        <v>Math-81</v>
      </c>
    </row>
    <row r="930" spans="1:25" x14ac:dyDescent="0.35">
      <c r="A930" s="5" t="s">
        <v>996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34"/>
        <v>RSRepair-A</v>
      </c>
      <c r="P930" s="13" t="str">
        <f t="shared" si="35"/>
        <v>Evolutionary Search</v>
      </c>
      <c r="Q930" s="13" t="str">
        <f>IF(NOT(ISERR(SEARCH("*_Buggy",$A930))), "Buggy", IF(NOT(ISERR(SEARCH("*_Manual",$A930))), "Manual", IF(NOT(ISERR(SEARCH("*_Auto",$A930))), "Auto", "")))</f>
        <v>Manual</v>
      </c>
      <c r="R930" s="13" t="s">
        <v>578</v>
      </c>
      <c r="S930" s="25">
        <v>1</v>
      </c>
      <c r="T930" s="25">
        <v>0</v>
      </c>
      <c r="U930" s="25">
        <v>0</v>
      </c>
      <c r="V930" s="25">
        <v>1</v>
      </c>
      <c r="W930" s="25">
        <v>0</v>
      </c>
      <c r="X930" s="13">
        <v>1</v>
      </c>
      <c r="Y930" s="13" t="str">
        <f t="shared" si="33"/>
        <v>Math-82</v>
      </c>
    </row>
    <row r="931" spans="1:25" x14ac:dyDescent="0.35">
      <c r="A931" s="5" t="s">
        <v>997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34"/>
        <v>RSRepair-A</v>
      </c>
      <c r="P931" s="13" t="str">
        <f t="shared" si="35"/>
        <v>Evolutionary Search</v>
      </c>
      <c r="Q931" s="13" t="str">
        <f>IF(NOT(ISERR(SEARCH("*_Buggy",$A931))), "Buggy", IF(NOT(ISERR(SEARCH("*_Manual",$A931))), "Manual", IF(NOT(ISERR(SEARCH("*_Auto",$A931))), "Auto", "")))</f>
        <v>Manual</v>
      </c>
      <c r="R931" s="13" t="s">
        <v>578</v>
      </c>
      <c r="S931" s="25">
        <v>3</v>
      </c>
      <c r="T931" s="13">
        <v>9</v>
      </c>
      <c r="U931" s="25">
        <v>0</v>
      </c>
      <c r="V931" s="25">
        <v>0</v>
      </c>
      <c r="W931" s="25">
        <v>0</v>
      </c>
      <c r="X931" s="13">
        <v>9</v>
      </c>
      <c r="Y931" s="13" t="str">
        <f t="shared" si="33"/>
        <v>Math-84</v>
      </c>
    </row>
    <row r="932" spans="1:25" x14ac:dyDescent="0.35">
      <c r="A932" s="5" t="s">
        <v>998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34"/>
        <v>RSRepair-A</v>
      </c>
      <c r="P932" s="13" t="str">
        <f t="shared" si="35"/>
        <v>Evolutionary Search</v>
      </c>
      <c r="Q932" s="13" t="str">
        <f>IF(NOT(ISERR(SEARCH("*_Buggy",$A932))), "Buggy", IF(NOT(ISERR(SEARCH("*_Manual",$A932))), "Manual", IF(NOT(ISERR(SEARCH("*_Auto",$A932))), "Auto", "")))</f>
        <v>Manual</v>
      </c>
      <c r="R932" s="13" t="s">
        <v>578</v>
      </c>
      <c r="S932" s="25">
        <v>1</v>
      </c>
      <c r="T932" s="25">
        <v>0</v>
      </c>
      <c r="U932" s="25">
        <v>0</v>
      </c>
      <c r="V932" s="25">
        <v>1</v>
      </c>
      <c r="W932" s="25">
        <v>0</v>
      </c>
      <c r="X932" s="13">
        <v>1</v>
      </c>
      <c r="Y932" s="13" t="str">
        <f t="shared" si="33"/>
        <v>Math-85</v>
      </c>
    </row>
    <row r="933" spans="1:25" x14ac:dyDescent="0.35">
      <c r="A933" s="7" t="s">
        <v>999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34"/>
        <v>RSRepair-A</v>
      </c>
      <c r="P933" s="13" t="str">
        <f t="shared" si="35"/>
        <v>Evolutionary Search</v>
      </c>
      <c r="Q933" s="13" t="str">
        <f>IF(NOT(ISERR(SEARCH("*_Buggy",$A933))), "Buggy", IF(NOT(ISERR(SEARCH("*_Manual",$A933))), "Manual", IF(NOT(ISERR(SEARCH("*_Auto",$A933))), "Auto", "")))</f>
        <v>Manual</v>
      </c>
      <c r="R933" s="13" t="s">
        <v>578</v>
      </c>
      <c r="S933" s="25">
        <v>4</v>
      </c>
      <c r="T933" s="25">
        <v>4</v>
      </c>
      <c r="U933" s="25">
        <v>5</v>
      </c>
      <c r="V933" s="25">
        <v>0</v>
      </c>
      <c r="W933" s="25">
        <v>1</v>
      </c>
      <c r="X933" s="13">
        <v>11</v>
      </c>
      <c r="Y933" s="13" t="str">
        <f t="shared" ref="Y933:Y996" si="36">MID(A933, SEARCH("_", A933) +1, SEARCH("_", A933, SEARCH("_", A933) +1) - SEARCH("_", A933) -1)</f>
        <v>Math-88</v>
      </c>
    </row>
    <row r="934" spans="1:25" x14ac:dyDescent="0.35">
      <c r="A934" s="7" t="s">
        <v>1000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34"/>
        <v>RSRepair-A</v>
      </c>
      <c r="P934" s="13" t="str">
        <f t="shared" si="35"/>
        <v>Evolutionary Search</v>
      </c>
      <c r="Q934" s="13" t="str">
        <f>IF(NOT(ISERR(SEARCH("*_Buggy",$A934))), "Buggy", IF(NOT(ISERR(SEARCH("*_Manual",$A934))), "Manual", IF(NOT(ISERR(SEARCH("*_Auto",$A934))), "Auto", "")))</f>
        <v>Manual</v>
      </c>
      <c r="R934" s="13" t="s">
        <v>578</v>
      </c>
      <c r="S934" s="25">
        <v>3</v>
      </c>
      <c r="T934" s="25">
        <v>2</v>
      </c>
      <c r="U934" s="25">
        <v>0</v>
      </c>
      <c r="V934" s="25">
        <v>1</v>
      </c>
      <c r="W934" s="25">
        <v>0</v>
      </c>
      <c r="X934" s="13">
        <v>3</v>
      </c>
      <c r="Y934" s="13" t="str">
        <f t="shared" si="36"/>
        <v>Math-95</v>
      </c>
    </row>
    <row r="935" spans="1:25" x14ac:dyDescent="0.35">
      <c r="A935" s="5" t="s">
        <v>1001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34"/>
        <v>SimFix</v>
      </c>
      <c r="P935" s="13" t="str">
        <f t="shared" si="35"/>
        <v>Search Like Pattern</v>
      </c>
      <c r="Q935" s="13" t="str">
        <f>IF(NOT(ISERR(SEARCH("*_Buggy",$A935))), "Buggy", IF(NOT(ISERR(SEARCH("*_Manual",$A935))), "Manual", IF(NOT(ISERR(SEARCH("*_Auto",$A935))), "Auto", "")))</f>
        <v>Manual</v>
      </c>
      <c r="R935" s="13" t="s">
        <v>577</v>
      </c>
      <c r="S935" s="25">
        <v>1</v>
      </c>
      <c r="T935" s="25">
        <v>0</v>
      </c>
      <c r="U935" s="25">
        <v>0</v>
      </c>
      <c r="V935" s="25">
        <v>1</v>
      </c>
      <c r="W935" s="25">
        <v>0</v>
      </c>
      <c r="X935" s="13">
        <v>1</v>
      </c>
      <c r="Y935" s="13" t="str">
        <f t="shared" si="36"/>
        <v>Chart-1</v>
      </c>
    </row>
    <row r="936" spans="1:25" x14ac:dyDescent="0.35">
      <c r="A936" s="5" t="s">
        <v>1002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34"/>
        <v>SimFix</v>
      </c>
      <c r="P936" s="13" t="str">
        <f t="shared" si="35"/>
        <v>Search Like Pattern</v>
      </c>
      <c r="Q936" s="13" t="str">
        <f>IF(NOT(ISERR(SEARCH("*_Buggy",$A936))), "Buggy", IF(NOT(ISERR(SEARCH("*_Manual",$A936))), "Manual", IF(NOT(ISERR(SEARCH("*_Auto",$A936))), "Auto", "")))</f>
        <v>Manual</v>
      </c>
      <c r="R936" s="13" t="s">
        <v>578</v>
      </c>
      <c r="S936" s="25">
        <v>1</v>
      </c>
      <c r="T936" s="25">
        <v>0</v>
      </c>
      <c r="U936" s="25">
        <v>0</v>
      </c>
      <c r="V936" s="25">
        <v>1</v>
      </c>
      <c r="W936" s="25">
        <v>0</v>
      </c>
      <c r="X936" s="13">
        <v>1</v>
      </c>
      <c r="Y936" s="13" t="str">
        <f t="shared" si="36"/>
        <v>Chart-12</v>
      </c>
    </row>
    <row r="937" spans="1:25" x14ac:dyDescent="0.35">
      <c r="A937" s="7" t="s">
        <v>1003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34"/>
        <v>SimFix</v>
      </c>
      <c r="P937" s="13" t="str">
        <f t="shared" si="35"/>
        <v>Search Like Pattern</v>
      </c>
      <c r="Q937" s="13" t="str">
        <f>IF(NOT(ISERR(SEARCH("*_Buggy",$A937))), "Buggy", IF(NOT(ISERR(SEARCH("*_Manual",$A937))), "Manual", IF(NOT(ISERR(SEARCH("*_Auto",$A937))), "Auto", "")))</f>
        <v>Manual</v>
      </c>
      <c r="R937" s="13" t="s">
        <v>578</v>
      </c>
      <c r="S937" s="25">
        <v>7</v>
      </c>
      <c r="T937" s="25">
        <v>30</v>
      </c>
      <c r="U937" s="25">
        <v>1</v>
      </c>
      <c r="V937" s="25">
        <v>2</v>
      </c>
      <c r="W937" s="25">
        <v>0</v>
      </c>
      <c r="X937" s="13">
        <v>33</v>
      </c>
      <c r="Y937" s="13" t="str">
        <f t="shared" si="36"/>
        <v>Chart-22</v>
      </c>
    </row>
    <row r="938" spans="1:25" x14ac:dyDescent="0.35">
      <c r="A938" s="5" t="s">
        <v>1004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34"/>
        <v>SimFix</v>
      </c>
      <c r="P938" s="13" t="str">
        <f t="shared" si="35"/>
        <v>Search Like Pattern</v>
      </c>
      <c r="Q938" s="13" t="str">
        <f>IF(NOT(ISERR(SEARCH("*_Buggy",$A938))), "Buggy", IF(NOT(ISERR(SEARCH("*_Manual",$A938))), "Manual", IF(NOT(ISERR(SEARCH("*_Auto",$A938))), "Auto", "")))</f>
        <v>Manual</v>
      </c>
      <c r="R938" s="13" t="s">
        <v>578</v>
      </c>
      <c r="S938" s="25">
        <v>6</v>
      </c>
      <c r="T938" s="25">
        <v>12</v>
      </c>
      <c r="U938" s="25">
        <v>0</v>
      </c>
      <c r="V938" s="25">
        <v>2</v>
      </c>
      <c r="W938" s="25">
        <v>0</v>
      </c>
      <c r="X938" s="13">
        <v>14</v>
      </c>
      <c r="Y938" s="13" t="str">
        <f t="shared" si="36"/>
        <v>Chart-25</v>
      </c>
    </row>
    <row r="939" spans="1:25" x14ac:dyDescent="0.35">
      <c r="A939" s="7" t="s">
        <v>1005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34"/>
        <v>SimFix</v>
      </c>
      <c r="P939" s="13" t="str">
        <f t="shared" si="35"/>
        <v>Search Like Pattern</v>
      </c>
      <c r="Q939" s="13" t="str">
        <f>IF(NOT(ISERR(SEARCH("*_Buggy",$A939))), "Buggy", IF(NOT(ISERR(SEARCH("*_Manual",$A939))), "Manual", IF(NOT(ISERR(SEARCH("*_Auto",$A939))), "Auto", "")))</f>
        <v>Manual</v>
      </c>
      <c r="R939" s="13" t="s">
        <v>578</v>
      </c>
      <c r="S939" s="25">
        <v>1</v>
      </c>
      <c r="T939" s="25">
        <v>0</v>
      </c>
      <c r="U939" s="13">
        <v>2</v>
      </c>
      <c r="V939" s="13">
        <v>0</v>
      </c>
      <c r="W939" s="13">
        <v>0</v>
      </c>
      <c r="X939" s="13">
        <v>2</v>
      </c>
      <c r="Y939" s="13" t="str">
        <f t="shared" si="36"/>
        <v>Closure-11</v>
      </c>
    </row>
    <row r="940" spans="1:25" x14ac:dyDescent="0.35">
      <c r="A940" s="7" t="s">
        <v>1006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34"/>
        <v>SimFix</v>
      </c>
      <c r="P940" s="13" t="str">
        <f t="shared" si="35"/>
        <v>Search Like Pattern</v>
      </c>
      <c r="Q940" s="13" t="str">
        <f>IF(NOT(ISERR(SEARCH("*_Buggy",$A940))), "Buggy", IF(NOT(ISERR(SEARCH("*_Manual",$A940))), "Manual", IF(NOT(ISERR(SEARCH("*_Auto",$A940))), "Auto", "")))</f>
        <v>Manual</v>
      </c>
      <c r="R940" s="13" t="s">
        <v>577</v>
      </c>
      <c r="S940" s="25">
        <v>2</v>
      </c>
      <c r="T940" s="25">
        <v>0</v>
      </c>
      <c r="U940" s="13">
        <v>11</v>
      </c>
      <c r="V940" s="13">
        <v>0</v>
      </c>
      <c r="W940" s="13">
        <v>0</v>
      </c>
      <c r="X940" s="13">
        <v>11</v>
      </c>
      <c r="Y940" s="13" t="str">
        <f t="shared" si="36"/>
        <v>Closure-115</v>
      </c>
    </row>
    <row r="941" spans="1:25" x14ac:dyDescent="0.35">
      <c r="A941" s="5" t="s">
        <v>1007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34"/>
        <v>SimFix</v>
      </c>
      <c r="P941" s="13" t="str">
        <f t="shared" si="35"/>
        <v>Search Like Pattern</v>
      </c>
      <c r="Q941" s="13" t="str">
        <f>IF(NOT(ISERR(SEARCH("*_Buggy",$A941))), "Buggy", IF(NOT(ISERR(SEARCH("*_Manual",$A941))), "Manual", IF(NOT(ISERR(SEARCH("*_Auto",$A941))), "Auto", "")))</f>
        <v>Manual</v>
      </c>
      <c r="R941" s="13" t="s">
        <v>578</v>
      </c>
      <c r="S941" s="25">
        <v>1</v>
      </c>
      <c r="T941" s="25">
        <v>0</v>
      </c>
      <c r="U941" s="25">
        <v>0</v>
      </c>
      <c r="V941" s="25">
        <v>1</v>
      </c>
      <c r="W941" s="25">
        <v>0</v>
      </c>
      <c r="X941" s="13">
        <v>1</v>
      </c>
      <c r="Y941" s="13" t="str">
        <f t="shared" si="36"/>
        <v>Closure-125</v>
      </c>
    </row>
    <row r="942" spans="1:25" x14ac:dyDescent="0.35">
      <c r="A942" s="5" t="s">
        <v>1008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34"/>
        <v>SimFix</v>
      </c>
      <c r="P942" s="13" t="str">
        <f t="shared" si="35"/>
        <v>Search Like Pattern</v>
      </c>
      <c r="Q942" s="13" t="str">
        <f>IF(NOT(ISERR(SEARCH("*_Buggy",$A942))), "Buggy", IF(NOT(ISERR(SEARCH("*_Manual",$A942))), "Manual", IF(NOT(ISERR(SEARCH("*_Auto",$A942))), "Auto", "")))</f>
        <v>Manual</v>
      </c>
      <c r="R942" s="13" t="s">
        <v>577</v>
      </c>
      <c r="S942" s="25">
        <v>1</v>
      </c>
      <c r="T942" s="25">
        <v>0</v>
      </c>
      <c r="U942" s="25">
        <v>0</v>
      </c>
      <c r="V942" s="25">
        <v>1</v>
      </c>
      <c r="W942" s="25">
        <v>0</v>
      </c>
      <c r="X942" s="13">
        <v>1</v>
      </c>
      <c r="Y942" s="13" t="str">
        <f t="shared" si="36"/>
        <v>Closure-14</v>
      </c>
    </row>
    <row r="943" spans="1:25" x14ac:dyDescent="0.35">
      <c r="A943" s="7" t="s">
        <v>1009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34"/>
        <v>SimFix</v>
      </c>
      <c r="P943" s="13" t="str">
        <f t="shared" si="35"/>
        <v>Search Like Pattern</v>
      </c>
      <c r="Q943" s="13" t="str">
        <f>IF(NOT(ISERR(SEARCH("*_Buggy",$A943))), "Buggy", IF(NOT(ISERR(SEARCH("*_Manual",$A943))), "Manual", IF(NOT(ISERR(SEARCH("*_Auto",$A943))), "Auto", "")))</f>
        <v>Manual</v>
      </c>
      <c r="R943" s="13" t="s">
        <v>577</v>
      </c>
      <c r="S943" s="25">
        <v>2</v>
      </c>
      <c r="T943" s="13">
        <v>2</v>
      </c>
      <c r="U943" s="25">
        <v>0</v>
      </c>
      <c r="V943" s="25">
        <v>0</v>
      </c>
      <c r="W943" s="25">
        <v>0</v>
      </c>
      <c r="X943" s="13">
        <v>2</v>
      </c>
      <c r="Y943" s="13" t="str">
        <f t="shared" si="36"/>
        <v>Closure-19</v>
      </c>
    </row>
    <row r="944" spans="1:25" x14ac:dyDescent="0.35">
      <c r="A944" s="5" t="s">
        <v>1010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34"/>
        <v>SimFix</v>
      </c>
      <c r="P944" s="13" t="str">
        <f t="shared" si="35"/>
        <v>Search Like Pattern</v>
      </c>
      <c r="Q944" s="13" t="str">
        <f>IF(NOT(ISERR(SEARCH("*_Buggy",$A944))), "Buggy", IF(NOT(ISERR(SEARCH("*_Manual",$A944))), "Manual", IF(NOT(ISERR(SEARCH("*_Auto",$A944))), "Auto", "")))</f>
        <v>Manual</v>
      </c>
      <c r="R944" s="13" t="s">
        <v>578</v>
      </c>
      <c r="S944" s="25">
        <v>2</v>
      </c>
      <c r="T944" s="25">
        <v>0</v>
      </c>
      <c r="U944" s="25">
        <v>17</v>
      </c>
      <c r="V944" s="25">
        <v>2</v>
      </c>
      <c r="W944" s="25">
        <v>0</v>
      </c>
      <c r="X944" s="13">
        <v>19</v>
      </c>
      <c r="Y944" s="13" t="str">
        <f t="shared" si="36"/>
        <v>Closure-21</v>
      </c>
    </row>
    <row r="945" spans="1:25" x14ac:dyDescent="0.35">
      <c r="A945" s="7" t="s">
        <v>1011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34"/>
        <v>SimFix</v>
      </c>
      <c r="P945" s="13" t="str">
        <f t="shared" si="35"/>
        <v>Search Like Pattern</v>
      </c>
      <c r="Q945" s="13" t="str">
        <f>IF(NOT(ISERR(SEARCH("*_Buggy",$A945))), "Buggy", IF(NOT(ISERR(SEARCH("*_Manual",$A945))), "Manual", IF(NOT(ISERR(SEARCH("*_Auto",$A945))), "Auto", "")))</f>
        <v>Manual</v>
      </c>
      <c r="R945" s="13" t="s">
        <v>578</v>
      </c>
      <c r="S945" s="25">
        <v>5</v>
      </c>
      <c r="T945" s="25">
        <v>0</v>
      </c>
      <c r="U945" s="25">
        <v>23</v>
      </c>
      <c r="V945" s="25">
        <v>2</v>
      </c>
      <c r="W945" s="25">
        <v>1</v>
      </c>
      <c r="X945" s="13">
        <v>26</v>
      </c>
      <c r="Y945" s="13" t="str">
        <f t="shared" si="36"/>
        <v>Closure-22</v>
      </c>
    </row>
    <row r="946" spans="1:25" x14ac:dyDescent="0.35">
      <c r="A946" s="7" t="s">
        <v>1012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34"/>
        <v>SimFix</v>
      </c>
      <c r="P946" s="13" t="str">
        <f t="shared" si="35"/>
        <v>Search Like Pattern</v>
      </c>
      <c r="Q946" s="13" t="str">
        <f>IF(NOT(ISERR(SEARCH("*_Buggy",$A946))), "Buggy", IF(NOT(ISERR(SEARCH("*_Manual",$A946))), "Manual", IF(NOT(ISERR(SEARCH("*_Auto",$A946))), "Auto", "")))</f>
        <v>Manual</v>
      </c>
      <c r="R946" s="13" t="s">
        <v>578</v>
      </c>
      <c r="S946" s="25">
        <v>1</v>
      </c>
      <c r="T946" s="25">
        <v>0</v>
      </c>
      <c r="U946" s="25">
        <v>0</v>
      </c>
      <c r="V946" s="25">
        <v>1</v>
      </c>
      <c r="W946" s="25">
        <v>0</v>
      </c>
      <c r="X946" s="13">
        <v>1</v>
      </c>
      <c r="Y946" s="13" t="str">
        <f t="shared" si="36"/>
        <v>Closure-38</v>
      </c>
    </row>
    <row r="947" spans="1:25" x14ac:dyDescent="0.35">
      <c r="A947" s="5" t="s">
        <v>1013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34"/>
        <v>SimFix</v>
      </c>
      <c r="P947" s="13" t="str">
        <f t="shared" si="35"/>
        <v>Search Like Pattern</v>
      </c>
      <c r="Q947" s="13" t="str">
        <f>IF(NOT(ISERR(SEARCH("*_Buggy",$A947))), "Buggy", IF(NOT(ISERR(SEARCH("*_Manual",$A947))), "Manual", IF(NOT(ISERR(SEARCH("*_Auto",$A947))), "Auto", "")))</f>
        <v>Manual</v>
      </c>
      <c r="R947" s="13" t="s">
        <v>578</v>
      </c>
      <c r="S947" s="25">
        <v>1</v>
      </c>
      <c r="T947" s="25">
        <v>0</v>
      </c>
      <c r="U947" s="13">
        <v>16</v>
      </c>
      <c r="V947" s="13">
        <v>0</v>
      </c>
      <c r="W947" s="13">
        <v>0</v>
      </c>
      <c r="X947" s="13">
        <v>16</v>
      </c>
      <c r="Y947" s="13" t="str">
        <f t="shared" si="36"/>
        <v>Closure-46</v>
      </c>
    </row>
    <row r="948" spans="1:25" x14ac:dyDescent="0.35">
      <c r="A948" s="7" t="s">
        <v>1014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34"/>
        <v>SimFix</v>
      </c>
      <c r="P948" s="13" t="str">
        <f t="shared" si="35"/>
        <v>Search Like Pattern</v>
      </c>
      <c r="Q948" s="13" t="str">
        <f>IF(NOT(ISERR(SEARCH("*_Buggy",$A948))), "Buggy", IF(NOT(ISERR(SEARCH("*_Manual",$A948))), "Manual", IF(NOT(ISERR(SEARCH("*_Auto",$A948))), "Auto", "")))</f>
        <v>Manual</v>
      </c>
      <c r="R948" s="13" t="s">
        <v>577</v>
      </c>
      <c r="S948" s="25">
        <v>1</v>
      </c>
      <c r="T948" s="25">
        <v>0</v>
      </c>
      <c r="U948" s="25">
        <v>0</v>
      </c>
      <c r="V948" s="25">
        <v>1</v>
      </c>
      <c r="W948" s="25">
        <v>0</v>
      </c>
      <c r="X948" s="13">
        <v>1</v>
      </c>
      <c r="Y948" s="13" t="str">
        <f t="shared" si="36"/>
        <v>Closure-57</v>
      </c>
    </row>
    <row r="949" spans="1:25" x14ac:dyDescent="0.35">
      <c r="A949" s="5" t="s">
        <v>1015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34"/>
        <v>SimFix</v>
      </c>
      <c r="P949" s="13" t="str">
        <f t="shared" si="35"/>
        <v>Search Like Pattern</v>
      </c>
      <c r="Q949" s="13" t="str">
        <f>IF(NOT(ISERR(SEARCH("*_Buggy",$A949))), "Buggy", IF(NOT(ISERR(SEARCH("*_Manual",$A949))), "Manual", IF(NOT(ISERR(SEARCH("*_Auto",$A949))), "Auto", "")))</f>
        <v>Manual</v>
      </c>
      <c r="R949" s="13" t="s">
        <v>578</v>
      </c>
      <c r="S949" s="25">
        <v>4</v>
      </c>
      <c r="T949" s="25">
        <v>0</v>
      </c>
      <c r="U949" s="13">
        <v>8</v>
      </c>
      <c r="V949" s="13">
        <v>0</v>
      </c>
      <c r="W949" s="13">
        <v>0</v>
      </c>
      <c r="X949" s="13">
        <v>8</v>
      </c>
      <c r="Y949" s="13" t="str">
        <f t="shared" si="36"/>
        <v>Closure-6</v>
      </c>
    </row>
    <row r="950" spans="1:25" x14ac:dyDescent="0.35">
      <c r="A950" s="7" t="s">
        <v>1016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34"/>
        <v>SimFix</v>
      </c>
      <c r="P950" s="13" t="str">
        <f t="shared" si="35"/>
        <v>Search Like Pattern</v>
      </c>
      <c r="Q950" s="13" t="str">
        <f>IF(NOT(ISERR(SEARCH("*_Buggy",$A950))), "Buggy", IF(NOT(ISERR(SEARCH("*_Manual",$A950))), "Manual", IF(NOT(ISERR(SEARCH("*_Auto",$A950))), "Auto", "")))</f>
        <v>Manual</v>
      </c>
      <c r="R950" s="13" t="s">
        <v>577</v>
      </c>
      <c r="S950" s="25">
        <v>1</v>
      </c>
      <c r="T950" s="25">
        <v>0</v>
      </c>
      <c r="U950" s="25">
        <v>0</v>
      </c>
      <c r="V950" s="25">
        <v>1</v>
      </c>
      <c r="W950" s="25">
        <v>0</v>
      </c>
      <c r="X950" s="13">
        <v>1</v>
      </c>
      <c r="Y950" s="13" t="str">
        <f t="shared" si="36"/>
        <v>Closure-62</v>
      </c>
    </row>
    <row r="951" spans="1:25" x14ac:dyDescent="0.35">
      <c r="A951" s="7" t="s">
        <v>1017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34"/>
        <v>SimFix</v>
      </c>
      <c r="P951" s="13" t="str">
        <f t="shared" si="35"/>
        <v>Search Like Pattern</v>
      </c>
      <c r="Q951" s="13" t="str">
        <f>IF(NOT(ISERR(SEARCH("*_Buggy",$A951))), "Buggy", IF(NOT(ISERR(SEARCH("*_Manual",$A951))), "Manual", IF(NOT(ISERR(SEARCH("*_Auto",$A951))), "Auto", "")))</f>
        <v>Manual</v>
      </c>
      <c r="R951" s="13" t="s">
        <v>577</v>
      </c>
      <c r="S951" s="25">
        <v>1</v>
      </c>
      <c r="T951" s="25">
        <v>0</v>
      </c>
      <c r="U951" s="25">
        <v>0</v>
      </c>
      <c r="V951" s="25">
        <v>1</v>
      </c>
      <c r="W951" s="25">
        <v>0</v>
      </c>
      <c r="X951" s="13">
        <v>1</v>
      </c>
      <c r="Y951" s="13" t="str">
        <f t="shared" si="36"/>
        <v>Closure-73</v>
      </c>
    </row>
    <row r="952" spans="1:25" x14ac:dyDescent="0.35">
      <c r="A952" s="7" t="s">
        <v>1018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34"/>
        <v>SimFix</v>
      </c>
      <c r="P952" s="13" t="str">
        <f t="shared" si="35"/>
        <v>Search Like Pattern</v>
      </c>
      <c r="Q952" s="13" t="str">
        <f>IF(NOT(ISERR(SEARCH("*_Buggy",$A952))), "Buggy", IF(NOT(ISERR(SEARCH("*_Manual",$A952))), "Manual", IF(NOT(ISERR(SEARCH("*_Auto",$A952))), "Auto", "")))</f>
        <v>Manual</v>
      </c>
      <c r="R952" s="13" t="s">
        <v>578</v>
      </c>
      <c r="S952" s="25">
        <v>3</v>
      </c>
      <c r="T952" s="25">
        <v>9</v>
      </c>
      <c r="U952" s="25">
        <v>0</v>
      </c>
      <c r="V952" s="25">
        <v>2</v>
      </c>
      <c r="W952" s="25">
        <v>0</v>
      </c>
      <c r="X952" s="13">
        <v>11</v>
      </c>
      <c r="Y952" s="13" t="str">
        <f t="shared" si="36"/>
        <v>Lang-1</v>
      </c>
    </row>
    <row r="953" spans="1:25" x14ac:dyDescent="0.35">
      <c r="A953" s="5" t="s">
        <v>1019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34"/>
        <v>SimFix</v>
      </c>
      <c r="P953" s="13" t="str">
        <f t="shared" si="35"/>
        <v>Search Like Pattern</v>
      </c>
      <c r="Q953" s="13" t="str">
        <f>IF(NOT(ISERR(SEARCH("*_Buggy",$A953))), "Buggy", IF(NOT(ISERR(SEARCH("*_Manual",$A953))), "Manual", IF(NOT(ISERR(SEARCH("*_Auto",$A953))), "Auto", "")))</f>
        <v>Manual</v>
      </c>
      <c r="R953" s="13" t="s">
        <v>578</v>
      </c>
      <c r="S953" s="25">
        <v>3</v>
      </c>
      <c r="T953" s="13">
        <v>7</v>
      </c>
      <c r="U953" s="25">
        <v>0</v>
      </c>
      <c r="V953" s="25">
        <v>0</v>
      </c>
      <c r="W953" s="25">
        <v>0</v>
      </c>
      <c r="X953" s="13">
        <v>7</v>
      </c>
      <c r="Y953" s="13" t="str">
        <f t="shared" si="36"/>
        <v>Lang-12</v>
      </c>
    </row>
    <row r="954" spans="1:25" x14ac:dyDescent="0.35">
      <c r="A954" s="5" t="s">
        <v>1020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34"/>
        <v>SimFix</v>
      </c>
      <c r="P954" s="13" t="str">
        <f t="shared" si="35"/>
        <v>Search Like Pattern</v>
      </c>
      <c r="Q954" s="13" t="str">
        <f>IF(NOT(ISERR(SEARCH("*_Buggy",$A954))), "Buggy", IF(NOT(ISERR(SEARCH("*_Manual",$A954))), "Manual", IF(NOT(ISERR(SEARCH("*_Auto",$A954))), "Auto", "")))</f>
        <v>Manual</v>
      </c>
      <c r="R954" s="13" t="s">
        <v>578</v>
      </c>
      <c r="S954" s="25">
        <v>1</v>
      </c>
      <c r="T954" s="25">
        <v>0</v>
      </c>
      <c r="U954" s="25">
        <v>0</v>
      </c>
      <c r="V954" s="25">
        <v>1</v>
      </c>
      <c r="W954" s="25">
        <v>0</v>
      </c>
      <c r="X954" s="13">
        <v>1</v>
      </c>
      <c r="Y954" s="13" t="str">
        <f t="shared" si="36"/>
        <v>Lang-16</v>
      </c>
    </row>
    <row r="955" spans="1:25" x14ac:dyDescent="0.35">
      <c r="A955" s="7" t="s">
        <v>1021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34"/>
        <v>SimFix</v>
      </c>
      <c r="P955" s="13" t="str">
        <f t="shared" si="35"/>
        <v>Search Like Pattern</v>
      </c>
      <c r="Q955" s="13" t="str">
        <f>IF(NOT(ISERR(SEARCH("*_Buggy",$A955))), "Buggy", IF(NOT(ISERR(SEARCH("*_Manual",$A955))), "Manual", IF(NOT(ISERR(SEARCH("*_Auto",$A955))), "Auto", "")))</f>
        <v>Manual</v>
      </c>
      <c r="R955" s="13" t="s">
        <v>578</v>
      </c>
      <c r="S955" s="25">
        <v>2</v>
      </c>
      <c r="T955" s="25">
        <v>3</v>
      </c>
      <c r="U955" s="25">
        <v>0</v>
      </c>
      <c r="V955" s="25">
        <v>1</v>
      </c>
      <c r="W955" s="25">
        <v>0</v>
      </c>
      <c r="X955" s="13">
        <v>4</v>
      </c>
      <c r="Y955" s="13" t="str">
        <f t="shared" si="36"/>
        <v>Lang-27</v>
      </c>
    </row>
    <row r="956" spans="1:25" x14ac:dyDescent="0.35">
      <c r="A956" s="7" t="s">
        <v>1022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34"/>
        <v>SimFix</v>
      </c>
      <c r="P956" s="13" t="str">
        <f t="shared" si="35"/>
        <v>Search Like Pattern</v>
      </c>
      <c r="Q956" s="13" t="str">
        <f>IF(NOT(ISERR(SEARCH("*_Buggy",$A956))), "Buggy", IF(NOT(ISERR(SEARCH("*_Manual",$A956))), "Manual", IF(NOT(ISERR(SEARCH("*_Auto",$A956))), "Auto", "")))</f>
        <v>Manual</v>
      </c>
      <c r="R956" s="13" t="s">
        <v>577</v>
      </c>
      <c r="S956" s="25">
        <v>1</v>
      </c>
      <c r="T956" s="25">
        <v>0</v>
      </c>
      <c r="U956" s="25">
        <v>0</v>
      </c>
      <c r="V956" s="25">
        <v>1</v>
      </c>
      <c r="W956" s="25">
        <v>0</v>
      </c>
      <c r="X956" s="13">
        <v>1</v>
      </c>
      <c r="Y956" s="13" t="str">
        <f t="shared" si="36"/>
        <v>Lang-33</v>
      </c>
    </row>
    <row r="957" spans="1:25" x14ac:dyDescent="0.35">
      <c r="A957" s="5" t="s">
        <v>1023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34"/>
        <v>SimFix</v>
      </c>
      <c r="P957" s="13" t="str">
        <f t="shared" si="35"/>
        <v>Search Like Pattern</v>
      </c>
      <c r="Q957" s="13" t="str">
        <f>IF(NOT(ISERR(SEARCH("*_Buggy",$A957))), "Buggy", IF(NOT(ISERR(SEARCH("*_Manual",$A957))), "Manual", IF(NOT(ISERR(SEARCH("*_Auto",$A957))), "Auto", "")))</f>
        <v>Manual</v>
      </c>
      <c r="R957" s="13" t="s">
        <v>577</v>
      </c>
      <c r="S957" s="25">
        <v>1</v>
      </c>
      <c r="T957" s="13">
        <v>3</v>
      </c>
      <c r="U957" s="25">
        <v>0</v>
      </c>
      <c r="V957" s="25">
        <v>0</v>
      </c>
      <c r="W957" s="25">
        <v>0</v>
      </c>
      <c r="X957" s="13">
        <v>3</v>
      </c>
      <c r="Y957" s="13" t="str">
        <f t="shared" si="36"/>
        <v>Lang-39</v>
      </c>
    </row>
    <row r="958" spans="1:25" x14ac:dyDescent="0.35">
      <c r="A958" s="7" t="s">
        <v>1024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34"/>
        <v>SimFix</v>
      </c>
      <c r="P958" s="13" t="str">
        <f t="shared" si="35"/>
        <v>Search Like Pattern</v>
      </c>
      <c r="Q958" s="13" t="str">
        <f>IF(NOT(ISERR(SEARCH("*_Buggy",$A958))), "Buggy", IF(NOT(ISERR(SEARCH("*_Manual",$A958))), "Manual", IF(NOT(ISERR(SEARCH("*_Auto",$A958))), "Auto", "")))</f>
        <v>Manual</v>
      </c>
      <c r="R958" s="13" t="s">
        <v>578</v>
      </c>
      <c r="S958" s="25">
        <v>8</v>
      </c>
      <c r="T958" s="25">
        <v>19</v>
      </c>
      <c r="U958" s="25">
        <v>0</v>
      </c>
      <c r="V958" s="25">
        <v>2</v>
      </c>
      <c r="W958" s="25">
        <v>0</v>
      </c>
      <c r="X958" s="13">
        <v>21</v>
      </c>
      <c r="Y958" s="13" t="str">
        <f t="shared" si="36"/>
        <v>Lang-41</v>
      </c>
    </row>
    <row r="959" spans="1:25" x14ac:dyDescent="0.35">
      <c r="A959" s="7" t="s">
        <v>1025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34"/>
        <v>SimFix</v>
      </c>
      <c r="P959" s="13" t="str">
        <f t="shared" si="35"/>
        <v>Search Like Pattern</v>
      </c>
      <c r="Q959" s="13" t="str">
        <f>IF(NOT(ISERR(SEARCH("*_Buggy",$A959))), "Buggy", IF(NOT(ISERR(SEARCH("*_Manual",$A959))), "Manual", IF(NOT(ISERR(SEARCH("*_Auto",$A959))), "Auto", "")))</f>
        <v>Manual</v>
      </c>
      <c r="R959" s="13" t="s">
        <v>577</v>
      </c>
      <c r="S959" s="25">
        <v>1</v>
      </c>
      <c r="T959" s="13">
        <v>1</v>
      </c>
      <c r="U959" s="25">
        <v>0</v>
      </c>
      <c r="V959" s="25">
        <v>0</v>
      </c>
      <c r="W959" s="25">
        <v>0</v>
      </c>
      <c r="X959" s="13">
        <v>1</v>
      </c>
      <c r="Y959" s="13" t="str">
        <f t="shared" si="36"/>
        <v>Lang-43</v>
      </c>
    </row>
    <row r="960" spans="1:25" x14ac:dyDescent="0.35">
      <c r="A960" s="5" t="s">
        <v>1026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34"/>
        <v>SimFix</v>
      </c>
      <c r="P960" s="13" t="str">
        <f t="shared" si="35"/>
        <v>Search Like Pattern</v>
      </c>
      <c r="Q960" s="13" t="str">
        <f>IF(NOT(ISERR(SEARCH("*_Buggy",$A960))), "Buggy", IF(NOT(ISERR(SEARCH("*_Manual",$A960))), "Manual", IF(NOT(ISERR(SEARCH("*_Auto",$A960))), "Auto", "")))</f>
        <v>Manual</v>
      </c>
      <c r="R960" s="13" t="s">
        <v>578</v>
      </c>
      <c r="S960" s="25">
        <v>1</v>
      </c>
      <c r="T960" s="13">
        <v>3</v>
      </c>
      <c r="U960" s="25">
        <v>0</v>
      </c>
      <c r="V960" s="25">
        <v>0</v>
      </c>
      <c r="W960" s="25">
        <v>0</v>
      </c>
      <c r="X960" s="13">
        <v>3</v>
      </c>
      <c r="Y960" s="13" t="str">
        <f t="shared" si="36"/>
        <v>Lang-45</v>
      </c>
    </row>
    <row r="961" spans="1:25" x14ac:dyDescent="0.35">
      <c r="A961" s="7" t="s">
        <v>1027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34"/>
        <v>SimFix</v>
      </c>
      <c r="P961" s="13" t="str">
        <f t="shared" si="35"/>
        <v>Search Like Pattern</v>
      </c>
      <c r="Q961" s="13" t="str">
        <f>IF(NOT(ISERR(SEARCH("*_Buggy",$A961))), "Buggy", IF(NOT(ISERR(SEARCH("*_Manual",$A961))), "Manual", IF(NOT(ISERR(SEARCH("*_Auto",$A961))), "Auto", "")))</f>
        <v>Manual</v>
      </c>
      <c r="R961" s="13" t="s">
        <v>578</v>
      </c>
      <c r="S961" s="25">
        <v>6</v>
      </c>
      <c r="T961" s="25">
        <v>0</v>
      </c>
      <c r="U961" s="25">
        <v>2</v>
      </c>
      <c r="V961" s="25">
        <v>4</v>
      </c>
      <c r="W961" s="25">
        <v>6</v>
      </c>
      <c r="X961" s="13">
        <v>12</v>
      </c>
      <c r="Y961" s="13" t="str">
        <f t="shared" si="36"/>
        <v>Lang-50</v>
      </c>
    </row>
    <row r="962" spans="1:25" x14ac:dyDescent="0.35">
      <c r="A962" s="5" t="s">
        <v>1028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34"/>
        <v>SimFix</v>
      </c>
      <c r="P962" s="13" t="str">
        <f t="shared" si="35"/>
        <v>Search Like Pattern</v>
      </c>
      <c r="Q962" s="13" t="str">
        <f>IF(NOT(ISERR(SEARCH("*_Buggy",$A962))), "Buggy", IF(NOT(ISERR(SEARCH("*_Manual",$A962))), "Manual", IF(NOT(ISERR(SEARCH("*_Auto",$A962))), "Auto", "")))</f>
        <v>Manual</v>
      </c>
      <c r="R962" s="13" t="s">
        <v>577</v>
      </c>
      <c r="S962" s="25">
        <v>1</v>
      </c>
      <c r="T962" s="25">
        <v>0</v>
      </c>
      <c r="U962" s="25">
        <v>1</v>
      </c>
      <c r="V962" s="25">
        <v>1</v>
      </c>
      <c r="W962" s="25">
        <v>0</v>
      </c>
      <c r="X962" s="13">
        <v>2</v>
      </c>
      <c r="Y962" s="13" t="str">
        <f t="shared" si="36"/>
        <v>Lang-58</v>
      </c>
    </row>
    <row r="963" spans="1:25" x14ac:dyDescent="0.35">
      <c r="A963" s="5" t="s">
        <v>1029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34"/>
        <v>SimFix</v>
      </c>
      <c r="P963" s="13" t="str">
        <f t="shared" si="35"/>
        <v>Search Like Pattern</v>
      </c>
      <c r="Q963" s="13" t="str">
        <f>IF(NOT(ISERR(SEARCH("*_Buggy",$A963))), "Buggy", IF(NOT(ISERR(SEARCH("*_Manual",$A963))), "Manual", IF(NOT(ISERR(SEARCH("*_Auto",$A963))), "Auto", "")))</f>
        <v>Manual</v>
      </c>
      <c r="R963" s="13" t="s">
        <v>577</v>
      </c>
      <c r="S963" s="25">
        <v>2</v>
      </c>
      <c r="T963" s="25">
        <v>0</v>
      </c>
      <c r="U963" s="25">
        <v>0</v>
      </c>
      <c r="V963" s="25">
        <v>2</v>
      </c>
      <c r="W963" s="25">
        <v>0</v>
      </c>
      <c r="X963" s="13">
        <v>2</v>
      </c>
      <c r="Y963" s="13" t="str">
        <f t="shared" si="36"/>
        <v>Lang-60</v>
      </c>
    </row>
    <row r="964" spans="1:25" x14ac:dyDescent="0.35">
      <c r="A964" s="5" t="s">
        <v>1030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34"/>
        <v>SimFix</v>
      </c>
      <c r="P964" s="13" t="str">
        <f t="shared" si="35"/>
        <v>Search Like Pattern</v>
      </c>
      <c r="Q964" s="13" t="str">
        <f>IF(NOT(ISERR(SEARCH("*_Buggy",$A964))), "Buggy", IF(NOT(ISERR(SEARCH("*_Manual",$A964))), "Manual", IF(NOT(ISERR(SEARCH("*_Auto",$A964))), "Auto", "")))</f>
        <v>Manual</v>
      </c>
      <c r="R964" s="13" t="s">
        <v>578</v>
      </c>
      <c r="S964" s="25">
        <v>1</v>
      </c>
      <c r="T964" s="25">
        <v>0</v>
      </c>
      <c r="U964" s="25">
        <v>0</v>
      </c>
      <c r="V964" s="25">
        <v>1</v>
      </c>
      <c r="W964" s="25">
        <v>0</v>
      </c>
      <c r="X964" s="13">
        <v>1</v>
      </c>
      <c r="Y964" s="13" t="str">
        <f t="shared" si="36"/>
        <v>Lang-61</v>
      </c>
    </row>
    <row r="965" spans="1:25" x14ac:dyDescent="0.35">
      <c r="A965" s="5" t="s">
        <v>1031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34"/>
        <v>SimFix</v>
      </c>
      <c r="P965" s="13" t="str">
        <f t="shared" si="35"/>
        <v>Search Like Pattern</v>
      </c>
      <c r="Q965" s="13" t="str">
        <f>IF(NOT(ISERR(SEARCH("*_Buggy",$A965))), "Buggy", IF(NOT(ISERR(SEARCH("*_Manual",$A965))), "Manual", IF(NOT(ISERR(SEARCH("*_Auto",$A965))), "Auto", "")))</f>
        <v>Manual</v>
      </c>
      <c r="R965" s="13" t="s">
        <v>578</v>
      </c>
      <c r="S965" s="25">
        <v>4</v>
      </c>
      <c r="T965" s="25">
        <v>2</v>
      </c>
      <c r="U965" s="25">
        <v>19</v>
      </c>
      <c r="V965" s="25">
        <v>1</v>
      </c>
      <c r="W965" s="25">
        <v>0</v>
      </c>
      <c r="X965" s="13">
        <v>22</v>
      </c>
      <c r="Y965" s="13" t="str">
        <f t="shared" si="36"/>
        <v>Lang-63</v>
      </c>
    </row>
    <row r="966" spans="1:25" x14ac:dyDescent="0.35">
      <c r="A966" s="7" t="s">
        <v>1032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34"/>
        <v>SimFix</v>
      </c>
      <c r="P966" s="13" t="str">
        <f t="shared" si="35"/>
        <v>Search Like Pattern</v>
      </c>
      <c r="Q966" s="13" t="str">
        <f>IF(NOT(ISERR(SEARCH("*_Buggy",$A966))), "Buggy", IF(NOT(ISERR(SEARCH("*_Manual",$A966))), "Manual", IF(NOT(ISERR(SEARCH("*_Auto",$A966))), "Auto", "")))</f>
        <v>Manual</v>
      </c>
      <c r="R966" s="13" t="s">
        <v>577</v>
      </c>
      <c r="S966" s="25">
        <v>1</v>
      </c>
      <c r="T966" s="25">
        <v>0</v>
      </c>
      <c r="U966" s="25">
        <v>0</v>
      </c>
      <c r="V966" s="25">
        <v>1</v>
      </c>
      <c r="W966" s="25">
        <v>0</v>
      </c>
      <c r="X966" s="13">
        <v>1</v>
      </c>
      <c r="Y966" s="13" t="str">
        <f t="shared" si="36"/>
        <v>Math-33</v>
      </c>
    </row>
    <row r="967" spans="1:25" x14ac:dyDescent="0.35">
      <c r="A967" s="5" t="s">
        <v>1033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34"/>
        <v>SimFix</v>
      </c>
      <c r="P967" s="13" t="str">
        <f t="shared" si="35"/>
        <v>Search Like Pattern</v>
      </c>
      <c r="Q967" s="13" t="str">
        <f>IF(NOT(ISERR(SEARCH("*_Buggy",$A967))), "Buggy", IF(NOT(ISERR(SEARCH("*_Manual",$A967))), "Manual", IF(NOT(ISERR(SEARCH("*_Auto",$A967))), "Auto", "")))</f>
        <v>Manual</v>
      </c>
      <c r="R967" s="13" t="s">
        <v>577</v>
      </c>
      <c r="S967" s="25">
        <v>2</v>
      </c>
      <c r="T967" s="25">
        <v>0</v>
      </c>
      <c r="U967" s="25">
        <v>0</v>
      </c>
      <c r="V967" s="25">
        <v>2</v>
      </c>
      <c r="W967" s="25">
        <v>0</v>
      </c>
      <c r="X967" s="13">
        <v>2</v>
      </c>
      <c r="Y967" s="13" t="str">
        <f t="shared" si="36"/>
        <v>Math-35</v>
      </c>
    </row>
    <row r="968" spans="1:25" x14ac:dyDescent="0.35">
      <c r="A968" s="5" t="s">
        <v>1034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34"/>
        <v>SimFix</v>
      </c>
      <c r="P968" s="13" t="str">
        <f t="shared" si="35"/>
        <v>Search Like Pattern</v>
      </c>
      <c r="Q968" s="13" t="str">
        <f>IF(NOT(ISERR(SEARCH("*_Buggy",$A968))), "Buggy", IF(NOT(ISERR(SEARCH("*_Manual",$A968))), "Manual", IF(NOT(ISERR(SEARCH("*_Auto",$A968))), "Auto", "")))</f>
        <v>Manual</v>
      </c>
      <c r="R968" s="13" t="s">
        <v>577</v>
      </c>
      <c r="S968" s="25">
        <v>1</v>
      </c>
      <c r="T968" s="25">
        <v>0</v>
      </c>
      <c r="U968" s="25">
        <v>0</v>
      </c>
      <c r="V968" s="25">
        <v>1</v>
      </c>
      <c r="W968" s="25">
        <v>0</v>
      </c>
      <c r="X968" s="13">
        <v>1</v>
      </c>
      <c r="Y968" s="13" t="str">
        <f t="shared" si="36"/>
        <v>Math-41</v>
      </c>
    </row>
    <row r="969" spans="1:25" x14ac:dyDescent="0.35">
      <c r="A969" s="7" t="s">
        <v>1035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34"/>
        <v>SimFix</v>
      </c>
      <c r="P969" s="13" t="str">
        <f t="shared" si="35"/>
        <v>Search Like Pattern</v>
      </c>
      <c r="Q969" s="13" t="str">
        <f>IF(NOT(ISERR(SEARCH("*_Buggy",$A969))), "Buggy", IF(NOT(ISERR(SEARCH("*_Manual",$A969))), "Manual", IF(NOT(ISERR(SEARCH("*_Auto",$A969))), "Auto", "")))</f>
        <v>Manual</v>
      </c>
      <c r="R969" s="13" t="s">
        <v>578</v>
      </c>
      <c r="S969" s="25">
        <v>3</v>
      </c>
      <c r="T969" s="25">
        <v>0</v>
      </c>
      <c r="U969" s="25">
        <v>0</v>
      </c>
      <c r="V969" s="25">
        <v>3</v>
      </c>
      <c r="W969" s="25">
        <v>0</v>
      </c>
      <c r="X969" s="13">
        <v>3</v>
      </c>
      <c r="Y969" s="13" t="str">
        <f t="shared" si="36"/>
        <v>Math-43</v>
      </c>
    </row>
    <row r="970" spans="1:25" x14ac:dyDescent="0.35">
      <c r="A970" s="7" t="s">
        <v>1036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34"/>
        <v>SimFix</v>
      </c>
      <c r="P970" s="13" t="str">
        <f t="shared" si="35"/>
        <v>Search Like Pattern</v>
      </c>
      <c r="Q970" s="13" t="str">
        <f>IF(NOT(ISERR(SEARCH("*_Buggy",$A970))), "Buggy", IF(NOT(ISERR(SEARCH("*_Manual",$A970))), "Manual", IF(NOT(ISERR(SEARCH("*_Auto",$A970))), "Auto", "")))</f>
        <v>Manual</v>
      </c>
      <c r="R970" s="13" t="s">
        <v>577</v>
      </c>
      <c r="S970" s="25">
        <v>1</v>
      </c>
      <c r="T970" s="25">
        <v>0</v>
      </c>
      <c r="U970" s="25">
        <v>0</v>
      </c>
      <c r="V970" s="25">
        <v>1</v>
      </c>
      <c r="W970" s="25">
        <v>0</v>
      </c>
      <c r="X970" s="13">
        <v>1</v>
      </c>
      <c r="Y970" s="13" t="str">
        <f t="shared" si="36"/>
        <v>Math-5</v>
      </c>
    </row>
    <row r="971" spans="1:25" x14ac:dyDescent="0.35">
      <c r="A971" s="7" t="s">
        <v>1037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34"/>
        <v>SimFix</v>
      </c>
      <c r="P971" s="13" t="str">
        <f t="shared" si="35"/>
        <v>Search Like Pattern</v>
      </c>
      <c r="Q971" s="13" t="str">
        <f>IF(NOT(ISERR(SEARCH("*_Buggy",$A971))), "Buggy", IF(NOT(ISERR(SEARCH("*_Manual",$A971))), "Manual", IF(NOT(ISERR(SEARCH("*_Auto",$A971))), "Auto", "")))</f>
        <v>Manual</v>
      </c>
      <c r="R971" s="13" t="s">
        <v>578</v>
      </c>
      <c r="S971" s="25">
        <v>1</v>
      </c>
      <c r="T971" s="25">
        <v>0</v>
      </c>
      <c r="U971" s="13">
        <v>4</v>
      </c>
      <c r="V971" s="13">
        <v>0</v>
      </c>
      <c r="W971" s="13">
        <v>0</v>
      </c>
      <c r="X971" s="13">
        <v>4</v>
      </c>
      <c r="Y971" s="13" t="str">
        <f t="shared" si="36"/>
        <v>Math-50</v>
      </c>
    </row>
    <row r="972" spans="1:25" x14ac:dyDescent="0.35">
      <c r="A972" s="7" t="s">
        <v>1038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34"/>
        <v>SimFix</v>
      </c>
      <c r="P972" s="13" t="str">
        <f t="shared" si="35"/>
        <v>Search Like Pattern</v>
      </c>
      <c r="Q972" s="13" t="str">
        <f>IF(NOT(ISERR(SEARCH("*_Buggy",$A972))), "Buggy", IF(NOT(ISERR(SEARCH("*_Manual",$A972))), "Manual", IF(NOT(ISERR(SEARCH("*_Auto",$A972))), "Auto", "")))</f>
        <v>Manual</v>
      </c>
      <c r="R972" s="13" t="s">
        <v>577</v>
      </c>
      <c r="S972" s="25">
        <v>1</v>
      </c>
      <c r="T972" s="13">
        <v>3</v>
      </c>
      <c r="U972" s="25">
        <v>0</v>
      </c>
      <c r="V972" s="25">
        <v>0</v>
      </c>
      <c r="W972" s="25">
        <v>0</v>
      </c>
      <c r="X972" s="13">
        <v>3</v>
      </c>
      <c r="Y972" s="13" t="str">
        <f t="shared" si="36"/>
        <v>Math-53</v>
      </c>
    </row>
    <row r="973" spans="1:25" x14ac:dyDescent="0.35">
      <c r="A973" s="7" t="s">
        <v>1039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34"/>
        <v>SimFix</v>
      </c>
      <c r="P973" s="13" t="str">
        <f t="shared" si="35"/>
        <v>Search Like Pattern</v>
      </c>
      <c r="Q973" s="13" t="str">
        <f>IF(NOT(ISERR(SEARCH("*_Buggy",$A973))), "Buggy", IF(NOT(ISERR(SEARCH("*_Manual",$A973))), "Manual", IF(NOT(ISERR(SEARCH("*_Auto",$A973))), "Auto", "")))</f>
        <v>Manual</v>
      </c>
      <c r="R973" s="13" t="s">
        <v>577</v>
      </c>
      <c r="S973" s="25">
        <v>1</v>
      </c>
      <c r="T973" s="25">
        <v>0</v>
      </c>
      <c r="U973" s="25">
        <v>0</v>
      </c>
      <c r="V973" s="25">
        <v>1</v>
      </c>
      <c r="W973" s="25">
        <v>0</v>
      </c>
      <c r="X973" s="13">
        <v>1</v>
      </c>
      <c r="Y973" s="13" t="str">
        <f t="shared" si="36"/>
        <v>Math-57</v>
      </c>
    </row>
    <row r="974" spans="1:25" x14ac:dyDescent="0.35">
      <c r="A974" s="7" t="s">
        <v>1040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34"/>
        <v>SimFix</v>
      </c>
      <c r="P974" s="13" t="str">
        <f t="shared" si="35"/>
        <v>Search Like Pattern</v>
      </c>
      <c r="Q974" s="13" t="str">
        <f>IF(NOT(ISERR(SEARCH("*_Buggy",$A974))), "Buggy", IF(NOT(ISERR(SEARCH("*_Manual",$A974))), "Manual", IF(NOT(ISERR(SEARCH("*_Auto",$A974))), "Auto", "")))</f>
        <v>Manual</v>
      </c>
      <c r="R974" s="13" t="s">
        <v>577</v>
      </c>
      <c r="S974" s="25">
        <v>1</v>
      </c>
      <c r="T974" s="25">
        <v>0</v>
      </c>
      <c r="U974" s="25">
        <v>0</v>
      </c>
      <c r="V974" s="25">
        <v>1</v>
      </c>
      <c r="W974" s="25">
        <v>0</v>
      </c>
      <c r="X974" s="13">
        <v>1</v>
      </c>
      <c r="Y974" s="13" t="str">
        <f t="shared" si="36"/>
        <v>Math-59</v>
      </c>
    </row>
    <row r="975" spans="1:25" x14ac:dyDescent="0.35">
      <c r="A975" s="5" t="s">
        <v>1041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34"/>
        <v>SimFix</v>
      </c>
      <c r="P975" s="13" t="str">
        <f t="shared" si="35"/>
        <v>Search Like Pattern</v>
      </c>
      <c r="Q975" s="13" t="str">
        <f>IF(NOT(ISERR(SEARCH("*_Buggy",$A975))), "Buggy", IF(NOT(ISERR(SEARCH("*_Manual",$A975))), "Manual", IF(NOT(ISERR(SEARCH("*_Auto",$A975))), "Auto", "")))</f>
        <v>Manual</v>
      </c>
      <c r="R975" s="13" t="s">
        <v>578</v>
      </c>
      <c r="S975" s="25">
        <v>1</v>
      </c>
      <c r="T975" s="25">
        <v>0</v>
      </c>
      <c r="U975" s="25">
        <v>0</v>
      </c>
      <c r="V975" s="25">
        <v>1</v>
      </c>
      <c r="W975" s="25">
        <v>0</v>
      </c>
      <c r="X975" s="13">
        <v>1</v>
      </c>
      <c r="Y975" s="13" t="str">
        <f t="shared" si="36"/>
        <v>Math-63</v>
      </c>
    </row>
    <row r="976" spans="1:25" x14ac:dyDescent="0.35">
      <c r="A976" s="5" t="s">
        <v>1042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34"/>
        <v>SimFix</v>
      </c>
      <c r="P976" s="13" t="str">
        <f t="shared" si="35"/>
        <v>Search Like Pattern</v>
      </c>
      <c r="Q976" s="13" t="str">
        <f>IF(NOT(ISERR(SEARCH("*_Buggy",$A976))), "Buggy", IF(NOT(ISERR(SEARCH("*_Manual",$A976))), "Manual", IF(NOT(ISERR(SEARCH("*_Auto",$A976))), "Auto", "")))</f>
        <v>Manual</v>
      </c>
      <c r="R976" s="13" t="s">
        <v>578</v>
      </c>
      <c r="S976" s="25">
        <v>1</v>
      </c>
      <c r="T976" s="25">
        <v>0</v>
      </c>
      <c r="U976" s="25">
        <v>0</v>
      </c>
      <c r="V976" s="25">
        <v>1</v>
      </c>
      <c r="W976" s="25">
        <v>0</v>
      </c>
      <c r="X976" s="13">
        <v>1</v>
      </c>
      <c r="Y976" s="13" t="str">
        <f t="shared" si="36"/>
        <v>Math-69</v>
      </c>
    </row>
    <row r="977" spans="1:25" x14ac:dyDescent="0.35">
      <c r="A977" s="7" t="s">
        <v>1043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34"/>
        <v>SimFix</v>
      </c>
      <c r="P977" s="13" t="str">
        <f t="shared" si="35"/>
        <v>Search Like Pattern</v>
      </c>
      <c r="Q977" s="13" t="str">
        <f>IF(NOT(ISERR(SEARCH("*_Buggy",$A977))), "Buggy", IF(NOT(ISERR(SEARCH("*_Manual",$A977))), "Manual", IF(NOT(ISERR(SEARCH("*_Auto",$A977))), "Auto", "")))</f>
        <v>Manual</v>
      </c>
      <c r="R977" s="13" t="s">
        <v>577</v>
      </c>
      <c r="S977" s="25">
        <v>1</v>
      </c>
      <c r="T977" s="25">
        <v>0</v>
      </c>
      <c r="U977" s="25">
        <v>0</v>
      </c>
      <c r="V977" s="25">
        <v>1</v>
      </c>
      <c r="W977" s="25">
        <v>0</v>
      </c>
      <c r="X977" s="13">
        <v>1</v>
      </c>
      <c r="Y977" s="13" t="str">
        <f t="shared" si="36"/>
        <v>Math-70</v>
      </c>
    </row>
    <row r="978" spans="1:25" x14ac:dyDescent="0.35">
      <c r="A978" s="7" t="s">
        <v>1044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34"/>
        <v>SimFix</v>
      </c>
      <c r="P978" s="13" t="str">
        <f t="shared" si="35"/>
        <v>Search Like Pattern</v>
      </c>
      <c r="Q978" s="13" t="str">
        <f>IF(NOT(ISERR(SEARCH("*_Buggy",$A978))), "Buggy", IF(NOT(ISERR(SEARCH("*_Manual",$A978))), "Manual", IF(NOT(ISERR(SEARCH("*_Auto",$A978))), "Auto", "")))</f>
        <v>Manual</v>
      </c>
      <c r="R978" s="13" t="s">
        <v>577</v>
      </c>
      <c r="S978" s="25">
        <v>1</v>
      </c>
      <c r="T978" s="13">
        <v>3</v>
      </c>
      <c r="U978" s="25">
        <v>0</v>
      </c>
      <c r="V978" s="25">
        <v>0</v>
      </c>
      <c r="W978" s="25">
        <v>0</v>
      </c>
      <c r="X978" s="13">
        <v>3</v>
      </c>
      <c r="Y978" s="13" t="str">
        <f t="shared" si="36"/>
        <v>Math-71</v>
      </c>
    </row>
    <row r="979" spans="1:25" x14ac:dyDescent="0.35">
      <c r="A979" s="5" t="s">
        <v>1045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34"/>
        <v>SimFix</v>
      </c>
      <c r="P979" s="13" t="str">
        <f t="shared" si="35"/>
        <v>Search Like Pattern</v>
      </c>
      <c r="Q979" s="13" t="str">
        <f>IF(NOT(ISERR(SEARCH("*_Buggy",$A979))), "Buggy", IF(NOT(ISERR(SEARCH("*_Manual",$A979))), "Manual", IF(NOT(ISERR(SEARCH("*_Auto",$A979))), "Auto", "")))</f>
        <v>Manual</v>
      </c>
      <c r="R979" s="13" t="s">
        <v>577</v>
      </c>
      <c r="S979" s="25">
        <v>2</v>
      </c>
      <c r="T979" s="25">
        <v>0</v>
      </c>
      <c r="U979" s="25">
        <v>0</v>
      </c>
      <c r="V979" s="25">
        <v>2</v>
      </c>
      <c r="W979" s="25">
        <v>0</v>
      </c>
      <c r="X979" s="13">
        <v>2</v>
      </c>
      <c r="Y979" s="13" t="str">
        <f t="shared" si="36"/>
        <v>Math-72</v>
      </c>
    </row>
    <row r="980" spans="1:25" x14ac:dyDescent="0.35">
      <c r="A980" s="7" t="s">
        <v>1046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34"/>
        <v>SimFix</v>
      </c>
      <c r="P980" s="13" t="str">
        <f t="shared" si="35"/>
        <v>Search Like Pattern</v>
      </c>
      <c r="Q980" s="13" t="str">
        <f>IF(NOT(ISERR(SEARCH("*_Buggy",$A980))), "Buggy", IF(NOT(ISERR(SEARCH("*_Manual",$A980))), "Manual", IF(NOT(ISERR(SEARCH("*_Auto",$A980))), "Auto", "")))</f>
        <v>Manual</v>
      </c>
      <c r="R980" s="13" t="s">
        <v>578</v>
      </c>
      <c r="S980" s="25">
        <v>1</v>
      </c>
      <c r="T980" s="13">
        <v>4</v>
      </c>
      <c r="U980" s="25">
        <v>0</v>
      </c>
      <c r="V980" s="25">
        <v>0</v>
      </c>
      <c r="W980" s="25">
        <v>0</v>
      </c>
      <c r="X980" s="13">
        <v>4</v>
      </c>
      <c r="Y980" s="13" t="str">
        <f t="shared" si="36"/>
        <v>Math-73</v>
      </c>
    </row>
    <row r="981" spans="1:25" x14ac:dyDescent="0.35">
      <c r="A981" s="5" t="s">
        <v>1047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34"/>
        <v>SimFix</v>
      </c>
      <c r="P981" s="13" t="str">
        <f t="shared" si="35"/>
        <v>Search Like Pattern</v>
      </c>
      <c r="Q981" s="13" t="str">
        <f>IF(NOT(ISERR(SEARCH("*_Buggy",$A981))), "Buggy", IF(NOT(ISERR(SEARCH("*_Manual",$A981))), "Manual", IF(NOT(ISERR(SEARCH("*_Auto",$A981))), "Auto", "")))</f>
        <v>Manual</v>
      </c>
      <c r="R981" s="13" t="s">
        <v>577</v>
      </c>
      <c r="S981" s="25">
        <v>1</v>
      </c>
      <c r="T981" s="25">
        <v>0</v>
      </c>
      <c r="U981" s="25">
        <v>0</v>
      </c>
      <c r="V981" s="25">
        <v>1</v>
      </c>
      <c r="W981" s="25">
        <v>0</v>
      </c>
      <c r="X981" s="13">
        <v>1</v>
      </c>
      <c r="Y981" s="13" t="str">
        <f t="shared" si="36"/>
        <v>Math-75</v>
      </c>
    </row>
    <row r="982" spans="1:25" x14ac:dyDescent="0.35">
      <c r="A982" s="7" t="s">
        <v>1048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34"/>
        <v>SimFix</v>
      </c>
      <c r="P982" s="13" t="str">
        <f t="shared" si="35"/>
        <v>Search Like Pattern</v>
      </c>
      <c r="Q982" s="13" t="str">
        <f>IF(NOT(ISERR(SEARCH("*_Buggy",$A982))), "Buggy", IF(NOT(ISERR(SEARCH("*_Manual",$A982))), "Manual", IF(NOT(ISERR(SEARCH("*_Auto",$A982))), "Auto", "")))</f>
        <v>Manual</v>
      </c>
      <c r="R982" s="13" t="s">
        <v>577</v>
      </c>
      <c r="S982" s="25">
        <v>2</v>
      </c>
      <c r="T982" s="25">
        <v>0</v>
      </c>
      <c r="U982" s="25">
        <v>0</v>
      </c>
      <c r="V982" s="25">
        <v>2</v>
      </c>
      <c r="W982" s="25">
        <v>0</v>
      </c>
      <c r="X982" s="13">
        <v>2</v>
      </c>
      <c r="Y982" s="13" t="str">
        <f t="shared" si="36"/>
        <v>Math-79</v>
      </c>
    </row>
    <row r="983" spans="1:25" x14ac:dyDescent="0.35">
      <c r="A983" s="7" t="s">
        <v>1049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si="34"/>
        <v>SimFix</v>
      </c>
      <c r="P983" s="13" t="str">
        <f t="shared" si="35"/>
        <v>Search Like Pattern</v>
      </c>
      <c r="Q983" s="13" t="str">
        <f>IF(NOT(ISERR(SEARCH("*_Buggy",$A983))), "Buggy", IF(NOT(ISERR(SEARCH("*_Manual",$A983))), "Manual", IF(NOT(ISERR(SEARCH("*_Auto",$A983))), "Auto", "")))</f>
        <v>Manual</v>
      </c>
      <c r="R983" s="13" t="s">
        <v>578</v>
      </c>
      <c r="S983" s="25">
        <v>2</v>
      </c>
      <c r="T983" s="25">
        <v>0</v>
      </c>
      <c r="U983" s="25">
        <v>0</v>
      </c>
      <c r="V983" s="25">
        <v>2</v>
      </c>
      <c r="W983" s="25">
        <v>0</v>
      </c>
      <c r="X983" s="13">
        <v>2</v>
      </c>
      <c r="Y983" s="13" t="str">
        <f t="shared" si="36"/>
        <v>Math-8</v>
      </c>
    </row>
    <row r="984" spans="1:25" x14ac:dyDescent="0.35">
      <c r="A984" s="7" t="s">
        <v>1050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ref="O984:O1047" si="37">LEFT($A984,FIND("_",$A984)-1)</f>
        <v>SimFix</v>
      </c>
      <c r="P984" s="13" t="str">
        <f t="shared" ref="P984:P1047" si="38">IF($O984="ACS", "True Search", IF($O984="Arja", "Evolutionary Search", IF($O984="AVATAR", "True Pattern", IF($O984="CapGen", "Search Like Pattern", IF($O984="Cardumen", "True Semantic", IF($O984="DynaMoth", "True Semantic", IF($O984="FixMiner", "True Pattern", IF($O984="GenProg-A", "Evolutionary Search", IF($O984="Hercules", "Learning Pattern", IF($O984="Jaid", "True Semantic",
IF($O984="Kali-A", "True Search", IF($O984="kPAR", "True Pattern", IF($O984="Nopol", "True Semantic", IF($O984="RSRepair-A", "Evolutionary Search", IF($O984="SequenceR", "Deep Learning", IF($O984="SimFix", "Search Like Pattern", IF($O984="SketchFix", "True Pattern", IF($O984="SOFix", "True Pattern", IF($O984="ssFix", "Search Like Pattern", IF($O984="TBar", "True Pattern", ""))))))))))))))))))))</f>
        <v>Search Like Pattern</v>
      </c>
      <c r="Q984" s="13" t="str">
        <f>IF(NOT(ISERR(SEARCH("*_Buggy",$A984))), "Buggy", IF(NOT(ISERR(SEARCH("*_Manual",$A984))), "Manual", IF(NOT(ISERR(SEARCH("*_Auto",$A984))), "Auto", "")))</f>
        <v>Manual</v>
      </c>
      <c r="R984" s="13" t="s">
        <v>578</v>
      </c>
      <c r="S984" s="25">
        <v>1</v>
      </c>
      <c r="T984" s="25">
        <v>0</v>
      </c>
      <c r="U984" s="25">
        <v>0</v>
      </c>
      <c r="V984" s="25">
        <v>1</v>
      </c>
      <c r="W984" s="25">
        <v>0</v>
      </c>
      <c r="X984" s="13">
        <v>1</v>
      </c>
      <c r="Y984" s="13" t="str">
        <f t="shared" si="36"/>
        <v>Math-80</v>
      </c>
    </row>
    <row r="985" spans="1:25" x14ac:dyDescent="0.35">
      <c r="A985" s="7" t="s">
        <v>1051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37"/>
        <v>SimFix</v>
      </c>
      <c r="P985" s="13" t="str">
        <f t="shared" si="38"/>
        <v>Search Like Pattern</v>
      </c>
      <c r="Q985" s="13" t="str">
        <f>IF(NOT(ISERR(SEARCH("*_Buggy",$A985))), "Buggy", IF(NOT(ISERR(SEARCH("*_Manual",$A985))), "Manual", IF(NOT(ISERR(SEARCH("*_Auto",$A985))), "Auto", "")))</f>
        <v>Manual</v>
      </c>
      <c r="R985" s="13" t="s">
        <v>578</v>
      </c>
      <c r="S985" s="25">
        <v>3</v>
      </c>
      <c r="T985" s="25">
        <v>1</v>
      </c>
      <c r="U985" s="25">
        <v>0</v>
      </c>
      <c r="V985" s="25">
        <v>3</v>
      </c>
      <c r="W985" s="25">
        <v>0</v>
      </c>
      <c r="X985" s="13">
        <v>4</v>
      </c>
      <c r="Y985" s="13" t="str">
        <f t="shared" si="36"/>
        <v>Math-81</v>
      </c>
    </row>
    <row r="986" spans="1:25" x14ac:dyDescent="0.35">
      <c r="A986" s="7" t="s">
        <v>1052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37"/>
        <v>SimFix</v>
      </c>
      <c r="P986" s="13" t="str">
        <f t="shared" si="38"/>
        <v>Search Like Pattern</v>
      </c>
      <c r="Q986" s="13" t="str">
        <f>IF(NOT(ISERR(SEARCH("*_Buggy",$A986))), "Buggy", IF(NOT(ISERR(SEARCH("*_Manual",$A986))), "Manual", IF(NOT(ISERR(SEARCH("*_Auto",$A986))), "Auto", "")))</f>
        <v>Manual</v>
      </c>
      <c r="R986" s="13" t="s">
        <v>578</v>
      </c>
      <c r="S986" s="25">
        <v>1</v>
      </c>
      <c r="T986" s="25">
        <v>0</v>
      </c>
      <c r="U986" s="25">
        <v>0</v>
      </c>
      <c r="V986" s="25">
        <v>1</v>
      </c>
      <c r="W986" s="25">
        <v>0</v>
      </c>
      <c r="X986" s="13">
        <v>1</v>
      </c>
      <c r="Y986" s="13" t="str">
        <f t="shared" si="36"/>
        <v>Math-82</v>
      </c>
    </row>
    <row r="987" spans="1:25" x14ac:dyDescent="0.35">
      <c r="A987" s="5" t="s">
        <v>1053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37"/>
        <v>SimFix</v>
      </c>
      <c r="P987" s="13" t="str">
        <f t="shared" si="38"/>
        <v>Search Like Pattern</v>
      </c>
      <c r="Q987" s="13" t="str">
        <f>IF(NOT(ISERR(SEARCH("*_Buggy",$A987))), "Buggy", IF(NOT(ISERR(SEARCH("*_Manual",$A987))), "Manual", IF(NOT(ISERR(SEARCH("*_Auto",$A987))), "Auto", "")))</f>
        <v>Manual</v>
      </c>
      <c r="R987" s="13" t="s">
        <v>578</v>
      </c>
      <c r="S987" s="25">
        <v>3</v>
      </c>
      <c r="T987" s="13">
        <v>9</v>
      </c>
      <c r="U987" s="25">
        <v>0</v>
      </c>
      <c r="V987" s="25">
        <v>0</v>
      </c>
      <c r="W987" s="25">
        <v>0</v>
      </c>
      <c r="X987" s="13">
        <v>9</v>
      </c>
      <c r="Y987" s="13" t="str">
        <f t="shared" si="36"/>
        <v>Math-84</v>
      </c>
    </row>
    <row r="988" spans="1:25" x14ac:dyDescent="0.35">
      <c r="A988" s="5" t="s">
        <v>1054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37"/>
        <v>SimFix</v>
      </c>
      <c r="P988" s="13" t="str">
        <f t="shared" si="38"/>
        <v>Search Like Pattern</v>
      </c>
      <c r="Q988" s="13" t="str">
        <f>IF(NOT(ISERR(SEARCH("*_Buggy",$A988))), "Buggy", IF(NOT(ISERR(SEARCH("*_Manual",$A988))), "Manual", IF(NOT(ISERR(SEARCH("*_Auto",$A988))), "Auto", "")))</f>
        <v>Manual</v>
      </c>
      <c r="R988" s="13" t="s">
        <v>578</v>
      </c>
      <c r="S988" s="25">
        <v>1</v>
      </c>
      <c r="T988" s="25">
        <v>0</v>
      </c>
      <c r="U988" s="25">
        <v>0</v>
      </c>
      <c r="V988" s="25">
        <v>1</v>
      </c>
      <c r="W988" s="25">
        <v>0</v>
      </c>
      <c r="X988" s="13">
        <v>1</v>
      </c>
      <c r="Y988" s="13" t="str">
        <f t="shared" si="36"/>
        <v>Math-85</v>
      </c>
    </row>
    <row r="989" spans="1:25" x14ac:dyDescent="0.35">
      <c r="A989" s="5" t="s">
        <v>1055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37"/>
        <v>TBar</v>
      </c>
      <c r="P989" s="13" t="str">
        <f t="shared" si="38"/>
        <v>True Pattern</v>
      </c>
      <c r="Q989" s="13" t="str">
        <f>IF(NOT(ISERR(SEARCH("*_Buggy",$A989))), "Buggy", IF(NOT(ISERR(SEARCH("*_Manual",$A989))), "Manual", IF(NOT(ISERR(SEARCH("*_Auto",$A989))), "Auto", "")))</f>
        <v>Manual</v>
      </c>
      <c r="R989" s="13" t="s">
        <v>577</v>
      </c>
      <c r="S989" s="25">
        <v>1</v>
      </c>
      <c r="T989" s="25">
        <v>0</v>
      </c>
      <c r="U989" s="25">
        <v>0</v>
      </c>
      <c r="V989" s="25">
        <v>1</v>
      </c>
      <c r="W989" s="25">
        <v>0</v>
      </c>
      <c r="X989" s="13">
        <v>1</v>
      </c>
      <c r="Y989" s="13" t="str">
        <f t="shared" si="36"/>
        <v>Chart-1</v>
      </c>
    </row>
    <row r="990" spans="1:25" x14ac:dyDescent="0.35">
      <c r="A990" s="5" t="s">
        <v>1056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37"/>
        <v>TBar</v>
      </c>
      <c r="P990" s="13" t="str">
        <f t="shared" si="38"/>
        <v>True Pattern</v>
      </c>
      <c r="Q990" s="13" t="str">
        <f>IF(NOT(ISERR(SEARCH("*_Buggy",$A990))), "Buggy", IF(NOT(ISERR(SEARCH("*_Manual",$A990))), "Manual", IF(NOT(ISERR(SEARCH("*_Auto",$A990))), "Auto", "")))</f>
        <v>Manual</v>
      </c>
      <c r="R990" s="13" t="s">
        <v>577</v>
      </c>
      <c r="S990" s="25">
        <v>1</v>
      </c>
      <c r="T990" s="25">
        <v>0</v>
      </c>
      <c r="U990" s="25">
        <v>0</v>
      </c>
      <c r="V990" s="25">
        <v>1</v>
      </c>
      <c r="W990" s="25">
        <v>0</v>
      </c>
      <c r="X990" s="13">
        <v>1</v>
      </c>
      <c r="Y990" s="13" t="str">
        <f t="shared" si="36"/>
        <v>Chart-11</v>
      </c>
    </row>
    <row r="991" spans="1:25" x14ac:dyDescent="0.35">
      <c r="A991" s="7" t="s">
        <v>1057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37"/>
        <v>TBar</v>
      </c>
      <c r="P991" s="13" t="str">
        <f t="shared" si="38"/>
        <v>True Pattern</v>
      </c>
      <c r="Q991" s="13" t="str">
        <f>IF(NOT(ISERR(SEARCH("*_Buggy",$A991))), "Buggy", IF(NOT(ISERR(SEARCH("*_Manual",$A991))), "Manual", IF(NOT(ISERR(SEARCH("*_Auto",$A991))), "Auto", "")))</f>
        <v>Manual</v>
      </c>
      <c r="R991" s="13" t="s">
        <v>577</v>
      </c>
      <c r="S991" s="25">
        <v>1</v>
      </c>
      <c r="T991" s="25">
        <v>0</v>
      </c>
      <c r="U991" s="25">
        <v>0</v>
      </c>
      <c r="V991" s="25">
        <v>1</v>
      </c>
      <c r="W991" s="25">
        <v>0</v>
      </c>
      <c r="X991" s="13">
        <v>1</v>
      </c>
      <c r="Y991" s="13" t="str">
        <f t="shared" si="36"/>
        <v>Chart-12</v>
      </c>
    </row>
    <row r="992" spans="1:25" x14ac:dyDescent="0.35">
      <c r="A992" s="5" t="s">
        <v>1058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37"/>
        <v>TBar</v>
      </c>
      <c r="P992" s="13" t="str">
        <f t="shared" si="38"/>
        <v>True Pattern</v>
      </c>
      <c r="Q992" s="13" t="str">
        <f>IF(NOT(ISERR(SEARCH("*_Buggy",$A992))), "Buggy", IF(NOT(ISERR(SEARCH("*_Manual",$A992))), "Manual", IF(NOT(ISERR(SEARCH("*_Auto",$A992))), "Auto", "")))</f>
        <v>Manual</v>
      </c>
      <c r="R992" s="13" t="s">
        <v>578</v>
      </c>
      <c r="S992" s="25">
        <v>1</v>
      </c>
      <c r="T992" s="25">
        <v>0</v>
      </c>
      <c r="U992" s="25">
        <v>0</v>
      </c>
      <c r="V992" s="25">
        <v>1</v>
      </c>
      <c r="W992" s="25">
        <v>0</v>
      </c>
      <c r="X992" s="13">
        <v>1</v>
      </c>
      <c r="Y992" s="13" t="str">
        <f t="shared" si="36"/>
        <v>Chart-13</v>
      </c>
    </row>
    <row r="993" spans="1:25" x14ac:dyDescent="0.35">
      <c r="A993" s="7" t="s">
        <v>1059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37"/>
        <v>TBar</v>
      </c>
      <c r="P993" s="13" t="str">
        <f t="shared" si="38"/>
        <v>True Pattern</v>
      </c>
      <c r="Q993" s="13" t="str">
        <f>IF(NOT(ISERR(SEARCH("*_Buggy",$A993))), "Buggy", IF(NOT(ISERR(SEARCH("*_Manual",$A993))), "Manual", IF(NOT(ISERR(SEARCH("*_Auto",$A993))), "Auto", "")))</f>
        <v>Manual</v>
      </c>
      <c r="R993" s="13" t="s">
        <v>577</v>
      </c>
      <c r="S993" s="25">
        <v>2</v>
      </c>
      <c r="T993" s="13">
        <v>6</v>
      </c>
      <c r="U993" s="25">
        <v>0</v>
      </c>
      <c r="V993" s="25">
        <v>0</v>
      </c>
      <c r="W993" s="25">
        <v>0</v>
      </c>
      <c r="X993" s="13">
        <v>6</v>
      </c>
      <c r="Y993" s="13" t="str">
        <f t="shared" si="36"/>
        <v>Chart-19</v>
      </c>
    </row>
    <row r="994" spans="1:25" x14ac:dyDescent="0.35">
      <c r="A994" s="5" t="s">
        <v>1060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37"/>
        <v>TBar</v>
      </c>
      <c r="P994" s="13" t="str">
        <f t="shared" si="38"/>
        <v>True Pattern</v>
      </c>
      <c r="Q994" s="13" t="str">
        <f>IF(NOT(ISERR(SEARCH("*_Buggy",$A994))), "Buggy", IF(NOT(ISERR(SEARCH("*_Manual",$A994))), "Manual", IF(NOT(ISERR(SEARCH("*_Auto",$A994))), "Auto", "")))</f>
        <v>Manual</v>
      </c>
      <c r="R994" s="13" t="s">
        <v>577</v>
      </c>
      <c r="S994" s="25">
        <v>1</v>
      </c>
      <c r="T994" s="25">
        <v>0</v>
      </c>
      <c r="U994" s="25">
        <v>0</v>
      </c>
      <c r="V994" s="25">
        <v>1</v>
      </c>
      <c r="W994" s="25">
        <v>0</v>
      </c>
      <c r="X994" s="13">
        <v>1</v>
      </c>
      <c r="Y994" s="13" t="str">
        <f t="shared" si="36"/>
        <v>Chart-20</v>
      </c>
    </row>
    <row r="995" spans="1:25" x14ac:dyDescent="0.35">
      <c r="A995" s="7" t="s">
        <v>1061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37"/>
        <v>TBar</v>
      </c>
      <c r="P995" s="13" t="str">
        <f t="shared" si="38"/>
        <v>True Pattern</v>
      </c>
      <c r="Q995" s="13" t="str">
        <f>IF(NOT(ISERR(SEARCH("*_Buggy",$A995))), "Buggy", IF(NOT(ISERR(SEARCH("*_Manual",$A995))), "Manual", IF(NOT(ISERR(SEARCH("*_Auto",$A995))), "Auto", "")))</f>
        <v>Manual</v>
      </c>
      <c r="R995" s="13" t="s">
        <v>577</v>
      </c>
      <c r="S995" s="25">
        <v>1</v>
      </c>
      <c r="T995" s="25">
        <v>0</v>
      </c>
      <c r="U995" s="25">
        <v>0</v>
      </c>
      <c r="V995" s="25">
        <v>1</v>
      </c>
      <c r="W995" s="25">
        <v>0</v>
      </c>
      <c r="X995" s="13">
        <v>1</v>
      </c>
      <c r="Y995" s="13" t="str">
        <f t="shared" si="36"/>
        <v>Chart-24</v>
      </c>
    </row>
    <row r="996" spans="1:25" x14ac:dyDescent="0.35">
      <c r="A996" s="5" t="s">
        <v>1062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37"/>
        <v>TBar</v>
      </c>
      <c r="P996" s="13" t="str">
        <f t="shared" si="38"/>
        <v>True Pattern</v>
      </c>
      <c r="Q996" s="13" t="str">
        <f>IF(NOT(ISERR(SEARCH("*_Buggy",$A996))), "Buggy", IF(NOT(ISERR(SEARCH("*_Manual",$A996))), "Manual", IF(NOT(ISERR(SEARCH("*_Auto",$A996))), "Auto", "")))</f>
        <v>Manual</v>
      </c>
      <c r="R996" s="13" t="s">
        <v>578</v>
      </c>
      <c r="S996" s="25">
        <v>6</v>
      </c>
      <c r="T996" s="25">
        <v>12</v>
      </c>
      <c r="U996" s="25">
        <v>0</v>
      </c>
      <c r="V996" s="25">
        <v>2</v>
      </c>
      <c r="W996" s="25">
        <v>0</v>
      </c>
      <c r="X996" s="13">
        <v>14</v>
      </c>
      <c r="Y996" s="13" t="str">
        <f t="shared" si="36"/>
        <v>Chart-25</v>
      </c>
    </row>
    <row r="997" spans="1:25" x14ac:dyDescent="0.35">
      <c r="A997" s="5" t="s">
        <v>1063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37"/>
        <v>TBar</v>
      </c>
      <c r="P997" s="13" t="str">
        <f t="shared" si="38"/>
        <v>True Pattern</v>
      </c>
      <c r="Q997" s="13" t="str">
        <f>IF(NOT(ISERR(SEARCH("*_Buggy",$A997))), "Buggy", IF(NOT(ISERR(SEARCH("*_Manual",$A997))), "Manual", IF(NOT(ISERR(SEARCH("*_Auto",$A997))), "Auto", "")))</f>
        <v>Manual</v>
      </c>
      <c r="R997" s="13" t="s">
        <v>577</v>
      </c>
      <c r="S997" s="25">
        <v>2</v>
      </c>
      <c r="T997" s="13">
        <v>2</v>
      </c>
      <c r="U997" s="25">
        <v>0</v>
      </c>
      <c r="V997" s="25">
        <v>0</v>
      </c>
      <c r="W997" s="25">
        <v>0</v>
      </c>
      <c r="X997" s="13">
        <v>2</v>
      </c>
      <c r="Y997" s="13" t="str">
        <f t="shared" ref="Y997:Y1060" si="39">MID(A997, SEARCH("_", A997) +1, SEARCH("_", A997, SEARCH("_", A997) +1) - SEARCH("_", A997) -1)</f>
        <v>Chart-26</v>
      </c>
    </row>
    <row r="998" spans="1:25" x14ac:dyDescent="0.35">
      <c r="A998" s="5" t="s">
        <v>1064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37"/>
        <v>TBar</v>
      </c>
      <c r="P998" s="13" t="str">
        <f t="shared" si="38"/>
        <v>True Pattern</v>
      </c>
      <c r="Q998" s="13" t="str">
        <f>IF(NOT(ISERR(SEARCH("*_Buggy",$A998))), "Buggy", IF(NOT(ISERR(SEARCH("*_Manual",$A998))), "Manual", IF(NOT(ISERR(SEARCH("*_Auto",$A998))), "Auto", "")))</f>
        <v>Manual</v>
      </c>
      <c r="R998" s="13" t="s">
        <v>578</v>
      </c>
      <c r="S998" s="25">
        <v>1</v>
      </c>
      <c r="T998" s="13">
        <v>2</v>
      </c>
      <c r="U998" s="25">
        <v>0</v>
      </c>
      <c r="V998" s="25">
        <v>0</v>
      </c>
      <c r="W998" s="25">
        <v>0</v>
      </c>
      <c r="X998" s="13">
        <v>2</v>
      </c>
      <c r="Y998" s="13" t="str">
        <f t="shared" si="39"/>
        <v>Chart-3</v>
      </c>
    </row>
    <row r="999" spans="1:25" x14ac:dyDescent="0.35">
      <c r="A999" s="7" t="s">
        <v>1065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37"/>
        <v>TBar</v>
      </c>
      <c r="P999" s="13" t="str">
        <f t="shared" si="38"/>
        <v>True Pattern</v>
      </c>
      <c r="Q999" s="13" t="str">
        <f>IF(NOT(ISERR(SEARCH("*_Buggy",$A999))), "Buggy", IF(NOT(ISERR(SEARCH("*_Manual",$A999))), "Manual", IF(NOT(ISERR(SEARCH("*_Auto",$A999))), "Auto", "")))</f>
        <v>Manual</v>
      </c>
      <c r="R999" s="13" t="s">
        <v>577</v>
      </c>
      <c r="S999" s="25">
        <v>2</v>
      </c>
      <c r="T999" s="13">
        <v>2</v>
      </c>
      <c r="U999" s="25">
        <v>0</v>
      </c>
      <c r="V999" s="25">
        <v>0</v>
      </c>
      <c r="W999" s="25">
        <v>0</v>
      </c>
      <c r="X999" s="13">
        <v>2</v>
      </c>
      <c r="Y999" s="13" t="str">
        <f t="shared" si="39"/>
        <v>Chart-4</v>
      </c>
    </row>
    <row r="1000" spans="1:25" x14ac:dyDescent="0.35">
      <c r="A1000" s="7" t="s">
        <v>1066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37"/>
        <v>TBar</v>
      </c>
      <c r="P1000" s="13" t="str">
        <f t="shared" si="38"/>
        <v>True Pattern</v>
      </c>
      <c r="Q1000" s="13" t="str">
        <f>IF(NOT(ISERR(SEARCH("*_Buggy",$A1000))), "Buggy", IF(NOT(ISERR(SEARCH("*_Manual",$A1000))), "Manual", IF(NOT(ISERR(SEARCH("*_Auto",$A1000))), "Auto", "")))</f>
        <v>Manual</v>
      </c>
      <c r="R1000" s="13" t="s">
        <v>578</v>
      </c>
      <c r="S1000" s="25">
        <v>2</v>
      </c>
      <c r="T1000" s="25">
        <v>4</v>
      </c>
      <c r="U1000" s="25">
        <v>0</v>
      </c>
      <c r="V1000" s="25">
        <v>1</v>
      </c>
      <c r="W1000" s="25">
        <v>0</v>
      </c>
      <c r="X1000" s="13">
        <v>5</v>
      </c>
      <c r="Y1000" s="13" t="str">
        <f t="shared" si="39"/>
        <v>Chart-5</v>
      </c>
    </row>
    <row r="1001" spans="1:25" x14ac:dyDescent="0.35">
      <c r="A1001" s="5" t="s">
        <v>1067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37"/>
        <v>TBar</v>
      </c>
      <c r="P1001" s="13" t="str">
        <f t="shared" si="38"/>
        <v>True Pattern</v>
      </c>
      <c r="Q1001" s="13" t="str">
        <f>IF(NOT(ISERR(SEARCH("*_Buggy",$A1001))), "Buggy", IF(NOT(ISERR(SEARCH("*_Manual",$A1001))), "Manual", IF(NOT(ISERR(SEARCH("*_Auto",$A1001))), "Auto", "")))</f>
        <v>Manual</v>
      </c>
      <c r="R1001" s="13" t="s">
        <v>578</v>
      </c>
      <c r="S1001" s="25">
        <v>2</v>
      </c>
      <c r="T1001" s="25">
        <v>0</v>
      </c>
      <c r="U1001" s="25">
        <v>0</v>
      </c>
      <c r="V1001" s="25">
        <v>2</v>
      </c>
      <c r="W1001" s="25">
        <v>0</v>
      </c>
      <c r="X1001" s="13">
        <v>2</v>
      </c>
      <c r="Y1001" s="13" t="str">
        <f t="shared" si="39"/>
        <v>Chart-7</v>
      </c>
    </row>
    <row r="1002" spans="1:25" x14ac:dyDescent="0.35">
      <c r="A1002" s="7" t="s">
        <v>1068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37"/>
        <v>TBar</v>
      </c>
      <c r="P1002" s="13" t="str">
        <f t="shared" si="38"/>
        <v>True Pattern</v>
      </c>
      <c r="Q1002" s="13" t="str">
        <f>IF(NOT(ISERR(SEARCH("*_Buggy",$A1002))), "Buggy", IF(NOT(ISERR(SEARCH("*_Manual",$A1002))), "Manual", IF(NOT(ISERR(SEARCH("*_Auto",$A1002))), "Auto", "")))</f>
        <v>Manual</v>
      </c>
      <c r="R1002" s="13" t="s">
        <v>577</v>
      </c>
      <c r="S1002" s="25">
        <v>1</v>
      </c>
      <c r="T1002" s="25">
        <v>0</v>
      </c>
      <c r="U1002" s="25">
        <v>0</v>
      </c>
      <c r="V1002" s="25">
        <v>1</v>
      </c>
      <c r="W1002" s="25">
        <v>0</v>
      </c>
      <c r="X1002" s="13">
        <v>1</v>
      </c>
      <c r="Y1002" s="13" t="str">
        <f t="shared" si="39"/>
        <v>Chart-8</v>
      </c>
    </row>
    <row r="1003" spans="1:25" x14ac:dyDescent="0.35">
      <c r="A1003" s="7" t="s">
        <v>1069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37"/>
        <v>TBar</v>
      </c>
      <c r="P1003" s="13" t="str">
        <f t="shared" si="38"/>
        <v>True Pattern</v>
      </c>
      <c r="Q1003" s="13" t="str">
        <f>IF(NOT(ISERR(SEARCH("*_Buggy",$A1003))), "Buggy", IF(NOT(ISERR(SEARCH("*_Manual",$A1003))), "Manual", IF(NOT(ISERR(SEARCH("*_Auto",$A1003))), "Auto", "")))</f>
        <v>Manual</v>
      </c>
      <c r="R1003" s="13" t="s">
        <v>577</v>
      </c>
      <c r="S1003" s="25">
        <v>1</v>
      </c>
      <c r="T1003" s="25">
        <v>0</v>
      </c>
      <c r="U1003" s="25">
        <v>0</v>
      </c>
      <c r="V1003" s="25">
        <v>1</v>
      </c>
      <c r="W1003" s="25">
        <v>0</v>
      </c>
      <c r="X1003" s="13">
        <v>1</v>
      </c>
      <c r="Y1003" s="13" t="str">
        <f t="shared" si="39"/>
        <v>Chart-9</v>
      </c>
    </row>
    <row r="1004" spans="1:25" x14ac:dyDescent="0.35">
      <c r="A1004" s="7" t="s">
        <v>1070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37"/>
        <v>TBar</v>
      </c>
      <c r="P1004" s="13" t="str">
        <f t="shared" si="38"/>
        <v>True Pattern</v>
      </c>
      <c r="Q1004" s="13" t="str">
        <f>IF(NOT(ISERR(SEARCH("*_Buggy",$A1004))), "Buggy", IF(NOT(ISERR(SEARCH("*_Manual",$A1004))), "Manual", IF(NOT(ISERR(SEARCH("*_Auto",$A1004))), "Auto", "")))</f>
        <v>Manual</v>
      </c>
      <c r="R1004" s="13" t="s">
        <v>577</v>
      </c>
      <c r="S1004" s="25">
        <v>1</v>
      </c>
      <c r="T1004" s="25">
        <v>0</v>
      </c>
      <c r="U1004" s="25">
        <v>0</v>
      </c>
      <c r="V1004" s="25">
        <v>1</v>
      </c>
      <c r="W1004" s="25">
        <v>0</v>
      </c>
      <c r="X1004" s="13">
        <v>1</v>
      </c>
      <c r="Y1004" s="13" t="str">
        <f t="shared" si="39"/>
        <v>Closure-10</v>
      </c>
    </row>
    <row r="1005" spans="1:25" x14ac:dyDescent="0.35">
      <c r="A1005" s="7" t="s">
        <v>1071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37"/>
        <v>TBar</v>
      </c>
      <c r="P1005" s="13" t="str">
        <f t="shared" si="38"/>
        <v>True Pattern</v>
      </c>
      <c r="Q1005" s="13" t="str">
        <f>IF(NOT(ISERR(SEARCH("*_Buggy",$A1005))), "Buggy", IF(NOT(ISERR(SEARCH("*_Manual",$A1005))), "Manual", IF(NOT(ISERR(SEARCH("*_Auto",$A1005))), "Auto", "")))</f>
        <v>Manual</v>
      </c>
      <c r="R1005" s="13" t="s">
        <v>577</v>
      </c>
      <c r="S1005" s="25">
        <v>2</v>
      </c>
      <c r="T1005" s="25">
        <v>0</v>
      </c>
      <c r="U1005" s="25">
        <v>0</v>
      </c>
      <c r="V1005" s="25">
        <v>0</v>
      </c>
      <c r="W1005" s="25">
        <v>1</v>
      </c>
      <c r="X1005" s="13">
        <v>2</v>
      </c>
      <c r="Y1005" s="13" t="str">
        <f t="shared" si="39"/>
        <v>Closure-102</v>
      </c>
    </row>
    <row r="1006" spans="1:25" x14ac:dyDescent="0.35">
      <c r="A1006" s="5" t="s">
        <v>1072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37"/>
        <v>TBar</v>
      </c>
      <c r="P1006" s="13" t="str">
        <f t="shared" si="38"/>
        <v>True Pattern</v>
      </c>
      <c r="Q1006" s="13" t="str">
        <f>IF(NOT(ISERR(SEARCH("*_Buggy",$A1006))), "Buggy", IF(NOT(ISERR(SEARCH("*_Manual",$A1006))), "Manual", IF(NOT(ISERR(SEARCH("*_Auto",$A1006))), "Auto", "")))</f>
        <v>Manual</v>
      </c>
      <c r="R1006" s="13" t="s">
        <v>577</v>
      </c>
      <c r="S1006" s="25">
        <v>1</v>
      </c>
      <c r="T1006" s="25">
        <v>0</v>
      </c>
      <c r="U1006" s="13">
        <v>2</v>
      </c>
      <c r="V1006" s="13">
        <v>0</v>
      </c>
      <c r="W1006" s="13">
        <v>0</v>
      </c>
      <c r="X1006" s="13">
        <v>2</v>
      </c>
      <c r="Y1006" s="13" t="str">
        <f t="shared" si="39"/>
        <v>Closure-11</v>
      </c>
    </row>
    <row r="1007" spans="1:25" x14ac:dyDescent="0.35">
      <c r="A1007" s="5" t="s">
        <v>1073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37"/>
        <v>TBar</v>
      </c>
      <c r="P1007" s="13" t="str">
        <f t="shared" si="38"/>
        <v>True Pattern</v>
      </c>
      <c r="Q1007" s="13" t="str">
        <f>IF(NOT(ISERR(SEARCH("*_Buggy",$A1007))), "Buggy", IF(NOT(ISERR(SEARCH("*_Manual",$A1007))), "Manual", IF(NOT(ISERR(SEARCH("*_Auto",$A1007))), "Auto", "")))</f>
        <v>Manual</v>
      </c>
      <c r="R1007" s="13" t="s">
        <v>577</v>
      </c>
      <c r="S1007" s="25">
        <v>2</v>
      </c>
      <c r="T1007" s="25">
        <v>0</v>
      </c>
      <c r="U1007" s="13">
        <v>11</v>
      </c>
      <c r="V1007" s="13">
        <v>0</v>
      </c>
      <c r="W1007" s="13">
        <v>0</v>
      </c>
      <c r="X1007" s="13">
        <v>11</v>
      </c>
      <c r="Y1007" s="13" t="str">
        <f t="shared" si="39"/>
        <v>Closure-115</v>
      </c>
    </row>
    <row r="1008" spans="1:25" x14ac:dyDescent="0.35">
      <c r="A1008" s="5" t="s">
        <v>1074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37"/>
        <v>TBar</v>
      </c>
      <c r="P1008" s="13" t="str">
        <f t="shared" si="38"/>
        <v>True Pattern</v>
      </c>
      <c r="Q1008" s="13" t="str">
        <f>IF(NOT(ISERR(SEARCH("*_Buggy",$A1008))), "Buggy", IF(NOT(ISERR(SEARCH("*_Manual",$A1008))), "Manual", IF(NOT(ISERR(SEARCH("*_Auto",$A1008))), "Auto", "")))</f>
        <v>Manual</v>
      </c>
      <c r="R1008" s="13" t="s">
        <v>577</v>
      </c>
      <c r="S1008" s="25">
        <v>3</v>
      </c>
      <c r="T1008" s="25">
        <v>0</v>
      </c>
      <c r="U1008" s="25">
        <v>0</v>
      </c>
      <c r="V1008" s="25">
        <v>0</v>
      </c>
      <c r="W1008" s="25">
        <v>12</v>
      </c>
      <c r="X1008" s="13">
        <v>24</v>
      </c>
      <c r="Y1008" s="13" t="str">
        <f t="shared" si="39"/>
        <v>Closure-117</v>
      </c>
    </row>
    <row r="1009" spans="1:25" x14ac:dyDescent="0.35">
      <c r="A1009" s="5" t="s">
        <v>1075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37"/>
        <v>TBar</v>
      </c>
      <c r="P1009" s="13" t="str">
        <f t="shared" si="38"/>
        <v>True Pattern</v>
      </c>
      <c r="Q1009" s="13" t="str">
        <f>IF(NOT(ISERR(SEARCH("*_Buggy",$A1009))), "Buggy", IF(NOT(ISERR(SEARCH("*_Manual",$A1009))), "Manual", IF(NOT(ISERR(SEARCH("*_Auto",$A1009))), "Auto", "")))</f>
        <v>Manual</v>
      </c>
      <c r="R1009" s="13" t="s">
        <v>577</v>
      </c>
      <c r="S1009" s="25">
        <v>2</v>
      </c>
      <c r="T1009" s="25">
        <v>0</v>
      </c>
      <c r="U1009" s="25">
        <v>0</v>
      </c>
      <c r="V1009" s="25">
        <v>0</v>
      </c>
      <c r="W1009" s="25">
        <v>1</v>
      </c>
      <c r="X1009" s="13">
        <v>2</v>
      </c>
      <c r="Y1009" s="13" t="str">
        <f t="shared" si="39"/>
        <v>Closure-13</v>
      </c>
    </row>
    <row r="1010" spans="1:25" x14ac:dyDescent="0.35">
      <c r="A1010" s="7" t="s">
        <v>1076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37"/>
        <v>TBar</v>
      </c>
      <c r="P1010" s="13" t="str">
        <f t="shared" si="38"/>
        <v>True Pattern</v>
      </c>
      <c r="Q1010" s="13" t="str">
        <f>IF(NOT(ISERR(SEARCH("*_Buggy",$A1010))), "Buggy", IF(NOT(ISERR(SEARCH("*_Manual",$A1010))), "Manual", IF(NOT(ISERR(SEARCH("*_Auto",$A1010))), "Auto", "")))</f>
        <v>Manual</v>
      </c>
      <c r="R1010" s="13" t="s">
        <v>578</v>
      </c>
      <c r="S1010" s="25">
        <v>2</v>
      </c>
      <c r="T1010" s="13">
        <v>2</v>
      </c>
      <c r="U1010" s="25">
        <v>0</v>
      </c>
      <c r="V1010" s="25">
        <v>0</v>
      </c>
      <c r="W1010" s="25">
        <v>0</v>
      </c>
      <c r="X1010" s="13">
        <v>2</v>
      </c>
      <c r="Y1010" s="13" t="str">
        <f t="shared" si="39"/>
        <v>Closure-19</v>
      </c>
    </row>
    <row r="1011" spans="1:25" x14ac:dyDescent="0.35">
      <c r="A1011" s="7" t="s">
        <v>1077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37"/>
        <v>TBar</v>
      </c>
      <c r="P1011" s="13" t="str">
        <f t="shared" si="38"/>
        <v>True Pattern</v>
      </c>
      <c r="Q1011" s="13" t="str">
        <f>IF(NOT(ISERR(SEARCH("*_Buggy",$A1011))), "Buggy", IF(NOT(ISERR(SEARCH("*_Manual",$A1011))), "Manual", IF(NOT(ISERR(SEARCH("*_Auto",$A1011))), "Auto", "")))</f>
        <v>Manual</v>
      </c>
      <c r="R1011" s="13" t="s">
        <v>577</v>
      </c>
      <c r="S1011" s="25">
        <v>3</v>
      </c>
      <c r="T1011" s="13">
        <v>4</v>
      </c>
      <c r="U1011" s="25">
        <v>0</v>
      </c>
      <c r="V1011" s="25">
        <v>0</v>
      </c>
      <c r="W1011" s="25">
        <v>0</v>
      </c>
      <c r="X1011" s="13">
        <v>4</v>
      </c>
      <c r="Y1011" s="13" t="str">
        <f t="shared" si="39"/>
        <v>Closure-2</v>
      </c>
    </row>
    <row r="1012" spans="1:25" x14ac:dyDescent="0.35">
      <c r="A1012" s="7" t="s">
        <v>1078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37"/>
        <v>TBar</v>
      </c>
      <c r="P1012" s="13" t="str">
        <f t="shared" si="38"/>
        <v>True Pattern</v>
      </c>
      <c r="Q1012" s="13" t="str">
        <f>IF(NOT(ISERR(SEARCH("*_Buggy",$A1012))), "Buggy", IF(NOT(ISERR(SEARCH("*_Manual",$A1012))), "Manual", IF(NOT(ISERR(SEARCH("*_Auto",$A1012))), "Auto", "")))</f>
        <v>Manual</v>
      </c>
      <c r="R1012" s="13" t="s">
        <v>578</v>
      </c>
      <c r="S1012" s="25">
        <v>2</v>
      </c>
      <c r="T1012" s="25">
        <v>0</v>
      </c>
      <c r="U1012" s="25">
        <v>17</v>
      </c>
      <c r="V1012" s="25">
        <v>2</v>
      </c>
      <c r="W1012" s="25">
        <v>0</v>
      </c>
      <c r="X1012" s="13">
        <v>19</v>
      </c>
      <c r="Y1012" s="13" t="str">
        <f t="shared" si="39"/>
        <v>Closure-21</v>
      </c>
    </row>
    <row r="1013" spans="1:25" x14ac:dyDescent="0.35">
      <c r="A1013" s="7" t="s">
        <v>1079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37"/>
        <v>TBar</v>
      </c>
      <c r="P1013" s="13" t="str">
        <f t="shared" si="38"/>
        <v>True Pattern</v>
      </c>
      <c r="Q1013" s="13" t="str">
        <f>IF(NOT(ISERR(SEARCH("*_Buggy",$A1013))), "Buggy", IF(NOT(ISERR(SEARCH("*_Manual",$A1013))), "Manual", IF(NOT(ISERR(SEARCH("*_Auto",$A1013))), "Auto", "")))</f>
        <v>Manual</v>
      </c>
      <c r="R1013" s="13" t="s">
        <v>578</v>
      </c>
      <c r="S1013" s="25">
        <v>5</v>
      </c>
      <c r="T1013" s="25">
        <v>0</v>
      </c>
      <c r="U1013" s="25">
        <v>23</v>
      </c>
      <c r="V1013" s="25">
        <v>2</v>
      </c>
      <c r="W1013" s="25">
        <v>1</v>
      </c>
      <c r="X1013" s="13">
        <v>26</v>
      </c>
      <c r="Y1013" s="13" t="str">
        <f t="shared" si="39"/>
        <v>Closure-22</v>
      </c>
    </row>
    <row r="1014" spans="1:25" x14ac:dyDescent="0.35">
      <c r="A1014" s="5" t="s">
        <v>1080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37"/>
        <v>TBar</v>
      </c>
      <c r="P1014" s="13" t="str">
        <f t="shared" si="38"/>
        <v>True Pattern</v>
      </c>
      <c r="Q1014" s="13" t="str">
        <f>IF(NOT(ISERR(SEARCH("*_Buggy",$A1014))), "Buggy", IF(NOT(ISERR(SEARCH("*_Manual",$A1014))), "Manual", IF(NOT(ISERR(SEARCH("*_Auto",$A1014))), "Auto", "")))</f>
        <v>Manual</v>
      </c>
      <c r="R1014" s="13" t="s">
        <v>578</v>
      </c>
      <c r="S1014" s="25">
        <v>1</v>
      </c>
      <c r="T1014" s="25">
        <v>0</v>
      </c>
      <c r="U1014" s="25">
        <v>13</v>
      </c>
      <c r="V1014" s="25">
        <v>2</v>
      </c>
      <c r="W1014" s="25">
        <v>0</v>
      </c>
      <c r="X1014" s="13">
        <v>15</v>
      </c>
      <c r="Y1014" s="13" t="str">
        <f t="shared" si="39"/>
        <v>Closure-35</v>
      </c>
    </row>
    <row r="1015" spans="1:25" x14ac:dyDescent="0.35">
      <c r="A1015" s="7" t="s">
        <v>1081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37"/>
        <v>TBar</v>
      </c>
      <c r="P1015" s="13" t="str">
        <f t="shared" si="38"/>
        <v>True Pattern</v>
      </c>
      <c r="Q1015" s="13" t="str">
        <f>IF(NOT(ISERR(SEARCH("*_Buggy",$A1015))), "Buggy", IF(NOT(ISERR(SEARCH("*_Manual",$A1015))), "Manual", IF(NOT(ISERR(SEARCH("*_Auto",$A1015))), "Auto", "")))</f>
        <v>Manual</v>
      </c>
      <c r="R1015" s="13" t="s">
        <v>577</v>
      </c>
      <c r="S1015" s="25">
        <v>1</v>
      </c>
      <c r="T1015" s="25">
        <v>0</v>
      </c>
      <c r="U1015" s="25">
        <v>0</v>
      </c>
      <c r="V1015" s="25">
        <v>1</v>
      </c>
      <c r="W1015" s="25">
        <v>0</v>
      </c>
      <c r="X1015" s="13">
        <v>1</v>
      </c>
      <c r="Y1015" s="13" t="str">
        <f t="shared" si="39"/>
        <v>Closure-38</v>
      </c>
    </row>
    <row r="1016" spans="1:25" x14ac:dyDescent="0.35">
      <c r="A1016" s="5" t="s">
        <v>1082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37"/>
        <v>TBar</v>
      </c>
      <c r="P1016" s="13" t="str">
        <f t="shared" si="38"/>
        <v>True Pattern</v>
      </c>
      <c r="Q1016" s="13" t="str">
        <f>IF(NOT(ISERR(SEARCH("*_Buggy",$A1016))), "Buggy", IF(NOT(ISERR(SEARCH("*_Manual",$A1016))), "Manual", IF(NOT(ISERR(SEARCH("*_Auto",$A1016))), "Auto", "")))</f>
        <v>Manual</v>
      </c>
      <c r="R1016" s="13" t="s">
        <v>577</v>
      </c>
      <c r="S1016" s="25">
        <v>2</v>
      </c>
      <c r="T1016" s="25">
        <v>0</v>
      </c>
      <c r="U1016" s="25">
        <v>0</v>
      </c>
      <c r="V1016" s="25">
        <v>2</v>
      </c>
      <c r="W1016" s="25">
        <v>0</v>
      </c>
      <c r="X1016" s="13">
        <v>2</v>
      </c>
      <c r="Y1016" s="13" t="str">
        <f t="shared" si="39"/>
        <v>Closure-4</v>
      </c>
    </row>
    <row r="1017" spans="1:25" x14ac:dyDescent="0.35">
      <c r="A1017" s="5" t="s">
        <v>1083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37"/>
        <v>TBar</v>
      </c>
      <c r="P1017" s="13" t="str">
        <f t="shared" si="38"/>
        <v>True Pattern</v>
      </c>
      <c r="Q1017" s="13" t="str">
        <f>IF(NOT(ISERR(SEARCH("*_Buggy",$A1017))), "Buggy", IF(NOT(ISERR(SEARCH("*_Manual",$A1017))), "Manual", IF(NOT(ISERR(SEARCH("*_Auto",$A1017))), "Auto", "")))</f>
        <v>Manual</v>
      </c>
      <c r="R1017" s="13" t="s">
        <v>577</v>
      </c>
      <c r="S1017" s="25">
        <v>2</v>
      </c>
      <c r="T1017" s="25">
        <v>0</v>
      </c>
      <c r="U1017" s="25">
        <v>2</v>
      </c>
      <c r="V1017" s="25">
        <v>1</v>
      </c>
      <c r="W1017" s="25">
        <v>0</v>
      </c>
      <c r="X1017" s="13">
        <v>3</v>
      </c>
      <c r="Y1017" s="13" t="str">
        <f t="shared" si="39"/>
        <v>Closure-40</v>
      </c>
    </row>
    <row r="1018" spans="1:25" x14ac:dyDescent="0.35">
      <c r="A1018" s="5" t="s">
        <v>1084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37"/>
        <v>TBar</v>
      </c>
      <c r="P1018" s="13" t="str">
        <f t="shared" si="38"/>
        <v>True Pattern</v>
      </c>
      <c r="Q1018" s="13" t="str">
        <f>IF(NOT(ISERR(SEARCH("*_Buggy",$A1018))), "Buggy", IF(NOT(ISERR(SEARCH("*_Manual",$A1018))), "Manual", IF(NOT(ISERR(SEARCH("*_Auto",$A1018))), "Auto", "")))</f>
        <v>Manual</v>
      </c>
      <c r="R1018" s="13" t="s">
        <v>577</v>
      </c>
      <c r="S1018" s="25">
        <v>1</v>
      </c>
      <c r="T1018" s="25">
        <v>0</v>
      </c>
      <c r="U1018" s="13">
        <v>16</v>
      </c>
      <c r="V1018" s="13">
        <v>0</v>
      </c>
      <c r="W1018" s="13">
        <v>0</v>
      </c>
      <c r="X1018" s="13">
        <v>16</v>
      </c>
      <c r="Y1018" s="13" t="str">
        <f t="shared" si="39"/>
        <v>Closure-46</v>
      </c>
    </row>
    <row r="1019" spans="1:25" x14ac:dyDescent="0.35">
      <c r="A1019" s="5" t="s">
        <v>1085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37"/>
        <v>TBar</v>
      </c>
      <c r="P1019" s="13" t="str">
        <f t="shared" si="38"/>
        <v>True Pattern</v>
      </c>
      <c r="Q1019" s="13" t="str">
        <f>IF(NOT(ISERR(SEARCH("*_Buggy",$A1019))), "Buggy", IF(NOT(ISERR(SEARCH("*_Manual",$A1019))), "Manual", IF(NOT(ISERR(SEARCH("*_Auto",$A1019))), "Auto", "")))</f>
        <v>Manual</v>
      </c>
      <c r="R1019" s="13" t="s">
        <v>577</v>
      </c>
      <c r="S1019" s="25">
        <v>1</v>
      </c>
      <c r="T1019" s="25">
        <v>0</v>
      </c>
      <c r="U1019" s="25">
        <v>0</v>
      </c>
      <c r="V1019" s="25">
        <v>1</v>
      </c>
      <c r="W1019" s="25">
        <v>0</v>
      </c>
      <c r="X1019" s="13">
        <v>1</v>
      </c>
      <c r="Y1019" s="13" t="str">
        <f t="shared" si="39"/>
        <v>Closure-62</v>
      </c>
    </row>
    <row r="1020" spans="1:25" x14ac:dyDescent="0.35">
      <c r="A1020" s="7" t="s">
        <v>1086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37"/>
        <v>TBar</v>
      </c>
      <c r="P1020" s="13" t="str">
        <f t="shared" si="38"/>
        <v>True Pattern</v>
      </c>
      <c r="Q1020" s="13" t="str">
        <f>IF(NOT(ISERR(SEARCH("*_Buggy",$A1020))), "Buggy", IF(NOT(ISERR(SEARCH("*_Manual",$A1020))), "Manual", IF(NOT(ISERR(SEARCH("*_Auto",$A1020))), "Auto", "")))</f>
        <v>Manual</v>
      </c>
      <c r="R1020" s="13" t="s">
        <v>578</v>
      </c>
      <c r="S1020" s="25">
        <v>2</v>
      </c>
      <c r="T1020" s="13">
        <v>2</v>
      </c>
      <c r="U1020" s="25">
        <v>0</v>
      </c>
      <c r="V1020" s="25">
        <v>0</v>
      </c>
      <c r="W1020" s="25">
        <v>0</v>
      </c>
      <c r="X1020" s="13">
        <v>2</v>
      </c>
      <c r="Y1020" s="13" t="str">
        <f t="shared" si="39"/>
        <v>Closure-66</v>
      </c>
    </row>
    <row r="1021" spans="1:25" x14ac:dyDescent="0.35">
      <c r="A1021" s="5" t="s">
        <v>1087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37"/>
        <v>TBar</v>
      </c>
      <c r="P1021" s="13" t="str">
        <f t="shared" si="38"/>
        <v>True Pattern</v>
      </c>
      <c r="Q1021" s="13" t="str">
        <f>IF(NOT(ISERR(SEARCH("*_Buggy",$A1021))), "Buggy", IF(NOT(ISERR(SEARCH("*_Manual",$A1021))), "Manual", IF(NOT(ISERR(SEARCH("*_Auto",$A1021))), "Auto", "")))</f>
        <v>Manual</v>
      </c>
      <c r="R1021" s="13" t="s">
        <v>577</v>
      </c>
      <c r="S1021" s="25">
        <v>1</v>
      </c>
      <c r="T1021" s="25">
        <v>0</v>
      </c>
      <c r="U1021" s="25">
        <v>0</v>
      </c>
      <c r="V1021" s="25">
        <v>1</v>
      </c>
      <c r="W1021" s="25">
        <v>0</v>
      </c>
      <c r="X1021" s="13">
        <v>1</v>
      </c>
      <c r="Y1021" s="13" t="str">
        <f t="shared" si="39"/>
        <v>Closure-70</v>
      </c>
    </row>
    <row r="1022" spans="1:25" x14ac:dyDescent="0.35">
      <c r="A1022" s="5" t="s">
        <v>1088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37"/>
        <v>TBar</v>
      </c>
      <c r="P1022" s="13" t="str">
        <f t="shared" si="38"/>
        <v>True Pattern</v>
      </c>
      <c r="Q1022" s="13" t="str">
        <f>IF(NOT(ISERR(SEARCH("*_Buggy",$A1022))), "Buggy", IF(NOT(ISERR(SEARCH("*_Manual",$A1022))), "Manual", IF(NOT(ISERR(SEARCH("*_Auto",$A1022))), "Auto", "")))</f>
        <v>Manual</v>
      </c>
      <c r="R1022" s="13" t="s">
        <v>577</v>
      </c>
      <c r="S1022" s="25">
        <v>1</v>
      </c>
      <c r="T1022" s="25">
        <v>0</v>
      </c>
      <c r="U1022" s="25">
        <v>0</v>
      </c>
      <c r="V1022" s="25">
        <v>1</v>
      </c>
      <c r="W1022" s="25">
        <v>0</v>
      </c>
      <c r="X1022" s="13">
        <v>1</v>
      </c>
      <c r="Y1022" s="13" t="str">
        <f t="shared" si="39"/>
        <v>Closure-73</v>
      </c>
    </row>
    <row r="1023" spans="1:25" x14ac:dyDescent="0.35">
      <c r="A1023" s="7" t="s">
        <v>1089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37"/>
        <v>TBar</v>
      </c>
      <c r="P1023" s="13" t="str">
        <f t="shared" si="38"/>
        <v>True Pattern</v>
      </c>
      <c r="Q1023" s="13" t="str">
        <f>IF(NOT(ISERR(SEARCH("*_Buggy",$A1023))), "Buggy", IF(NOT(ISERR(SEARCH("*_Manual",$A1023))), "Manual", IF(NOT(ISERR(SEARCH("*_Auto",$A1023))), "Auto", "")))</f>
        <v>Manual</v>
      </c>
      <c r="R1023" s="13" t="s">
        <v>577</v>
      </c>
      <c r="S1023" s="25">
        <v>2</v>
      </c>
      <c r="T1023" s="25">
        <v>0</v>
      </c>
      <c r="U1023" s="13">
        <v>9</v>
      </c>
      <c r="V1023" s="13">
        <v>0</v>
      </c>
      <c r="W1023" s="13">
        <v>0</v>
      </c>
      <c r="X1023" s="13">
        <v>9</v>
      </c>
      <c r="Y1023" s="13" t="str">
        <f t="shared" si="39"/>
        <v>Lang-10</v>
      </c>
    </row>
    <row r="1024" spans="1:25" x14ac:dyDescent="0.35">
      <c r="A1024" s="7" t="s">
        <v>1090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37"/>
        <v>TBar</v>
      </c>
      <c r="P1024" s="13" t="str">
        <f t="shared" si="38"/>
        <v>True Pattern</v>
      </c>
      <c r="Q1024" s="13" t="str">
        <f>IF(NOT(ISERR(SEARCH("*_Buggy",$A1024))), "Buggy", IF(NOT(ISERR(SEARCH("*_Manual",$A1024))), "Manual", IF(NOT(ISERR(SEARCH("*_Auto",$A1024))), "Auto", "")))</f>
        <v>Manual</v>
      </c>
      <c r="R1024" s="13" t="s">
        <v>578</v>
      </c>
      <c r="S1024" s="25">
        <v>4</v>
      </c>
      <c r="T1024" s="13">
        <v>19</v>
      </c>
      <c r="U1024" s="25">
        <v>0</v>
      </c>
      <c r="V1024" s="25">
        <v>0</v>
      </c>
      <c r="W1024" s="25">
        <v>0</v>
      </c>
      <c r="X1024" s="13">
        <v>19</v>
      </c>
      <c r="Y1024" s="13" t="str">
        <f t="shared" si="39"/>
        <v>Lang-13</v>
      </c>
    </row>
    <row r="1025" spans="1:25" x14ac:dyDescent="0.35">
      <c r="A1025" s="7" t="s">
        <v>1091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37"/>
        <v>TBar</v>
      </c>
      <c r="P1025" s="13" t="str">
        <f t="shared" si="38"/>
        <v>True Pattern</v>
      </c>
      <c r="Q1025" s="13" t="str">
        <f>IF(NOT(ISERR(SEARCH("*_Buggy",$A1025))), "Buggy", IF(NOT(ISERR(SEARCH("*_Manual",$A1025))), "Manual", IF(NOT(ISERR(SEARCH("*_Auto",$A1025))), "Auto", "")))</f>
        <v>Manual</v>
      </c>
      <c r="R1025" s="13" t="s">
        <v>578</v>
      </c>
      <c r="S1025" s="25">
        <v>2</v>
      </c>
      <c r="T1025" s="25">
        <v>1</v>
      </c>
      <c r="U1025" s="25">
        <v>2</v>
      </c>
      <c r="V1025" s="25">
        <v>1</v>
      </c>
      <c r="W1025" s="25">
        <v>1</v>
      </c>
      <c r="X1025" s="13">
        <v>5</v>
      </c>
      <c r="Y1025" s="13" t="str">
        <f t="shared" si="39"/>
        <v>Lang-18</v>
      </c>
    </row>
    <row r="1026" spans="1:25" x14ac:dyDescent="0.35">
      <c r="A1026" s="5" t="s">
        <v>1092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37"/>
        <v>TBar</v>
      </c>
      <c r="P1026" s="13" t="str">
        <f t="shared" si="38"/>
        <v>True Pattern</v>
      </c>
      <c r="Q1026" s="13" t="str">
        <f>IF(NOT(ISERR(SEARCH("*_Buggy",$A1026))), "Buggy", IF(NOT(ISERR(SEARCH("*_Manual",$A1026))), "Manual", IF(NOT(ISERR(SEARCH("*_Auto",$A1026))), "Auto", "")))</f>
        <v>Manual</v>
      </c>
      <c r="R1026" s="13" t="s">
        <v>578</v>
      </c>
      <c r="S1026" s="25">
        <v>2</v>
      </c>
      <c r="T1026" s="25">
        <v>0</v>
      </c>
      <c r="U1026" s="25">
        <v>0</v>
      </c>
      <c r="V1026" s="25">
        <v>2</v>
      </c>
      <c r="W1026" s="25">
        <v>0</v>
      </c>
      <c r="X1026" s="13">
        <v>2</v>
      </c>
      <c r="Y1026" s="13" t="str">
        <f t="shared" si="39"/>
        <v>Lang-20</v>
      </c>
    </row>
    <row r="1027" spans="1:25" x14ac:dyDescent="0.35">
      <c r="A1027" s="7" t="s">
        <v>1093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37"/>
        <v>TBar</v>
      </c>
      <c r="P1027" s="13" t="str">
        <f t="shared" si="38"/>
        <v>True Pattern</v>
      </c>
      <c r="Q1027" s="13" t="str">
        <f>IF(NOT(ISERR(SEARCH("*_Buggy",$A1027))), "Buggy", IF(NOT(ISERR(SEARCH("*_Manual",$A1027))), "Manual", IF(NOT(ISERR(SEARCH("*_Auto",$A1027))), "Auto", "")))</f>
        <v>Manual</v>
      </c>
      <c r="R1027" s="13" t="s">
        <v>578</v>
      </c>
      <c r="S1027" s="25">
        <v>2</v>
      </c>
      <c r="T1027" s="25">
        <v>6</v>
      </c>
      <c r="U1027" s="25">
        <v>0</v>
      </c>
      <c r="V1027" s="25">
        <v>1</v>
      </c>
      <c r="W1027" s="25">
        <v>0</v>
      </c>
      <c r="X1027" s="13">
        <v>7</v>
      </c>
      <c r="Y1027" s="13" t="str">
        <f t="shared" si="39"/>
        <v>Lang-22</v>
      </c>
    </row>
    <row r="1028" spans="1:25" x14ac:dyDescent="0.35">
      <c r="A1028" s="7" t="s">
        <v>1094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37"/>
        <v>TBar</v>
      </c>
      <c r="P1028" s="13" t="str">
        <f t="shared" si="38"/>
        <v>True Pattern</v>
      </c>
      <c r="Q1028" s="13" t="str">
        <f>IF(NOT(ISERR(SEARCH("*_Buggy",$A1028))), "Buggy", IF(NOT(ISERR(SEARCH("*_Manual",$A1028))), "Manual", IF(NOT(ISERR(SEARCH("*_Auto",$A1028))), "Auto", "")))</f>
        <v>Manual</v>
      </c>
      <c r="R1028" s="13" t="s">
        <v>577</v>
      </c>
      <c r="S1028" s="25">
        <v>1</v>
      </c>
      <c r="T1028" s="25">
        <v>0</v>
      </c>
      <c r="U1028" s="25">
        <v>0</v>
      </c>
      <c r="V1028" s="25">
        <v>1</v>
      </c>
      <c r="W1028" s="25">
        <v>0</v>
      </c>
      <c r="X1028" s="13">
        <v>1</v>
      </c>
      <c r="Y1028" s="13" t="str">
        <f t="shared" si="39"/>
        <v>Lang-24</v>
      </c>
    </row>
    <row r="1029" spans="1:25" x14ac:dyDescent="0.35">
      <c r="A1029" s="5" t="s">
        <v>1095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37"/>
        <v>TBar</v>
      </c>
      <c r="P1029" s="13" t="str">
        <f t="shared" si="38"/>
        <v>True Pattern</v>
      </c>
      <c r="Q1029" s="13" t="str">
        <f>IF(NOT(ISERR(SEARCH("*_Buggy",$A1029))), "Buggy", IF(NOT(ISERR(SEARCH("*_Manual",$A1029))), "Manual", IF(NOT(ISERR(SEARCH("*_Auto",$A1029))), "Auto", "")))</f>
        <v>Manual</v>
      </c>
      <c r="R1029" s="13" t="s">
        <v>577</v>
      </c>
      <c r="S1029" s="25">
        <v>1</v>
      </c>
      <c r="T1029" s="25">
        <v>0</v>
      </c>
      <c r="U1029" s="25">
        <v>0</v>
      </c>
      <c r="V1029" s="25">
        <v>1</v>
      </c>
      <c r="W1029" s="25">
        <v>0</v>
      </c>
      <c r="X1029" s="13">
        <v>1</v>
      </c>
      <c r="Y1029" s="13" t="str">
        <f t="shared" si="39"/>
        <v>Lang-26</v>
      </c>
    </row>
    <row r="1030" spans="1:25" x14ac:dyDescent="0.35">
      <c r="A1030" s="5" t="s">
        <v>1096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37"/>
        <v>TBar</v>
      </c>
      <c r="P1030" s="13" t="str">
        <f t="shared" si="38"/>
        <v>True Pattern</v>
      </c>
      <c r="Q1030" s="13" t="str">
        <f>IF(NOT(ISERR(SEARCH("*_Buggy",$A1030))), "Buggy", IF(NOT(ISERR(SEARCH("*_Manual",$A1030))), "Manual", IF(NOT(ISERR(SEARCH("*_Auto",$A1030))), "Auto", "")))</f>
        <v>Manual</v>
      </c>
      <c r="R1030" s="13" t="s">
        <v>578</v>
      </c>
      <c r="S1030" s="25">
        <v>2</v>
      </c>
      <c r="T1030" s="25">
        <v>3</v>
      </c>
      <c r="U1030" s="25">
        <v>0</v>
      </c>
      <c r="V1030" s="25">
        <v>1</v>
      </c>
      <c r="W1030" s="25">
        <v>0</v>
      </c>
      <c r="X1030" s="13">
        <v>4</v>
      </c>
      <c r="Y1030" s="13" t="str">
        <f t="shared" si="39"/>
        <v>Lang-27</v>
      </c>
    </row>
    <row r="1031" spans="1:25" x14ac:dyDescent="0.35">
      <c r="A1031" s="5" t="s">
        <v>1097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37"/>
        <v>TBar</v>
      </c>
      <c r="P1031" s="13" t="str">
        <f t="shared" si="38"/>
        <v>True Pattern</v>
      </c>
      <c r="Q1031" s="13" t="str">
        <f>IF(NOT(ISERR(SEARCH("*_Buggy",$A1031))), "Buggy", IF(NOT(ISERR(SEARCH("*_Manual",$A1031))), "Manual", IF(NOT(ISERR(SEARCH("*_Auto",$A1031))), "Auto", "")))</f>
        <v>Manual</v>
      </c>
      <c r="R1031" s="13" t="s">
        <v>577</v>
      </c>
      <c r="S1031" s="25">
        <v>1</v>
      </c>
      <c r="T1031" s="25">
        <v>0</v>
      </c>
      <c r="U1031" s="25">
        <v>0</v>
      </c>
      <c r="V1031" s="25">
        <v>1</v>
      </c>
      <c r="W1031" s="25">
        <v>0</v>
      </c>
      <c r="X1031" s="13">
        <v>1</v>
      </c>
      <c r="Y1031" s="13" t="str">
        <f t="shared" si="39"/>
        <v>Lang-33</v>
      </c>
    </row>
    <row r="1032" spans="1:25" x14ac:dyDescent="0.35">
      <c r="A1032" s="5" t="s">
        <v>1098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37"/>
        <v>TBar</v>
      </c>
      <c r="P1032" s="13" t="str">
        <f t="shared" si="38"/>
        <v>True Pattern</v>
      </c>
      <c r="Q1032" s="13" t="str">
        <f>IF(NOT(ISERR(SEARCH("*_Buggy",$A1032))), "Buggy", IF(NOT(ISERR(SEARCH("*_Manual",$A1032))), "Manual", IF(NOT(ISERR(SEARCH("*_Auto",$A1032))), "Auto", "")))</f>
        <v>Manual</v>
      </c>
      <c r="R1032" s="13" t="s">
        <v>577</v>
      </c>
      <c r="S1032" s="25">
        <v>1</v>
      </c>
      <c r="T1032" s="13">
        <v>3</v>
      </c>
      <c r="U1032" s="25">
        <v>0</v>
      </c>
      <c r="V1032" s="25">
        <v>0</v>
      </c>
      <c r="W1032" s="25">
        <v>0</v>
      </c>
      <c r="X1032" s="13">
        <v>3</v>
      </c>
      <c r="Y1032" s="13" t="str">
        <f t="shared" si="39"/>
        <v>Lang-39</v>
      </c>
    </row>
    <row r="1033" spans="1:25" x14ac:dyDescent="0.35">
      <c r="A1033" s="7" t="s">
        <v>1099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37"/>
        <v>TBar</v>
      </c>
      <c r="P1033" s="13" t="str">
        <f t="shared" si="38"/>
        <v>True Pattern</v>
      </c>
      <c r="Q1033" s="13" t="str">
        <f>IF(NOT(ISERR(SEARCH("*_Buggy",$A1033))), "Buggy", IF(NOT(ISERR(SEARCH("*_Manual",$A1033))), "Manual", IF(NOT(ISERR(SEARCH("*_Auto",$A1033))), "Auto", "")))</f>
        <v>Manual</v>
      </c>
      <c r="R1033" s="13" t="s">
        <v>578</v>
      </c>
      <c r="S1033" s="25">
        <v>8</v>
      </c>
      <c r="T1033" s="25">
        <v>19</v>
      </c>
      <c r="U1033" s="25">
        <v>0</v>
      </c>
      <c r="V1033" s="25">
        <v>2</v>
      </c>
      <c r="W1033" s="25">
        <v>0</v>
      </c>
      <c r="X1033" s="13">
        <v>21</v>
      </c>
      <c r="Y1033" s="13" t="str">
        <f t="shared" si="39"/>
        <v>Lang-41</v>
      </c>
    </row>
    <row r="1034" spans="1:25" x14ac:dyDescent="0.35">
      <c r="A1034" s="5" t="s">
        <v>1100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37"/>
        <v>TBar</v>
      </c>
      <c r="P1034" s="13" t="str">
        <f t="shared" si="38"/>
        <v>True Pattern</v>
      </c>
      <c r="Q1034" s="13" t="str">
        <f>IF(NOT(ISERR(SEARCH("*_Buggy",$A1034))), "Buggy", IF(NOT(ISERR(SEARCH("*_Manual",$A1034))), "Manual", IF(NOT(ISERR(SEARCH("*_Auto",$A1034))), "Auto", "")))</f>
        <v>Manual</v>
      </c>
      <c r="R1034" s="13" t="s">
        <v>578</v>
      </c>
      <c r="S1034" s="25">
        <v>1</v>
      </c>
      <c r="T1034" s="13">
        <v>1</v>
      </c>
      <c r="U1034" s="25">
        <v>0</v>
      </c>
      <c r="V1034" s="25">
        <v>0</v>
      </c>
      <c r="W1034" s="25">
        <v>0</v>
      </c>
      <c r="X1034" s="13">
        <v>1</v>
      </c>
      <c r="Y1034" s="13" t="str">
        <f t="shared" si="39"/>
        <v>Lang-43</v>
      </c>
    </row>
    <row r="1035" spans="1:25" x14ac:dyDescent="0.35">
      <c r="A1035" s="5" t="s">
        <v>1101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37"/>
        <v>TBar</v>
      </c>
      <c r="P1035" s="13" t="str">
        <f t="shared" si="38"/>
        <v>True Pattern</v>
      </c>
      <c r="Q1035" s="13" t="str">
        <f>IF(NOT(ISERR(SEARCH("*_Buggy",$A1035))), "Buggy", IF(NOT(ISERR(SEARCH("*_Manual",$A1035))), "Manual", IF(NOT(ISERR(SEARCH("*_Auto",$A1035))), "Auto", "")))</f>
        <v>Manual</v>
      </c>
      <c r="R1035" s="13" t="s">
        <v>578</v>
      </c>
      <c r="S1035" s="25">
        <v>1</v>
      </c>
      <c r="T1035" s="13">
        <v>3</v>
      </c>
      <c r="U1035" s="25">
        <v>0</v>
      </c>
      <c r="V1035" s="25">
        <v>0</v>
      </c>
      <c r="W1035" s="25">
        <v>0</v>
      </c>
      <c r="X1035" s="13">
        <v>3</v>
      </c>
      <c r="Y1035" s="13" t="str">
        <f t="shared" si="39"/>
        <v>Lang-44</v>
      </c>
    </row>
    <row r="1036" spans="1:25" x14ac:dyDescent="0.35">
      <c r="A1036" s="5" t="s">
        <v>1102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37"/>
        <v>TBar</v>
      </c>
      <c r="P1036" s="13" t="str">
        <f t="shared" si="38"/>
        <v>True Pattern</v>
      </c>
      <c r="Q1036" s="13" t="str">
        <f>IF(NOT(ISERR(SEARCH("*_Buggy",$A1036))), "Buggy", IF(NOT(ISERR(SEARCH("*_Manual",$A1036))), "Manual", IF(NOT(ISERR(SEARCH("*_Auto",$A1036))), "Auto", "")))</f>
        <v>Manual</v>
      </c>
      <c r="R1036" s="13" t="s">
        <v>578</v>
      </c>
      <c r="S1036" s="25">
        <v>1</v>
      </c>
      <c r="T1036" s="13">
        <v>3</v>
      </c>
      <c r="U1036" s="25">
        <v>0</v>
      </c>
      <c r="V1036" s="25">
        <v>0</v>
      </c>
      <c r="W1036" s="25">
        <v>0</v>
      </c>
      <c r="X1036" s="13">
        <v>3</v>
      </c>
      <c r="Y1036" s="13" t="str">
        <f t="shared" si="39"/>
        <v>Lang-45</v>
      </c>
    </row>
    <row r="1037" spans="1:25" x14ac:dyDescent="0.35">
      <c r="A1037" s="5" t="s">
        <v>1103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37"/>
        <v>TBar</v>
      </c>
      <c r="P1037" s="13" t="str">
        <f t="shared" si="38"/>
        <v>True Pattern</v>
      </c>
      <c r="Q1037" s="13" t="str">
        <f>IF(NOT(ISERR(SEARCH("*_Buggy",$A1037))), "Buggy", IF(NOT(ISERR(SEARCH("*_Manual",$A1037))), "Manual", IF(NOT(ISERR(SEARCH("*_Auto",$A1037))), "Auto", "")))</f>
        <v>Manual</v>
      </c>
      <c r="R1037" s="13" t="s">
        <v>577</v>
      </c>
      <c r="S1037" s="25">
        <v>2</v>
      </c>
      <c r="T1037" s="13">
        <v>6</v>
      </c>
      <c r="U1037" s="25">
        <v>0</v>
      </c>
      <c r="V1037" s="25">
        <v>0</v>
      </c>
      <c r="W1037" s="25">
        <v>0</v>
      </c>
      <c r="X1037" s="13">
        <v>6</v>
      </c>
      <c r="Y1037" s="13" t="str">
        <f t="shared" si="39"/>
        <v>Lang-47</v>
      </c>
    </row>
    <row r="1038" spans="1:25" x14ac:dyDescent="0.35">
      <c r="A1038" s="7" t="s">
        <v>1104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37"/>
        <v>TBar</v>
      </c>
      <c r="P1038" s="13" t="str">
        <f t="shared" si="38"/>
        <v>True Pattern</v>
      </c>
      <c r="Q1038" s="13" t="str">
        <f>IF(NOT(ISERR(SEARCH("*_Buggy",$A1038))), "Buggy", IF(NOT(ISERR(SEARCH("*_Manual",$A1038))), "Manual", IF(NOT(ISERR(SEARCH("*_Auto",$A1038))), "Auto", "")))</f>
        <v>Manual</v>
      </c>
      <c r="R1038" s="13" t="s">
        <v>578</v>
      </c>
      <c r="S1038" s="25">
        <v>6</v>
      </c>
      <c r="T1038" s="25">
        <v>0</v>
      </c>
      <c r="U1038" s="25">
        <v>2</v>
      </c>
      <c r="V1038" s="25">
        <v>4</v>
      </c>
      <c r="W1038" s="25">
        <v>6</v>
      </c>
      <c r="X1038" s="13">
        <v>12</v>
      </c>
      <c r="Y1038" s="13" t="str">
        <f t="shared" si="39"/>
        <v>Lang-50</v>
      </c>
    </row>
    <row r="1039" spans="1:25" x14ac:dyDescent="0.35">
      <c r="A1039" s="5" t="s">
        <v>1105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37"/>
        <v>TBar</v>
      </c>
      <c r="P1039" s="13" t="str">
        <f t="shared" si="38"/>
        <v>True Pattern</v>
      </c>
      <c r="Q1039" s="13" t="str">
        <f>IF(NOT(ISERR(SEARCH("*_Buggy",$A1039))), "Buggy", IF(NOT(ISERR(SEARCH("*_Manual",$A1039))), "Manual", IF(NOT(ISERR(SEARCH("*_Auto",$A1039))), "Auto", "")))</f>
        <v>Manual</v>
      </c>
      <c r="R1039" s="13" t="s">
        <v>577</v>
      </c>
      <c r="S1039" s="25">
        <v>1</v>
      </c>
      <c r="T1039" s="13">
        <v>1</v>
      </c>
      <c r="U1039" s="25">
        <v>0</v>
      </c>
      <c r="V1039" s="25">
        <v>0</v>
      </c>
      <c r="W1039" s="25">
        <v>0</v>
      </c>
      <c r="X1039" s="13">
        <v>1</v>
      </c>
      <c r="Y1039" s="13" t="str">
        <f t="shared" si="39"/>
        <v>Lang-51</v>
      </c>
    </row>
    <row r="1040" spans="1:25" x14ac:dyDescent="0.35">
      <c r="A1040" s="7" t="s">
        <v>1106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37"/>
        <v>TBar</v>
      </c>
      <c r="P1040" s="13" t="str">
        <f t="shared" si="38"/>
        <v>True Pattern</v>
      </c>
      <c r="Q1040" s="13" t="str">
        <f>IF(NOT(ISERR(SEARCH("*_Buggy",$A1040))), "Buggy", IF(NOT(ISERR(SEARCH("*_Manual",$A1040))), "Manual", IF(NOT(ISERR(SEARCH("*_Auto",$A1040))), "Auto", "")))</f>
        <v>Manual</v>
      </c>
      <c r="R1040" s="13" t="s">
        <v>577</v>
      </c>
      <c r="S1040" s="25">
        <v>1</v>
      </c>
      <c r="T1040" s="25">
        <v>0</v>
      </c>
      <c r="U1040" s="25">
        <v>0</v>
      </c>
      <c r="V1040" s="25">
        <v>1</v>
      </c>
      <c r="W1040" s="25">
        <v>0</v>
      </c>
      <c r="X1040" s="13">
        <v>1</v>
      </c>
      <c r="Y1040" s="13" t="str">
        <f t="shared" si="39"/>
        <v>Lang-57</v>
      </c>
    </row>
    <row r="1041" spans="1:25" x14ac:dyDescent="0.35">
      <c r="A1041" s="5" t="s">
        <v>1107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37"/>
        <v>TBar</v>
      </c>
      <c r="P1041" s="13" t="str">
        <f t="shared" si="38"/>
        <v>True Pattern</v>
      </c>
      <c r="Q1041" s="13" t="str">
        <f>IF(NOT(ISERR(SEARCH("*_Buggy",$A1041))), "Buggy", IF(NOT(ISERR(SEARCH("*_Manual",$A1041))), "Manual", IF(NOT(ISERR(SEARCH("*_Auto",$A1041))), "Auto", "")))</f>
        <v>Manual</v>
      </c>
      <c r="R1041" s="13" t="s">
        <v>578</v>
      </c>
      <c r="S1041" s="25">
        <v>1</v>
      </c>
      <c r="T1041" s="25">
        <v>0</v>
      </c>
      <c r="U1041" s="25">
        <v>1</v>
      </c>
      <c r="V1041" s="25">
        <v>1</v>
      </c>
      <c r="W1041" s="25">
        <v>0</v>
      </c>
      <c r="X1041" s="13">
        <v>2</v>
      </c>
      <c r="Y1041" s="13" t="str">
        <f t="shared" si="39"/>
        <v>Lang-58</v>
      </c>
    </row>
    <row r="1042" spans="1:25" x14ac:dyDescent="0.35">
      <c r="A1042" s="7" t="s">
        <v>1108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37"/>
        <v>TBar</v>
      </c>
      <c r="P1042" s="13" t="str">
        <f t="shared" si="38"/>
        <v>True Pattern</v>
      </c>
      <c r="Q1042" s="13" t="str">
        <f>IF(NOT(ISERR(SEARCH("*_Buggy",$A1042))), "Buggy", IF(NOT(ISERR(SEARCH("*_Manual",$A1042))), "Manual", IF(NOT(ISERR(SEARCH("*_Auto",$A1042))), "Auto", "")))</f>
        <v>Manual</v>
      </c>
      <c r="R1042" s="13" t="s">
        <v>577</v>
      </c>
      <c r="S1042" s="25">
        <v>1</v>
      </c>
      <c r="T1042" s="25">
        <v>0</v>
      </c>
      <c r="U1042" s="25">
        <v>0</v>
      </c>
      <c r="V1042" s="25">
        <v>1</v>
      </c>
      <c r="W1042" s="25">
        <v>0</v>
      </c>
      <c r="X1042" s="13">
        <v>1</v>
      </c>
      <c r="Y1042" s="13" t="str">
        <f t="shared" si="39"/>
        <v>Lang-59</v>
      </c>
    </row>
    <row r="1043" spans="1:25" x14ac:dyDescent="0.35">
      <c r="A1043" s="5" t="s">
        <v>1109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37"/>
        <v>TBar</v>
      </c>
      <c r="P1043" s="13" t="str">
        <f t="shared" si="38"/>
        <v>True Pattern</v>
      </c>
      <c r="Q1043" s="13" t="str">
        <f>IF(NOT(ISERR(SEARCH("*_Buggy",$A1043))), "Buggy", IF(NOT(ISERR(SEARCH("*_Manual",$A1043))), "Manual", IF(NOT(ISERR(SEARCH("*_Auto",$A1043))), "Auto", "")))</f>
        <v>Manual</v>
      </c>
      <c r="R1043" s="13" t="s">
        <v>577</v>
      </c>
      <c r="S1043" s="25">
        <v>1</v>
      </c>
      <c r="T1043" s="25">
        <v>0</v>
      </c>
      <c r="U1043" s="25">
        <v>0</v>
      </c>
      <c r="V1043" s="25">
        <v>1</v>
      </c>
      <c r="W1043" s="25">
        <v>0</v>
      </c>
      <c r="X1043" s="13">
        <v>1</v>
      </c>
      <c r="Y1043" s="13" t="str">
        <f t="shared" si="39"/>
        <v>Lang-6</v>
      </c>
    </row>
    <row r="1044" spans="1:25" x14ac:dyDescent="0.35">
      <c r="A1044" s="5" t="s">
        <v>1110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37"/>
        <v>TBar</v>
      </c>
      <c r="P1044" s="13" t="str">
        <f t="shared" si="38"/>
        <v>True Pattern</v>
      </c>
      <c r="Q1044" s="13" t="str">
        <f>IF(NOT(ISERR(SEARCH("*_Buggy",$A1044))), "Buggy", IF(NOT(ISERR(SEARCH("*_Manual",$A1044))), "Manual", IF(NOT(ISERR(SEARCH("*_Auto",$A1044))), "Auto", "")))</f>
        <v>Manual</v>
      </c>
      <c r="R1044" s="13" t="s">
        <v>578</v>
      </c>
      <c r="S1044" s="25">
        <v>2</v>
      </c>
      <c r="T1044" s="25">
        <v>0</v>
      </c>
      <c r="U1044" s="25">
        <v>0</v>
      </c>
      <c r="V1044" s="25">
        <v>2</v>
      </c>
      <c r="W1044" s="25">
        <v>0</v>
      </c>
      <c r="X1044" s="13">
        <v>2</v>
      </c>
      <c r="Y1044" s="13" t="str">
        <f t="shared" si="39"/>
        <v>Lang-60</v>
      </c>
    </row>
    <row r="1045" spans="1:25" x14ac:dyDescent="0.35">
      <c r="A1045" s="7" t="s">
        <v>1111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37"/>
        <v>TBar</v>
      </c>
      <c r="P1045" s="13" t="str">
        <f t="shared" si="38"/>
        <v>True Pattern</v>
      </c>
      <c r="Q1045" s="13" t="str">
        <f>IF(NOT(ISERR(SEARCH("*_Buggy",$A1045))), "Buggy", IF(NOT(ISERR(SEARCH("*_Manual",$A1045))), "Manual", IF(NOT(ISERR(SEARCH("*_Auto",$A1045))), "Auto", "")))</f>
        <v>Manual</v>
      </c>
      <c r="R1045" s="13" t="s">
        <v>578</v>
      </c>
      <c r="S1045" s="25">
        <v>4</v>
      </c>
      <c r="T1045" s="25">
        <v>2</v>
      </c>
      <c r="U1045" s="25">
        <v>19</v>
      </c>
      <c r="V1045" s="25">
        <v>1</v>
      </c>
      <c r="W1045" s="25">
        <v>0</v>
      </c>
      <c r="X1045" s="13">
        <v>22</v>
      </c>
      <c r="Y1045" s="13" t="str">
        <f t="shared" si="39"/>
        <v>Lang-63</v>
      </c>
    </row>
    <row r="1046" spans="1:25" x14ac:dyDescent="0.35">
      <c r="A1046" s="7" t="s">
        <v>1112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37"/>
        <v>TBar</v>
      </c>
      <c r="P1046" s="13" t="str">
        <f t="shared" si="38"/>
        <v>True Pattern</v>
      </c>
      <c r="Q1046" s="13" t="str">
        <f>IF(NOT(ISERR(SEARCH("*_Buggy",$A1046))), "Buggy", IF(NOT(ISERR(SEARCH("*_Manual",$A1046))), "Manual", IF(NOT(ISERR(SEARCH("*_Auto",$A1046))), "Auto", "")))</f>
        <v>Manual</v>
      </c>
      <c r="R1046" s="13" t="s">
        <v>577</v>
      </c>
      <c r="S1046" s="25">
        <v>3</v>
      </c>
      <c r="T1046" s="25">
        <v>2</v>
      </c>
      <c r="U1046" s="25">
        <v>2</v>
      </c>
      <c r="V1046" s="25">
        <v>0</v>
      </c>
      <c r="W1046" s="25">
        <v>1</v>
      </c>
      <c r="X1046" s="13">
        <v>6</v>
      </c>
      <c r="Y1046" s="13" t="str">
        <f t="shared" si="39"/>
        <v>Lang-7</v>
      </c>
    </row>
    <row r="1047" spans="1:25" x14ac:dyDescent="0.35">
      <c r="A1047" s="5" t="s">
        <v>1113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si="37"/>
        <v>TBar</v>
      </c>
      <c r="P1047" s="13" t="str">
        <f t="shared" si="38"/>
        <v>True Pattern</v>
      </c>
      <c r="Q1047" s="13" t="str">
        <f>IF(NOT(ISERR(SEARCH("*_Buggy",$A1047))), "Buggy", IF(NOT(ISERR(SEARCH("*_Manual",$A1047))), "Manual", IF(NOT(ISERR(SEARCH("*_Auto",$A1047))), "Auto", "")))</f>
        <v>Manual</v>
      </c>
      <c r="R1047" s="13" t="s">
        <v>577</v>
      </c>
      <c r="S1047" s="25">
        <v>1</v>
      </c>
      <c r="T1047" s="25">
        <v>0</v>
      </c>
      <c r="U1047" s="25">
        <v>0</v>
      </c>
      <c r="V1047" s="25">
        <v>1</v>
      </c>
      <c r="W1047" s="25">
        <v>0</v>
      </c>
      <c r="X1047" s="13">
        <v>1</v>
      </c>
      <c r="Y1047" s="13" t="str">
        <f t="shared" si="39"/>
        <v>Math-11</v>
      </c>
    </row>
    <row r="1048" spans="1:25" x14ac:dyDescent="0.35">
      <c r="A1048" s="5" t="s">
        <v>1114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 t="shared" ref="O1048:O1111" si="40">LEFT($A1048,FIND("_",$A1048)-1)</f>
        <v>TBar</v>
      </c>
      <c r="P1048" s="13" t="str">
        <f t="shared" ref="P1048:P1111" si="41">IF($O1048="ACS", "True Search", IF($O1048="Arja", "Evolutionary Search", IF($O1048="AVATAR", "True Pattern", IF($O1048="CapGen", "Search Like Pattern", IF($O1048="Cardumen", "True Semantic", IF($O1048="DynaMoth", "True Semantic", IF($O1048="FixMiner", "True Pattern", IF($O1048="GenProg-A", "Evolutionary Search", IF($O1048="Hercules", "Learning Pattern", IF($O1048="Jaid", "True Semantic",
IF($O1048="Kali-A", "True Search", IF($O1048="kPAR", "True Pattern", IF($O1048="Nopol", "True Semantic", IF($O1048="RSRepair-A", "Evolutionary Search", IF($O1048="SequenceR", "Deep Learning", IF($O1048="SimFix", "Search Like Pattern", IF($O1048="SketchFix", "True Pattern", IF($O1048="SOFix", "True Pattern", IF($O1048="ssFix", "Search Like Pattern", IF($O1048="TBar", "True Pattern", ""))))))))))))))))))))</f>
        <v>True Pattern</v>
      </c>
      <c r="Q1048" s="13" t="str">
        <f>IF(NOT(ISERR(SEARCH("*_Buggy",$A1048))), "Buggy", IF(NOT(ISERR(SEARCH("*_Manual",$A1048))), "Manual", IF(NOT(ISERR(SEARCH("*_Auto",$A1048))), "Auto", "")))</f>
        <v>Manual</v>
      </c>
      <c r="R1048" s="13" t="s">
        <v>578</v>
      </c>
      <c r="S1048" s="25">
        <v>2</v>
      </c>
      <c r="T1048" s="25">
        <v>1</v>
      </c>
      <c r="U1048" s="25">
        <v>0</v>
      </c>
      <c r="V1048" s="25">
        <v>1</v>
      </c>
      <c r="W1048" s="25">
        <v>0</v>
      </c>
      <c r="X1048" s="13">
        <v>2</v>
      </c>
      <c r="Y1048" s="13" t="str">
        <f t="shared" si="39"/>
        <v>Math-15</v>
      </c>
    </row>
    <row r="1049" spans="1:25" x14ac:dyDescent="0.35">
      <c r="A1049" s="7" t="s">
        <v>1115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40"/>
        <v>TBar</v>
      </c>
      <c r="P1049" s="13" t="str">
        <f t="shared" si="41"/>
        <v>True Pattern</v>
      </c>
      <c r="Q1049" s="13" t="str">
        <f>IF(NOT(ISERR(SEARCH("*_Buggy",$A1049))), "Buggy", IF(NOT(ISERR(SEARCH("*_Manual",$A1049))), "Manual", IF(NOT(ISERR(SEARCH("*_Auto",$A1049))), "Auto", "")))</f>
        <v>Manual</v>
      </c>
      <c r="R1049" s="13" t="s">
        <v>578</v>
      </c>
      <c r="S1049" s="25">
        <v>1</v>
      </c>
      <c r="T1049" s="25">
        <v>0</v>
      </c>
      <c r="U1049" s="25">
        <v>0</v>
      </c>
      <c r="V1049" s="25">
        <v>1</v>
      </c>
      <c r="W1049" s="25">
        <v>0</v>
      </c>
      <c r="X1049" s="13">
        <v>1</v>
      </c>
      <c r="Y1049" s="13" t="str">
        <f t="shared" si="39"/>
        <v>Math-2</v>
      </c>
    </row>
    <row r="1050" spans="1:25" x14ac:dyDescent="0.35">
      <c r="A1050" s="5" t="s">
        <v>1116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40"/>
        <v>TBar</v>
      </c>
      <c r="P1050" s="13" t="str">
        <f t="shared" si="41"/>
        <v>True Pattern</v>
      </c>
      <c r="Q1050" s="13" t="str">
        <f>IF(NOT(ISERR(SEARCH("*_Buggy",$A1050))), "Buggy", IF(NOT(ISERR(SEARCH("*_Manual",$A1050))), "Manual", IF(NOT(ISERR(SEARCH("*_Auto",$A1050))), "Auto", "")))</f>
        <v>Manual</v>
      </c>
      <c r="R1050" s="13" t="s">
        <v>577</v>
      </c>
      <c r="S1050" s="25">
        <v>1</v>
      </c>
      <c r="T1050" s="25">
        <v>0</v>
      </c>
      <c r="U1050" s="25">
        <v>0</v>
      </c>
      <c r="V1050" s="25">
        <v>1</v>
      </c>
      <c r="W1050" s="25">
        <v>0</v>
      </c>
      <c r="X1050" s="13">
        <v>1</v>
      </c>
      <c r="Y1050" s="13" t="str">
        <f t="shared" si="39"/>
        <v>Math-5</v>
      </c>
    </row>
    <row r="1051" spans="1:25" x14ac:dyDescent="0.35">
      <c r="A1051" s="7" t="s">
        <v>1117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40"/>
        <v>TBar</v>
      </c>
      <c r="P1051" s="13" t="str">
        <f t="shared" si="41"/>
        <v>True Pattern</v>
      </c>
      <c r="Q1051" s="13" t="str">
        <f>IF(NOT(ISERR(SEARCH("*_Buggy",$A1051))), "Buggy", IF(NOT(ISERR(SEARCH("*_Manual",$A1051))), "Manual", IF(NOT(ISERR(SEARCH("*_Auto",$A1051))), "Auto", "")))</f>
        <v>Manual</v>
      </c>
      <c r="R1051" s="13" t="s">
        <v>578</v>
      </c>
      <c r="S1051" s="25">
        <v>1</v>
      </c>
      <c r="T1051" s="25">
        <v>0</v>
      </c>
      <c r="U1051" s="13">
        <v>4</v>
      </c>
      <c r="V1051" s="13">
        <v>0</v>
      </c>
      <c r="W1051" s="13">
        <v>0</v>
      </c>
      <c r="X1051" s="13">
        <v>4</v>
      </c>
      <c r="Y1051" s="13" t="str">
        <f t="shared" si="39"/>
        <v>Math-50</v>
      </c>
    </row>
    <row r="1052" spans="1:25" x14ac:dyDescent="0.35">
      <c r="A1052" s="5" t="s">
        <v>1118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40"/>
        <v>TBar</v>
      </c>
      <c r="P1052" s="13" t="str">
        <f t="shared" si="41"/>
        <v>True Pattern</v>
      </c>
      <c r="Q1052" s="13" t="str">
        <f>IF(NOT(ISERR(SEARCH("*_Buggy",$A1052))), "Buggy", IF(NOT(ISERR(SEARCH("*_Manual",$A1052))), "Manual", IF(NOT(ISERR(SEARCH("*_Auto",$A1052))), "Auto", "")))</f>
        <v>Manual</v>
      </c>
      <c r="R1052" s="13" t="s">
        <v>578</v>
      </c>
      <c r="S1052" s="25">
        <v>3</v>
      </c>
      <c r="T1052" s="25">
        <v>1</v>
      </c>
      <c r="U1052" s="25">
        <v>0</v>
      </c>
      <c r="V1052" s="25">
        <v>3</v>
      </c>
      <c r="W1052" s="25">
        <v>0</v>
      </c>
      <c r="X1052" s="13">
        <v>4</v>
      </c>
      <c r="Y1052" s="13" t="str">
        <f t="shared" si="39"/>
        <v>Math-52</v>
      </c>
    </row>
    <row r="1053" spans="1:25" x14ac:dyDescent="0.35">
      <c r="A1053" s="7" t="s">
        <v>1119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40"/>
        <v>TBar</v>
      </c>
      <c r="P1053" s="13" t="str">
        <f t="shared" si="41"/>
        <v>True Pattern</v>
      </c>
      <c r="Q1053" s="13" t="str">
        <f>IF(NOT(ISERR(SEARCH("*_Buggy",$A1053))), "Buggy", IF(NOT(ISERR(SEARCH("*_Manual",$A1053))), "Manual", IF(NOT(ISERR(SEARCH("*_Auto",$A1053))), "Auto", "")))</f>
        <v>Manual</v>
      </c>
      <c r="R1053" s="13" t="s">
        <v>577</v>
      </c>
      <c r="S1053" s="25">
        <v>1</v>
      </c>
      <c r="T1053" s="25">
        <v>0</v>
      </c>
      <c r="U1053" s="25">
        <v>0</v>
      </c>
      <c r="V1053" s="25">
        <v>1</v>
      </c>
      <c r="W1053" s="25">
        <v>0</v>
      </c>
      <c r="X1053" s="13">
        <v>1</v>
      </c>
      <c r="Y1053" s="13" t="str">
        <f t="shared" si="39"/>
        <v>Math-57</v>
      </c>
    </row>
    <row r="1054" spans="1:25" x14ac:dyDescent="0.35">
      <c r="A1054" s="7" t="s">
        <v>1120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40"/>
        <v>TBar</v>
      </c>
      <c r="P1054" s="13" t="str">
        <f t="shared" si="41"/>
        <v>True Pattern</v>
      </c>
      <c r="Q1054" s="13" t="str">
        <f>IF(NOT(ISERR(SEARCH("*_Buggy",$A1054))), "Buggy", IF(NOT(ISERR(SEARCH("*_Manual",$A1054))), "Manual", IF(NOT(ISERR(SEARCH("*_Auto",$A1054))), "Auto", "")))</f>
        <v>Manual</v>
      </c>
      <c r="R1054" s="13" t="s">
        <v>577</v>
      </c>
      <c r="S1054" s="25">
        <v>1</v>
      </c>
      <c r="T1054" s="25">
        <v>0</v>
      </c>
      <c r="U1054" s="25">
        <v>0</v>
      </c>
      <c r="V1054" s="25">
        <v>1</v>
      </c>
      <c r="W1054" s="25">
        <v>0</v>
      </c>
      <c r="X1054" s="13">
        <v>1</v>
      </c>
      <c r="Y1054" s="13" t="str">
        <f t="shared" si="39"/>
        <v>Math-58</v>
      </c>
    </row>
    <row r="1055" spans="1:25" x14ac:dyDescent="0.35">
      <c r="A1055" s="5" t="s">
        <v>1121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40"/>
        <v>TBar</v>
      </c>
      <c r="P1055" s="13" t="str">
        <f t="shared" si="41"/>
        <v>True Pattern</v>
      </c>
      <c r="Q1055" s="13" t="str">
        <f>IF(NOT(ISERR(SEARCH("*_Buggy",$A1055))), "Buggy", IF(NOT(ISERR(SEARCH("*_Manual",$A1055))), "Manual", IF(NOT(ISERR(SEARCH("*_Auto",$A1055))), "Auto", "")))</f>
        <v>Manual</v>
      </c>
      <c r="R1055" s="13" t="s">
        <v>578</v>
      </c>
      <c r="S1055" s="25">
        <v>2</v>
      </c>
      <c r="T1055" s="25">
        <v>0</v>
      </c>
      <c r="U1055" s="25">
        <v>1</v>
      </c>
      <c r="V1055" s="25">
        <v>3</v>
      </c>
      <c r="W1055" s="25">
        <v>0</v>
      </c>
      <c r="X1055" s="13">
        <v>4</v>
      </c>
      <c r="Y1055" s="13" t="str">
        <f t="shared" si="39"/>
        <v>Math-62</v>
      </c>
    </row>
    <row r="1056" spans="1:25" x14ac:dyDescent="0.35">
      <c r="A1056" s="7" t="s">
        <v>1122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40"/>
        <v>TBar</v>
      </c>
      <c r="P1056" s="13" t="str">
        <f t="shared" si="41"/>
        <v>True Pattern</v>
      </c>
      <c r="Q1056" s="13" t="str">
        <f>IF(NOT(ISERR(SEARCH("*_Buggy",$A1056))), "Buggy", IF(NOT(ISERR(SEARCH("*_Manual",$A1056))), "Manual", IF(NOT(ISERR(SEARCH("*_Auto",$A1056))), "Auto", "")))</f>
        <v>Manual</v>
      </c>
      <c r="R1056" s="13" t="s">
        <v>578</v>
      </c>
      <c r="S1056" s="25">
        <v>1</v>
      </c>
      <c r="T1056" s="25">
        <v>0</v>
      </c>
      <c r="U1056" s="25">
        <v>0</v>
      </c>
      <c r="V1056" s="25">
        <v>1</v>
      </c>
      <c r="W1056" s="25">
        <v>0</v>
      </c>
      <c r="X1056" s="13">
        <v>1</v>
      </c>
      <c r="Y1056" s="13" t="str">
        <f t="shared" si="39"/>
        <v>Math-63</v>
      </c>
    </row>
    <row r="1057" spans="1:35" x14ac:dyDescent="0.35">
      <c r="A1057" s="7" t="s">
        <v>1123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40"/>
        <v>TBar</v>
      </c>
      <c r="P1057" s="13" t="str">
        <f t="shared" si="41"/>
        <v>True Pattern</v>
      </c>
      <c r="Q1057" s="13" t="str">
        <f>IF(NOT(ISERR(SEARCH("*_Buggy",$A1057))), "Buggy", IF(NOT(ISERR(SEARCH("*_Manual",$A1057))), "Manual", IF(NOT(ISERR(SEARCH("*_Auto",$A1057))), "Auto", "")))</f>
        <v>Manual</v>
      </c>
      <c r="R1057" s="13" t="s">
        <v>577</v>
      </c>
      <c r="S1057" s="25">
        <v>2</v>
      </c>
      <c r="T1057" s="25">
        <v>0</v>
      </c>
      <c r="U1057" s="25">
        <v>5</v>
      </c>
      <c r="V1057" s="25">
        <v>2</v>
      </c>
      <c r="W1057" s="25">
        <v>0</v>
      </c>
      <c r="X1057" s="13">
        <v>7</v>
      </c>
      <c r="Y1057" s="13" t="str">
        <f t="shared" si="39"/>
        <v>Math-65</v>
      </c>
    </row>
    <row r="1058" spans="1:35" x14ac:dyDescent="0.35">
      <c r="A1058" s="7" t="s">
        <v>1124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40"/>
        <v>TBar</v>
      </c>
      <c r="P1058" s="13" t="str">
        <f t="shared" si="41"/>
        <v>True Pattern</v>
      </c>
      <c r="Q1058" s="13" t="str">
        <f>IF(NOT(ISERR(SEARCH("*_Buggy",$A1058))), "Buggy", IF(NOT(ISERR(SEARCH("*_Manual",$A1058))), "Manual", IF(NOT(ISERR(SEARCH("*_Auto",$A1058))), "Auto", "")))</f>
        <v>Manual</v>
      </c>
      <c r="R1058" s="13" t="s">
        <v>577</v>
      </c>
      <c r="S1058" s="25">
        <v>1</v>
      </c>
      <c r="T1058" s="25">
        <v>0</v>
      </c>
      <c r="U1058" s="25">
        <v>0</v>
      </c>
      <c r="V1058" s="25">
        <v>1</v>
      </c>
      <c r="W1058" s="25">
        <v>0</v>
      </c>
      <c r="X1058" s="13">
        <v>1</v>
      </c>
      <c r="Y1058" s="13" t="str">
        <f t="shared" si="39"/>
        <v>Math-70</v>
      </c>
    </row>
    <row r="1059" spans="1:35" x14ac:dyDescent="0.35">
      <c r="A1059" s="7" t="s">
        <v>1125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40"/>
        <v>TBar</v>
      </c>
      <c r="P1059" s="13" t="str">
        <f t="shared" si="41"/>
        <v>True Pattern</v>
      </c>
      <c r="Q1059" s="13" t="str">
        <f>IF(NOT(ISERR(SEARCH("*_Buggy",$A1059))), "Buggy", IF(NOT(ISERR(SEARCH("*_Manual",$A1059))), "Manual", IF(NOT(ISERR(SEARCH("*_Auto",$A1059))), "Auto", "")))</f>
        <v>Manual</v>
      </c>
      <c r="R1059" s="13" t="s">
        <v>577</v>
      </c>
      <c r="S1059" s="25">
        <v>1</v>
      </c>
      <c r="T1059" s="25">
        <v>0</v>
      </c>
      <c r="U1059" s="25">
        <v>0</v>
      </c>
      <c r="V1059" s="25">
        <v>1</v>
      </c>
      <c r="W1059" s="25">
        <v>0</v>
      </c>
      <c r="X1059" s="13">
        <v>1</v>
      </c>
      <c r="Y1059" s="13" t="str">
        <f t="shared" si="39"/>
        <v>Math-75</v>
      </c>
    </row>
    <row r="1060" spans="1:35" x14ac:dyDescent="0.35">
      <c r="A1060" s="7" t="s">
        <v>1126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40"/>
        <v>TBar</v>
      </c>
      <c r="P1060" s="13" t="str">
        <f t="shared" si="41"/>
        <v>True Pattern</v>
      </c>
      <c r="Q1060" s="13" t="str">
        <f>IF(NOT(ISERR(SEARCH("*_Buggy",$A1060))), "Buggy", IF(NOT(ISERR(SEARCH("*_Manual",$A1060))), "Manual", IF(NOT(ISERR(SEARCH("*_Auto",$A1060))), "Auto", "")))</f>
        <v>Manual</v>
      </c>
      <c r="R1060" s="13" t="s">
        <v>577</v>
      </c>
      <c r="S1060" s="25">
        <v>2</v>
      </c>
      <c r="T1060" s="25">
        <v>0</v>
      </c>
      <c r="U1060" s="25">
        <v>0</v>
      </c>
      <c r="V1060" s="25">
        <v>2</v>
      </c>
      <c r="W1060" s="25">
        <v>0</v>
      </c>
      <c r="X1060" s="13">
        <v>2</v>
      </c>
      <c r="Y1060" s="13" t="str">
        <f t="shared" si="39"/>
        <v>Math-79</v>
      </c>
    </row>
    <row r="1061" spans="1:35" x14ac:dyDescent="0.35">
      <c r="A1061" s="5" t="s">
        <v>1127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40"/>
        <v>TBar</v>
      </c>
      <c r="P1061" s="13" t="str">
        <f t="shared" si="41"/>
        <v>True Pattern</v>
      </c>
      <c r="Q1061" s="13" t="str">
        <f>IF(NOT(ISERR(SEARCH("*_Buggy",$A1061))), "Buggy", IF(NOT(ISERR(SEARCH("*_Manual",$A1061))), "Manual", IF(NOT(ISERR(SEARCH("*_Auto",$A1061))), "Auto", "")))</f>
        <v>Manual</v>
      </c>
      <c r="R1061" s="13" t="s">
        <v>578</v>
      </c>
      <c r="S1061" s="25">
        <v>2</v>
      </c>
      <c r="T1061" s="25">
        <v>0</v>
      </c>
      <c r="U1061" s="25">
        <v>0</v>
      </c>
      <c r="V1061" s="25">
        <v>2</v>
      </c>
      <c r="W1061" s="25">
        <v>0</v>
      </c>
      <c r="X1061" s="13">
        <v>2</v>
      </c>
      <c r="Y1061" s="13" t="str">
        <f t="shared" ref="Y1061:Y1124" si="42">MID(A1061, SEARCH("_", A1061) +1, SEARCH("_", A1061, SEARCH("_", A1061) +1) - SEARCH("_", A1061) -1)</f>
        <v>Math-8</v>
      </c>
    </row>
    <row r="1062" spans="1:35" x14ac:dyDescent="0.35">
      <c r="A1062" s="5" t="s">
        <v>1128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40"/>
        <v>TBar</v>
      </c>
      <c r="P1062" s="13" t="str">
        <f t="shared" si="41"/>
        <v>True Pattern</v>
      </c>
      <c r="Q1062" s="13" t="str">
        <f>IF(NOT(ISERR(SEARCH("*_Buggy",$A1062))), "Buggy", IF(NOT(ISERR(SEARCH("*_Manual",$A1062))), "Manual", IF(NOT(ISERR(SEARCH("*_Auto",$A1062))), "Auto", "")))</f>
        <v>Manual</v>
      </c>
      <c r="R1062" s="13" t="s">
        <v>578</v>
      </c>
      <c r="S1062" s="25">
        <v>1</v>
      </c>
      <c r="T1062" s="25">
        <v>0</v>
      </c>
      <c r="U1062" s="25">
        <v>0</v>
      </c>
      <c r="V1062" s="25">
        <v>1</v>
      </c>
      <c r="W1062" s="25">
        <v>0</v>
      </c>
      <c r="X1062" s="13">
        <v>1</v>
      </c>
      <c r="Y1062" s="13" t="str">
        <f t="shared" si="42"/>
        <v>Math-80</v>
      </c>
    </row>
    <row r="1063" spans="1:35" x14ac:dyDescent="0.35">
      <c r="A1063" s="7" t="s">
        <v>1129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40"/>
        <v>TBar</v>
      </c>
      <c r="P1063" s="13" t="str">
        <f t="shared" si="41"/>
        <v>True Pattern</v>
      </c>
      <c r="Q1063" s="13" t="str">
        <f>IF(NOT(ISERR(SEARCH("*_Buggy",$A1063))), "Buggy", IF(NOT(ISERR(SEARCH("*_Manual",$A1063))), "Manual", IF(NOT(ISERR(SEARCH("*_Auto",$A1063))), "Auto", "")))</f>
        <v>Manual</v>
      </c>
      <c r="R1063" s="13" t="s">
        <v>578</v>
      </c>
      <c r="S1063" s="25">
        <v>3</v>
      </c>
      <c r="T1063" s="25">
        <v>1</v>
      </c>
      <c r="U1063" s="25">
        <v>0</v>
      </c>
      <c r="V1063" s="25">
        <v>3</v>
      </c>
      <c r="W1063" s="25">
        <v>0</v>
      </c>
      <c r="X1063" s="13">
        <v>4</v>
      </c>
      <c r="Y1063" s="13" t="str">
        <f t="shared" si="42"/>
        <v>Math-81</v>
      </c>
    </row>
    <row r="1064" spans="1:35" x14ac:dyDescent="0.35">
      <c r="A1064" s="5" t="s">
        <v>1130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40"/>
        <v>TBar</v>
      </c>
      <c r="P1064" s="13" t="str">
        <f t="shared" si="41"/>
        <v>True Pattern</v>
      </c>
      <c r="Q1064" s="13" t="str">
        <f>IF(NOT(ISERR(SEARCH("*_Buggy",$A1064))), "Buggy", IF(NOT(ISERR(SEARCH("*_Manual",$A1064))), "Manual", IF(NOT(ISERR(SEARCH("*_Auto",$A1064))), "Auto", "")))</f>
        <v>Manual</v>
      </c>
      <c r="R1064" s="13" t="s">
        <v>577</v>
      </c>
      <c r="S1064" s="25">
        <v>1</v>
      </c>
      <c r="T1064" s="25">
        <v>0</v>
      </c>
      <c r="U1064" s="25">
        <v>0</v>
      </c>
      <c r="V1064" s="25">
        <v>1</v>
      </c>
      <c r="W1064" s="25">
        <v>0</v>
      </c>
      <c r="X1064" s="13">
        <v>1</v>
      </c>
      <c r="Y1064" s="13" t="str">
        <f t="shared" si="42"/>
        <v>Math-82</v>
      </c>
    </row>
    <row r="1065" spans="1:35" x14ac:dyDescent="0.35">
      <c r="A1065" s="7" t="s">
        <v>1131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40"/>
        <v>TBar</v>
      </c>
      <c r="P1065" s="13" t="str">
        <f t="shared" si="41"/>
        <v>True Pattern</v>
      </c>
      <c r="Q1065" s="13" t="str">
        <f>IF(NOT(ISERR(SEARCH("*_Buggy",$A1065))), "Buggy", IF(NOT(ISERR(SEARCH("*_Manual",$A1065))), "Manual", IF(NOT(ISERR(SEARCH("*_Auto",$A1065))), "Auto", "")))</f>
        <v>Manual</v>
      </c>
      <c r="R1065" s="13" t="s">
        <v>578</v>
      </c>
      <c r="S1065" s="25">
        <v>3</v>
      </c>
      <c r="T1065" s="13">
        <v>9</v>
      </c>
      <c r="U1065" s="25">
        <v>0</v>
      </c>
      <c r="V1065" s="25">
        <v>0</v>
      </c>
      <c r="W1065" s="25">
        <v>0</v>
      </c>
      <c r="X1065" s="13">
        <v>9</v>
      </c>
      <c r="Y1065" s="13" t="str">
        <f t="shared" si="42"/>
        <v>Math-84</v>
      </c>
    </row>
    <row r="1066" spans="1:35" x14ac:dyDescent="0.35">
      <c r="A1066" s="5" t="s">
        <v>1132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40"/>
        <v>TBar</v>
      </c>
      <c r="P1066" s="13" t="str">
        <f t="shared" si="41"/>
        <v>True Pattern</v>
      </c>
      <c r="Q1066" s="13" t="str">
        <f>IF(NOT(ISERR(SEARCH("*_Buggy",$A1066))), "Buggy", IF(NOT(ISERR(SEARCH("*_Manual",$A1066))), "Manual", IF(NOT(ISERR(SEARCH("*_Auto",$A1066))), "Auto", "")))</f>
        <v>Manual</v>
      </c>
      <c r="R1066" s="13" t="s">
        <v>577</v>
      </c>
      <c r="S1066" s="25">
        <v>1</v>
      </c>
      <c r="T1066" s="25">
        <v>0</v>
      </c>
      <c r="U1066" s="25">
        <v>0</v>
      </c>
      <c r="V1066" s="25">
        <v>1</v>
      </c>
      <c r="W1066" s="25">
        <v>0</v>
      </c>
      <c r="X1066" s="13">
        <v>1</v>
      </c>
      <c r="Y1066" s="13" t="str">
        <f t="shared" si="42"/>
        <v>Math-85</v>
      </c>
    </row>
    <row r="1067" spans="1:35" x14ac:dyDescent="0.35">
      <c r="A1067" s="7" t="s">
        <v>1133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40"/>
        <v>TBar</v>
      </c>
      <c r="P1067" s="13" t="str">
        <f t="shared" si="41"/>
        <v>True Pattern</v>
      </c>
      <c r="Q1067" s="13" t="str">
        <f>IF(NOT(ISERR(SEARCH("*_Buggy",$A1067))), "Buggy", IF(NOT(ISERR(SEARCH("*_Manual",$A1067))), "Manual", IF(NOT(ISERR(SEARCH("*_Auto",$A1067))), "Auto", "")))</f>
        <v>Manual</v>
      </c>
      <c r="R1067" s="13" t="s">
        <v>578</v>
      </c>
      <c r="S1067" s="25">
        <v>4</v>
      </c>
      <c r="T1067" s="25">
        <v>4</v>
      </c>
      <c r="U1067" s="25">
        <v>5</v>
      </c>
      <c r="V1067" s="25">
        <v>0</v>
      </c>
      <c r="W1067" s="25">
        <v>1</v>
      </c>
      <c r="X1067" s="13">
        <v>11</v>
      </c>
      <c r="Y1067" s="13" t="str">
        <f t="shared" si="42"/>
        <v>Math-88</v>
      </c>
    </row>
    <row r="1068" spans="1:35" x14ac:dyDescent="0.35">
      <c r="A1068" s="7" t="s">
        <v>1134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40"/>
        <v>TBar</v>
      </c>
      <c r="P1068" s="13" t="str">
        <f t="shared" si="41"/>
        <v>True Pattern</v>
      </c>
      <c r="Q1068" s="13" t="str">
        <f>IF(NOT(ISERR(SEARCH("*_Buggy",$A1068))), "Buggy", IF(NOT(ISERR(SEARCH("*_Manual",$A1068))), "Manual", IF(NOT(ISERR(SEARCH("*_Auto",$A1068))), "Auto", "")))</f>
        <v>Manual</v>
      </c>
      <c r="R1068" s="13" t="s">
        <v>577</v>
      </c>
      <c r="S1068" s="25">
        <v>2</v>
      </c>
      <c r="T1068" s="13">
        <v>4</v>
      </c>
      <c r="U1068" s="25">
        <v>0</v>
      </c>
      <c r="V1068" s="25">
        <v>0</v>
      </c>
      <c r="W1068" s="25">
        <v>0</v>
      </c>
      <c r="X1068" s="13">
        <v>4</v>
      </c>
      <c r="Y1068" s="13" t="str">
        <f t="shared" si="42"/>
        <v>Math-89</v>
      </c>
    </row>
    <row r="1069" spans="1:35" x14ac:dyDescent="0.35">
      <c r="A1069" s="7" t="s">
        <v>1135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40"/>
        <v>TBar</v>
      </c>
      <c r="P1069" s="13" t="str">
        <f t="shared" si="41"/>
        <v>True Pattern</v>
      </c>
      <c r="Q1069" s="13" t="str">
        <f>IF(NOT(ISERR(SEARCH("*_Buggy",$A1069))), "Buggy", IF(NOT(ISERR(SEARCH("*_Manual",$A1069))), "Manual", IF(NOT(ISERR(SEARCH("*_Auto",$A1069))), "Auto", "")))</f>
        <v>Manual</v>
      </c>
      <c r="R1069" s="13" t="s">
        <v>578</v>
      </c>
      <c r="S1069" s="25">
        <v>3</v>
      </c>
      <c r="T1069" s="25">
        <v>2</v>
      </c>
      <c r="U1069" s="25">
        <v>0</v>
      </c>
      <c r="V1069" s="25">
        <v>1</v>
      </c>
      <c r="W1069" s="25">
        <v>0</v>
      </c>
      <c r="X1069" s="13">
        <v>3</v>
      </c>
      <c r="Y1069" s="13" t="str">
        <f t="shared" si="42"/>
        <v>Math-95</v>
      </c>
    </row>
    <row r="1070" spans="1:35" x14ac:dyDescent="0.35">
      <c r="A1070" s="5" t="s">
        <v>1136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40"/>
        <v>TBar</v>
      </c>
      <c r="P1070" s="13" t="str">
        <f t="shared" si="41"/>
        <v>True Pattern</v>
      </c>
      <c r="Q1070" s="13" t="str">
        <f>IF(NOT(ISERR(SEARCH("*_Buggy",$A1070))), "Buggy", IF(NOT(ISERR(SEARCH("*_Manual",$A1070))), "Manual", IF(NOT(ISERR(SEARCH("*_Auto",$A1070))), "Auto", "")))</f>
        <v>Manual</v>
      </c>
      <c r="R1070" s="13" t="s">
        <v>578</v>
      </c>
      <c r="S1070" s="25">
        <v>1</v>
      </c>
      <c r="T1070" s="25">
        <v>0</v>
      </c>
      <c r="U1070" s="25">
        <v>0</v>
      </c>
      <c r="V1070" s="25">
        <v>1</v>
      </c>
      <c r="W1070" s="25">
        <v>0</v>
      </c>
      <c r="X1070" s="13">
        <v>1</v>
      </c>
      <c r="Y1070" s="13" t="str">
        <f t="shared" si="42"/>
        <v>Math-96</v>
      </c>
    </row>
    <row r="1071" spans="1:35" x14ac:dyDescent="0.35">
      <c r="A1071" s="5" t="s">
        <v>1137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40"/>
        <v>TBar</v>
      </c>
      <c r="P1071" s="13" t="str">
        <f t="shared" si="41"/>
        <v>True Pattern</v>
      </c>
      <c r="Q1071" s="13" t="str">
        <f>IF(NOT(ISERR(SEARCH("*_Buggy",$A1071))), "Buggy", IF(NOT(ISERR(SEARCH("*_Manual",$A1071))), "Manual", IF(NOT(ISERR(SEARCH("*_Auto",$A1071))), "Auto", "")))</f>
        <v>Manual</v>
      </c>
      <c r="R1071" s="13" t="s">
        <v>577</v>
      </c>
      <c r="S1071" s="25">
        <v>1</v>
      </c>
      <c r="T1071" s="25">
        <v>0</v>
      </c>
      <c r="U1071" s="25">
        <v>0</v>
      </c>
      <c r="V1071" s="25">
        <v>1</v>
      </c>
      <c r="W1071" s="25">
        <v>0</v>
      </c>
      <c r="X1071" s="13">
        <v>1</v>
      </c>
      <c r="Y1071" s="13" t="str">
        <f t="shared" si="42"/>
        <v>Mockito-26</v>
      </c>
      <c r="AI1071" s="38"/>
    </row>
    <row r="1072" spans="1:35" x14ac:dyDescent="0.35">
      <c r="A1072" s="7" t="s">
        <v>1138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40"/>
        <v>TBar</v>
      </c>
      <c r="P1072" s="13" t="str">
        <f t="shared" si="41"/>
        <v>True Pattern</v>
      </c>
      <c r="Q1072" s="13" t="str">
        <f>IF(NOT(ISERR(SEARCH("*_Buggy",$A1072))), "Buggy", IF(NOT(ISERR(SEARCH("*_Manual",$A1072))), "Manual", IF(NOT(ISERR(SEARCH("*_Auto",$A1072))), "Auto", "")))</f>
        <v>Manual</v>
      </c>
      <c r="R1072" s="13" t="s">
        <v>577</v>
      </c>
      <c r="S1072" s="25">
        <v>1</v>
      </c>
      <c r="T1072" s="25">
        <v>0</v>
      </c>
      <c r="U1072" s="25">
        <v>0</v>
      </c>
      <c r="V1072" s="25">
        <v>1</v>
      </c>
      <c r="W1072" s="25">
        <v>0</v>
      </c>
      <c r="X1072" s="13">
        <v>1</v>
      </c>
      <c r="Y1072" s="13" t="str">
        <f t="shared" si="42"/>
        <v>Mockito-29</v>
      </c>
    </row>
    <row r="1073" spans="1:32" ht="29.4" thickBot="1" x14ac:dyDescent="0.4">
      <c r="A1073" s="19" t="s">
        <v>1139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40"/>
        <v>TBar</v>
      </c>
      <c r="P1073" s="21" t="str">
        <f t="shared" si="41"/>
        <v>True Pattern</v>
      </c>
      <c r="Q1073" s="21" t="str">
        <f>IF(NOT(ISERR(SEARCH("*_Buggy",$A1073))), "Buggy", IF(NOT(ISERR(SEARCH("*_Manual",$A1073))), "Manual", IF(NOT(ISERR(SEARCH("*_Auto",$A1073))), "Auto", "")))</f>
        <v>Manual</v>
      </c>
      <c r="R1073" s="21" t="s">
        <v>577</v>
      </c>
      <c r="S1073" s="26">
        <v>1</v>
      </c>
      <c r="T1073" s="26">
        <v>0</v>
      </c>
      <c r="U1073" s="26">
        <v>0</v>
      </c>
      <c r="V1073" s="26">
        <v>1</v>
      </c>
      <c r="W1073" s="26">
        <v>0</v>
      </c>
      <c r="X1073" s="21">
        <v>1</v>
      </c>
      <c r="Y1073" s="49" t="str">
        <f t="shared" si="42"/>
        <v>Mockito-38</v>
      </c>
      <c r="Z1073" s="38"/>
      <c r="AA1073" s="12" t="s">
        <v>593</v>
      </c>
      <c r="AB1073" s="12" t="s">
        <v>594</v>
      </c>
      <c r="AC1073" s="12" t="s">
        <v>591</v>
      </c>
      <c r="AD1073" s="12" t="s">
        <v>592</v>
      </c>
      <c r="AE1073" s="12" t="s">
        <v>612</v>
      </c>
      <c r="AF1073"/>
    </row>
    <row r="1074" spans="1:32" ht="15" x14ac:dyDescent="0.35">
      <c r="A1074" s="16" t="s">
        <v>1178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40"/>
        <v>ACS</v>
      </c>
      <c r="P1074" s="13" t="str">
        <f t="shared" si="41"/>
        <v>True Search</v>
      </c>
      <c r="Q1074" s="18" t="str">
        <f>IF(NOT(ISERR(SEARCH("*_Buggy",$A1074))), "Buggy", IF(NOT(ISERR(SEARCH("*_Manual",$A1074))), "Manual", IF(NOT(ISERR(SEARCH("*_Auto",$A1074))), "Auto", "")))</f>
        <v>Auto</v>
      </c>
      <c r="R1074" s="18" t="s">
        <v>577</v>
      </c>
      <c r="S1074" s="24">
        <v>2</v>
      </c>
      <c r="T1074" s="24">
        <v>0</v>
      </c>
      <c r="U1074" s="24">
        <v>0</v>
      </c>
      <c r="V1074" s="24">
        <v>2</v>
      </c>
      <c r="W1074" s="24">
        <v>0</v>
      </c>
      <c r="X1074" s="18">
        <v>2</v>
      </c>
      <c r="Y1074" s="18" t="str">
        <f t="shared" si="42"/>
        <v>Chart-19</v>
      </c>
      <c r="AA1074" t="str">
        <f t="shared" ref="AA1074:AA1137" si="43">IF(AND($S549=1,$S1074=1,$X549=1,$X1074=1), "YES", "NO")</f>
        <v>NO</v>
      </c>
      <c r="AB1074" t="str">
        <f t="shared" ref="AB1074:AB1137" si="44">IF(AND($S549=1,$S1074=1,$X549&gt;1,$X1074&gt;1), "YES", "NO")</f>
        <v>NO</v>
      </c>
      <c r="AC1074" t="str">
        <f t="shared" ref="AC1074:AC1137" si="45">IF(AND($S549&gt;1,$S1074&gt;1,$S549=$X549,$S1074=$X1074), "YES", "NO")</f>
        <v>NO</v>
      </c>
      <c r="AD1074" t="str">
        <f t="shared" ref="AD1074:AD1137" si="46">IF(AND($S549&gt;1,$S1074&gt;1,$S549&lt;$X549,$S1074&lt;$X1074), "YES", "NO")</f>
        <v>NO</v>
      </c>
      <c r="AE1074" t="str">
        <f>IF(AND($X549&gt;5,$X1074&gt;5), "YES", "NO")</f>
        <v>NO</v>
      </c>
      <c r="AF1074"/>
    </row>
    <row r="1075" spans="1:32" ht="15" x14ac:dyDescent="0.35">
      <c r="A1075" s="7" t="s">
        <v>1179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40"/>
        <v>ACS</v>
      </c>
      <c r="P1075" s="13" t="str">
        <f t="shared" si="41"/>
        <v>True Search</v>
      </c>
      <c r="Q1075" s="13" t="str">
        <f>IF(NOT(ISERR(SEARCH("*_Buggy",$A1075))), "Buggy", IF(NOT(ISERR(SEARCH("*_Manual",$A1075))), "Manual", IF(NOT(ISERR(SEARCH("*_Auto",$A1075))), "Auto", "")))</f>
        <v>Auto</v>
      </c>
      <c r="R1075" s="13" t="s">
        <v>577</v>
      </c>
      <c r="S1075" s="25">
        <v>1</v>
      </c>
      <c r="T1075" s="25">
        <v>0</v>
      </c>
      <c r="U1075" s="25">
        <v>0</v>
      </c>
      <c r="V1075" s="25">
        <v>1</v>
      </c>
      <c r="W1075" s="25">
        <v>0</v>
      </c>
      <c r="X1075" s="13">
        <v>1</v>
      </c>
      <c r="Y1075" s="13" t="str">
        <f t="shared" si="42"/>
        <v>Lang-24</v>
      </c>
      <c r="AA1075" t="str">
        <f t="shared" si="43"/>
        <v>YES</v>
      </c>
      <c r="AB1075" t="str">
        <f t="shared" si="44"/>
        <v>NO</v>
      </c>
      <c r="AC1075" t="str">
        <f t="shared" si="45"/>
        <v>NO</v>
      </c>
      <c r="AD1075" t="str">
        <f t="shared" si="46"/>
        <v>NO</v>
      </c>
      <c r="AE1075" t="str">
        <f t="shared" ref="AE1075:AE1138" si="47">IF(AND($X550&gt;5,$X1075&gt;5), "YES", "NO")</f>
        <v>NO</v>
      </c>
      <c r="AF1075"/>
    </row>
    <row r="1076" spans="1:32" ht="15" x14ac:dyDescent="0.35">
      <c r="A1076" s="7" t="s">
        <v>1180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40"/>
        <v>ACS</v>
      </c>
      <c r="P1076" s="13" t="str">
        <f t="shared" si="41"/>
        <v>True Search</v>
      </c>
      <c r="Q1076" s="13" t="str">
        <f>IF(NOT(ISERR(SEARCH("*_Buggy",$A1076))), "Buggy", IF(NOT(ISERR(SEARCH("*_Manual",$A1076))), "Manual", IF(NOT(ISERR(SEARCH("*_Auto",$A1076))), "Auto", "")))</f>
        <v>Auto</v>
      </c>
      <c r="R1076" s="13" t="s">
        <v>577</v>
      </c>
      <c r="S1076" s="25">
        <v>2</v>
      </c>
      <c r="T1076" s="25">
        <v>0</v>
      </c>
      <c r="U1076" s="25">
        <v>0</v>
      </c>
      <c r="V1076" s="25">
        <v>2</v>
      </c>
      <c r="W1076" s="25">
        <v>0</v>
      </c>
      <c r="X1076" s="13">
        <v>2</v>
      </c>
      <c r="Y1076" s="13" t="str">
        <f t="shared" si="42"/>
        <v>Lang-35</v>
      </c>
      <c r="AA1076" t="str">
        <f t="shared" si="43"/>
        <v>NO</v>
      </c>
      <c r="AB1076" t="str">
        <f t="shared" si="44"/>
        <v>NO</v>
      </c>
      <c r="AC1076" t="str">
        <f t="shared" si="45"/>
        <v>YES</v>
      </c>
      <c r="AD1076" t="str">
        <f t="shared" si="46"/>
        <v>NO</v>
      </c>
      <c r="AE1076" t="str">
        <f t="shared" si="47"/>
        <v>NO</v>
      </c>
      <c r="AF1076"/>
    </row>
    <row r="1077" spans="1:32" ht="15" x14ac:dyDescent="0.35">
      <c r="A1077" s="5" t="s">
        <v>1181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40"/>
        <v>ACS</v>
      </c>
      <c r="P1077" s="13" t="str">
        <f t="shared" si="41"/>
        <v>True Search</v>
      </c>
      <c r="Q1077" s="13" t="str">
        <f>IF(NOT(ISERR(SEARCH("*_Buggy",$A1077))), "Buggy", IF(NOT(ISERR(SEARCH("*_Manual",$A1077))), "Manual", IF(NOT(ISERR(SEARCH("*_Auto",$A1077))), "Auto", "")))</f>
        <v>Auto</v>
      </c>
      <c r="R1077" s="13" t="s">
        <v>577</v>
      </c>
      <c r="S1077" s="25">
        <v>1</v>
      </c>
      <c r="T1077" s="25">
        <v>0</v>
      </c>
      <c r="U1077" s="25">
        <v>0</v>
      </c>
      <c r="V1077" s="25">
        <v>1</v>
      </c>
      <c r="W1077" s="25">
        <v>0</v>
      </c>
      <c r="X1077" s="13">
        <v>1</v>
      </c>
      <c r="Y1077" s="13" t="str">
        <f t="shared" si="42"/>
        <v>Lang-7</v>
      </c>
      <c r="AA1077" t="str">
        <f t="shared" si="43"/>
        <v>NO</v>
      </c>
      <c r="AB1077" t="str">
        <f t="shared" si="44"/>
        <v>NO</v>
      </c>
      <c r="AC1077" t="str">
        <f t="shared" si="45"/>
        <v>NO</v>
      </c>
      <c r="AD1077" t="str">
        <f t="shared" si="46"/>
        <v>NO</v>
      </c>
      <c r="AE1077" t="str">
        <f t="shared" si="47"/>
        <v>NO</v>
      </c>
      <c r="AF1077"/>
    </row>
    <row r="1078" spans="1:32" ht="15" x14ac:dyDescent="0.35">
      <c r="A1078" s="5" t="s">
        <v>1182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40"/>
        <v>ACS</v>
      </c>
      <c r="P1078" s="13" t="str">
        <f t="shared" si="41"/>
        <v>True Search</v>
      </c>
      <c r="Q1078" s="13" t="str">
        <f>IF(NOT(ISERR(SEARCH("*_Buggy",$A1078))), "Buggy", IF(NOT(ISERR(SEARCH("*_Manual",$A1078))), "Manual", IF(NOT(ISERR(SEARCH("*_Auto",$A1078))), "Auto", "")))</f>
        <v>Auto</v>
      </c>
      <c r="R1078" s="13" t="s">
        <v>577</v>
      </c>
      <c r="S1078" s="25">
        <v>1</v>
      </c>
      <c r="T1078" s="25">
        <v>0</v>
      </c>
      <c r="U1078" s="25">
        <v>0</v>
      </c>
      <c r="V1078" s="25">
        <v>1</v>
      </c>
      <c r="W1078" s="25">
        <v>0</v>
      </c>
      <c r="X1078" s="13">
        <v>1</v>
      </c>
      <c r="Y1078" s="13" t="str">
        <f t="shared" si="42"/>
        <v>Math-25</v>
      </c>
      <c r="AA1078" t="str">
        <f t="shared" si="43"/>
        <v>NO</v>
      </c>
      <c r="AB1078" t="str">
        <f t="shared" si="44"/>
        <v>NO</v>
      </c>
      <c r="AC1078" t="str">
        <f t="shared" si="45"/>
        <v>NO</v>
      </c>
      <c r="AD1078" t="str">
        <f t="shared" si="46"/>
        <v>NO</v>
      </c>
      <c r="AE1078" t="str">
        <f t="shared" si="47"/>
        <v>NO</v>
      </c>
      <c r="AF1078"/>
    </row>
    <row r="1079" spans="1:32" ht="15" x14ac:dyDescent="0.35">
      <c r="A1079" s="5" t="s">
        <v>1183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40"/>
        <v>ACS</v>
      </c>
      <c r="P1079" s="13" t="str">
        <f t="shared" si="41"/>
        <v>True Search</v>
      </c>
      <c r="Q1079" s="13" t="str">
        <f>IF(NOT(ISERR(SEARCH("*_Buggy",$A1079))), "Buggy", IF(NOT(ISERR(SEARCH("*_Manual",$A1079))), "Manual", IF(NOT(ISERR(SEARCH("*_Auto",$A1079))), "Auto", "")))</f>
        <v>Auto</v>
      </c>
      <c r="R1079" s="13" t="s">
        <v>578</v>
      </c>
      <c r="S1079" s="25">
        <v>1</v>
      </c>
      <c r="T1079" s="25">
        <v>0</v>
      </c>
      <c r="U1079" s="25">
        <v>1</v>
      </c>
      <c r="V1079" s="25">
        <v>1</v>
      </c>
      <c r="W1079" s="25">
        <v>0</v>
      </c>
      <c r="X1079" s="13">
        <v>2</v>
      </c>
      <c r="Y1079" s="13" t="str">
        <f t="shared" si="42"/>
        <v>Math-28</v>
      </c>
      <c r="AA1079" t="str">
        <f t="shared" si="43"/>
        <v>NO</v>
      </c>
      <c r="AB1079" t="str">
        <f t="shared" si="44"/>
        <v>NO</v>
      </c>
      <c r="AC1079" t="str">
        <f t="shared" si="45"/>
        <v>NO</v>
      </c>
      <c r="AD1079" t="str">
        <f t="shared" si="46"/>
        <v>NO</v>
      </c>
      <c r="AE1079" t="str">
        <f t="shared" si="47"/>
        <v>NO</v>
      </c>
      <c r="AF1079"/>
    </row>
    <row r="1080" spans="1:32" ht="15" x14ac:dyDescent="0.35">
      <c r="A1080" s="5" t="s">
        <v>1184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40"/>
        <v>ACS</v>
      </c>
      <c r="P1080" s="13" t="str">
        <f t="shared" si="41"/>
        <v>True Search</v>
      </c>
      <c r="Q1080" s="13" t="str">
        <f>IF(NOT(ISERR(SEARCH("*_Buggy",$A1080))), "Buggy", IF(NOT(ISERR(SEARCH("*_Manual",$A1080))), "Manual", IF(NOT(ISERR(SEARCH("*_Auto",$A1080))), "Auto", "")))</f>
        <v>Auto</v>
      </c>
      <c r="R1080" s="13" t="s">
        <v>577</v>
      </c>
      <c r="S1080" s="25">
        <v>1</v>
      </c>
      <c r="T1080" s="25">
        <v>0</v>
      </c>
      <c r="U1080" s="25">
        <v>0</v>
      </c>
      <c r="V1080" s="25">
        <v>1</v>
      </c>
      <c r="W1080" s="25">
        <v>0</v>
      </c>
      <c r="X1080" s="13">
        <v>1</v>
      </c>
      <c r="Y1080" s="13" t="str">
        <f t="shared" si="42"/>
        <v>Math-3</v>
      </c>
      <c r="AA1080" t="str">
        <f t="shared" si="43"/>
        <v>NO</v>
      </c>
      <c r="AB1080" t="str">
        <f t="shared" si="44"/>
        <v>NO</v>
      </c>
      <c r="AC1080" t="str">
        <f t="shared" si="45"/>
        <v>NO</v>
      </c>
      <c r="AD1080" t="str">
        <f t="shared" si="46"/>
        <v>NO</v>
      </c>
      <c r="AE1080" t="str">
        <f t="shared" si="47"/>
        <v>NO</v>
      </c>
      <c r="AF1080"/>
    </row>
    <row r="1081" spans="1:32" ht="15" x14ac:dyDescent="0.35">
      <c r="A1081" s="5" t="s">
        <v>1185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40"/>
        <v>ACS</v>
      </c>
      <c r="P1081" s="13" t="str">
        <f t="shared" si="41"/>
        <v>True Search</v>
      </c>
      <c r="Q1081" s="13" t="str">
        <f>IF(NOT(ISERR(SEARCH("*_Buggy",$A1081))), "Buggy", IF(NOT(ISERR(SEARCH("*_Manual",$A1081))), "Manual", IF(NOT(ISERR(SEARCH("*_Auto",$A1081))), "Auto", "")))</f>
        <v>Auto</v>
      </c>
      <c r="R1081" s="13" t="s">
        <v>577</v>
      </c>
      <c r="S1081" s="25">
        <v>2</v>
      </c>
      <c r="T1081" s="13">
        <v>4</v>
      </c>
      <c r="U1081" s="25">
        <v>0</v>
      </c>
      <c r="V1081" s="25">
        <v>0</v>
      </c>
      <c r="W1081" s="25">
        <v>0</v>
      </c>
      <c r="X1081" s="13">
        <v>4</v>
      </c>
      <c r="Y1081" s="13" t="str">
        <f t="shared" si="42"/>
        <v>Math-35</v>
      </c>
      <c r="AA1081" t="str">
        <f t="shared" si="43"/>
        <v>NO</v>
      </c>
      <c r="AB1081" t="str">
        <f t="shared" si="44"/>
        <v>NO</v>
      </c>
      <c r="AC1081" t="str">
        <f t="shared" si="45"/>
        <v>NO</v>
      </c>
      <c r="AD1081" t="str">
        <f t="shared" si="46"/>
        <v>NO</v>
      </c>
      <c r="AE1081" t="str">
        <f t="shared" si="47"/>
        <v>NO</v>
      </c>
      <c r="AF1081"/>
    </row>
    <row r="1082" spans="1:32" ht="15" x14ac:dyDescent="0.35">
      <c r="A1082" s="7" t="s">
        <v>1186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40"/>
        <v>ACS</v>
      </c>
      <c r="P1082" s="13" t="str">
        <f t="shared" si="41"/>
        <v>True Search</v>
      </c>
      <c r="Q1082" s="13" t="str">
        <f>IF(NOT(ISERR(SEARCH("*_Buggy",$A1082))), "Buggy", IF(NOT(ISERR(SEARCH("*_Manual",$A1082))), "Manual", IF(NOT(ISERR(SEARCH("*_Auto",$A1082))), "Auto", "")))</f>
        <v>Auto</v>
      </c>
      <c r="R1082" s="13" t="s">
        <v>577</v>
      </c>
      <c r="S1082" s="25">
        <v>1</v>
      </c>
      <c r="T1082" s="25">
        <v>0</v>
      </c>
      <c r="U1082" s="25">
        <v>0</v>
      </c>
      <c r="V1082" s="25">
        <v>1</v>
      </c>
      <c r="W1082" s="25">
        <v>0</v>
      </c>
      <c r="X1082" s="13">
        <v>1</v>
      </c>
      <c r="Y1082" s="13" t="str">
        <f t="shared" si="42"/>
        <v>Math-5</v>
      </c>
      <c r="AA1082" t="str">
        <f t="shared" si="43"/>
        <v>YES</v>
      </c>
      <c r="AB1082" t="str">
        <f t="shared" si="44"/>
        <v>NO</v>
      </c>
      <c r="AC1082" t="str">
        <f t="shared" si="45"/>
        <v>NO</v>
      </c>
      <c r="AD1082" t="str">
        <f t="shared" si="46"/>
        <v>NO</v>
      </c>
      <c r="AE1082" t="str">
        <f t="shared" si="47"/>
        <v>NO</v>
      </c>
      <c r="AF1082"/>
    </row>
    <row r="1083" spans="1:32" ht="15" x14ac:dyDescent="0.35">
      <c r="A1083" s="7" t="s">
        <v>1187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40"/>
        <v>ACS</v>
      </c>
      <c r="P1083" s="13" t="str">
        <f t="shared" si="41"/>
        <v>True Search</v>
      </c>
      <c r="Q1083" s="13" t="str">
        <f>IF(NOT(ISERR(SEARCH("*_Buggy",$A1083))), "Buggy", IF(NOT(ISERR(SEARCH("*_Manual",$A1083))), "Manual", IF(NOT(ISERR(SEARCH("*_Auto",$A1083))), "Auto", "")))</f>
        <v>Auto</v>
      </c>
      <c r="R1083" s="13" t="s">
        <v>578</v>
      </c>
      <c r="S1083" s="25">
        <v>1</v>
      </c>
      <c r="T1083" s="25">
        <v>0</v>
      </c>
      <c r="U1083" s="25">
        <v>0</v>
      </c>
      <c r="V1083" s="25">
        <v>1</v>
      </c>
      <c r="W1083" s="25">
        <v>0</v>
      </c>
      <c r="X1083" s="13">
        <v>1</v>
      </c>
      <c r="Y1083" s="13" t="str">
        <f t="shared" si="42"/>
        <v>Math-73</v>
      </c>
      <c r="AA1083" t="str">
        <f t="shared" si="43"/>
        <v>NO</v>
      </c>
      <c r="AB1083" t="str">
        <f t="shared" si="44"/>
        <v>NO</v>
      </c>
      <c r="AC1083" t="str">
        <f t="shared" si="45"/>
        <v>NO</v>
      </c>
      <c r="AD1083" t="str">
        <f t="shared" si="46"/>
        <v>NO</v>
      </c>
      <c r="AE1083" t="str">
        <f t="shared" si="47"/>
        <v>NO</v>
      </c>
      <c r="AF1083"/>
    </row>
    <row r="1084" spans="1:32" ht="15" x14ac:dyDescent="0.35">
      <c r="A1084" s="5" t="s">
        <v>1188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40"/>
        <v>ACS</v>
      </c>
      <c r="P1084" s="13" t="str">
        <f t="shared" si="41"/>
        <v>True Search</v>
      </c>
      <c r="Q1084" s="13" t="str">
        <f>IF(NOT(ISERR(SEARCH("*_Buggy",$A1084))), "Buggy", IF(NOT(ISERR(SEARCH("*_Manual",$A1084))), "Manual", IF(NOT(ISERR(SEARCH("*_Auto",$A1084))), "Auto", "")))</f>
        <v>Auto</v>
      </c>
      <c r="R1084" s="13" t="s">
        <v>578</v>
      </c>
      <c r="S1084" s="25">
        <v>1</v>
      </c>
      <c r="T1084" s="25">
        <v>0</v>
      </c>
      <c r="U1084" s="25">
        <v>1</v>
      </c>
      <c r="V1084" s="25">
        <v>1</v>
      </c>
      <c r="W1084" s="25">
        <v>0</v>
      </c>
      <c r="X1084" s="13">
        <v>2</v>
      </c>
      <c r="Y1084" s="13" t="str">
        <f t="shared" si="42"/>
        <v>Math-81</v>
      </c>
      <c r="AA1084" t="str">
        <f t="shared" si="43"/>
        <v>NO</v>
      </c>
      <c r="AB1084" t="str">
        <f t="shared" si="44"/>
        <v>NO</v>
      </c>
      <c r="AC1084" t="str">
        <f t="shared" si="45"/>
        <v>NO</v>
      </c>
      <c r="AD1084" t="str">
        <f t="shared" si="46"/>
        <v>NO</v>
      </c>
      <c r="AE1084" t="str">
        <f t="shared" si="47"/>
        <v>NO</v>
      </c>
      <c r="AF1084"/>
    </row>
    <row r="1085" spans="1:32" ht="15" x14ac:dyDescent="0.35">
      <c r="A1085" s="5" t="s">
        <v>1189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40"/>
        <v>ACS</v>
      </c>
      <c r="P1085" s="13" t="str">
        <f t="shared" si="41"/>
        <v>True Search</v>
      </c>
      <c r="Q1085" s="13" t="str">
        <f>IF(NOT(ISERR(SEARCH("*_Buggy",$A1085))), "Buggy", IF(NOT(ISERR(SEARCH("*_Manual",$A1085))), "Manual", IF(NOT(ISERR(SEARCH("*_Auto",$A1085))), "Auto", "")))</f>
        <v>Auto</v>
      </c>
      <c r="R1085" s="13" t="s">
        <v>577</v>
      </c>
      <c r="S1085" s="25">
        <v>1</v>
      </c>
      <c r="T1085" s="25">
        <v>0</v>
      </c>
      <c r="U1085" s="25">
        <v>1</v>
      </c>
      <c r="V1085" s="25">
        <v>1</v>
      </c>
      <c r="W1085" s="25">
        <v>0</v>
      </c>
      <c r="X1085" s="13">
        <v>2</v>
      </c>
      <c r="Y1085" s="13" t="str">
        <f t="shared" si="42"/>
        <v>Math-82</v>
      </c>
      <c r="AA1085" t="str">
        <f t="shared" si="43"/>
        <v>NO</v>
      </c>
      <c r="AB1085" t="str">
        <f t="shared" si="44"/>
        <v>NO</v>
      </c>
      <c r="AC1085" t="str">
        <f t="shared" si="45"/>
        <v>NO</v>
      </c>
      <c r="AD1085" t="str">
        <f t="shared" si="46"/>
        <v>NO</v>
      </c>
      <c r="AE1085" t="str">
        <f t="shared" si="47"/>
        <v>NO</v>
      </c>
      <c r="AF1085"/>
    </row>
    <row r="1086" spans="1:32" ht="15" x14ac:dyDescent="0.35">
      <c r="A1086" s="7" t="s">
        <v>1190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40"/>
        <v>ACS</v>
      </c>
      <c r="P1086" s="13" t="str">
        <f t="shared" si="41"/>
        <v>True Search</v>
      </c>
      <c r="Q1086" s="13" t="str">
        <f>IF(NOT(ISERR(SEARCH("*_Buggy",$A1086))), "Buggy", IF(NOT(ISERR(SEARCH("*_Manual",$A1086))), "Manual", IF(NOT(ISERR(SEARCH("*_Auto",$A1086))), "Auto", "")))</f>
        <v>Auto</v>
      </c>
      <c r="R1086" s="13" t="s">
        <v>577</v>
      </c>
      <c r="S1086" s="25">
        <v>1</v>
      </c>
      <c r="T1086" s="25">
        <v>0</v>
      </c>
      <c r="U1086" s="25">
        <v>1</v>
      </c>
      <c r="V1086" s="25">
        <v>1</v>
      </c>
      <c r="W1086" s="25">
        <v>0</v>
      </c>
      <c r="X1086" s="13">
        <v>2</v>
      </c>
      <c r="Y1086" s="13" t="str">
        <f t="shared" si="42"/>
        <v>Math-85</v>
      </c>
      <c r="AA1086" t="str">
        <f t="shared" si="43"/>
        <v>NO</v>
      </c>
      <c r="AB1086" t="str">
        <f t="shared" si="44"/>
        <v>NO</v>
      </c>
      <c r="AC1086" t="str">
        <f t="shared" si="45"/>
        <v>NO</v>
      </c>
      <c r="AD1086" t="str">
        <f t="shared" si="46"/>
        <v>NO</v>
      </c>
      <c r="AE1086" t="str">
        <f t="shared" si="47"/>
        <v>NO</v>
      </c>
      <c r="AF1086"/>
    </row>
    <row r="1087" spans="1:32" ht="15" x14ac:dyDescent="0.35">
      <c r="A1087" s="7" t="s">
        <v>1191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40"/>
        <v>ACS</v>
      </c>
      <c r="P1087" s="13" t="str">
        <f t="shared" si="41"/>
        <v>True Search</v>
      </c>
      <c r="Q1087" s="13" t="str">
        <f>IF(NOT(ISERR(SEARCH("*_Buggy",$A1087))), "Buggy", IF(NOT(ISERR(SEARCH("*_Manual",$A1087))), "Manual", IF(NOT(ISERR(SEARCH("*_Auto",$A1087))), "Auto", "")))</f>
        <v>Auto</v>
      </c>
      <c r="R1087" s="13" t="s">
        <v>577</v>
      </c>
      <c r="S1087" s="25">
        <v>1</v>
      </c>
      <c r="T1087" s="25">
        <v>0</v>
      </c>
      <c r="U1087" s="25">
        <v>0</v>
      </c>
      <c r="V1087" s="25">
        <v>1</v>
      </c>
      <c r="W1087" s="25">
        <v>0</v>
      </c>
      <c r="X1087" s="13">
        <v>1</v>
      </c>
      <c r="Y1087" s="13" t="str">
        <f t="shared" si="42"/>
        <v>Math-89</v>
      </c>
      <c r="AA1087" t="str">
        <f t="shared" si="43"/>
        <v>NO</v>
      </c>
      <c r="AB1087" t="str">
        <f t="shared" si="44"/>
        <v>NO</v>
      </c>
      <c r="AC1087" t="str">
        <f t="shared" si="45"/>
        <v>NO</v>
      </c>
      <c r="AD1087" t="str">
        <f t="shared" si="46"/>
        <v>NO</v>
      </c>
      <c r="AE1087" t="str">
        <f t="shared" si="47"/>
        <v>NO</v>
      </c>
      <c r="AF1087"/>
    </row>
    <row r="1088" spans="1:32" ht="15" x14ac:dyDescent="0.35">
      <c r="A1088" s="7" t="s">
        <v>1192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40"/>
        <v>ACS</v>
      </c>
      <c r="P1088" s="13" t="str">
        <f t="shared" si="41"/>
        <v>True Search</v>
      </c>
      <c r="Q1088" s="13" t="str">
        <f>IF(NOT(ISERR(SEARCH("*_Buggy",$A1088))), "Buggy", IF(NOT(ISERR(SEARCH("*_Manual",$A1088))), "Manual", IF(NOT(ISERR(SEARCH("*_Auto",$A1088))), "Auto", "")))</f>
        <v>Auto</v>
      </c>
      <c r="R1088" s="13" t="s">
        <v>577</v>
      </c>
      <c r="S1088" s="25">
        <v>1</v>
      </c>
      <c r="T1088" s="25">
        <v>0</v>
      </c>
      <c r="U1088" s="25">
        <v>0</v>
      </c>
      <c r="V1088" s="25">
        <v>1</v>
      </c>
      <c r="W1088" s="25">
        <v>0</v>
      </c>
      <c r="X1088" s="13">
        <v>1</v>
      </c>
      <c r="Y1088" s="13" t="str">
        <f t="shared" si="42"/>
        <v>Math-90</v>
      </c>
      <c r="AA1088" t="str">
        <f t="shared" si="43"/>
        <v>NO</v>
      </c>
      <c r="AB1088" t="str">
        <f t="shared" si="44"/>
        <v>NO</v>
      </c>
      <c r="AC1088" t="str">
        <f t="shared" si="45"/>
        <v>NO</v>
      </c>
      <c r="AD1088" t="str">
        <f t="shared" si="46"/>
        <v>NO</v>
      </c>
      <c r="AE1088" t="str">
        <f t="shared" si="47"/>
        <v>NO</v>
      </c>
      <c r="AF1088"/>
    </row>
    <row r="1089" spans="1:32" ht="15" x14ac:dyDescent="0.35">
      <c r="A1089" s="7" t="s">
        <v>1193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40"/>
        <v>ACS</v>
      </c>
      <c r="P1089" s="13" t="str">
        <f t="shared" si="41"/>
        <v>True Search</v>
      </c>
      <c r="Q1089" s="13" t="str">
        <f>IF(NOT(ISERR(SEARCH("*_Buggy",$A1089))), "Buggy", IF(NOT(ISERR(SEARCH("*_Manual",$A1089))), "Manual", IF(NOT(ISERR(SEARCH("*_Auto",$A1089))), "Auto", "")))</f>
        <v>Auto</v>
      </c>
      <c r="R1089" s="13" t="s">
        <v>578</v>
      </c>
      <c r="S1089" s="25">
        <v>2</v>
      </c>
      <c r="T1089" s="25">
        <v>7</v>
      </c>
      <c r="U1089" s="25">
        <v>0</v>
      </c>
      <c r="V1089" s="25">
        <v>1</v>
      </c>
      <c r="W1089" s="25">
        <v>0</v>
      </c>
      <c r="X1089" s="13">
        <v>8</v>
      </c>
      <c r="Y1089" s="13" t="str">
        <f t="shared" si="42"/>
        <v>Math-93</v>
      </c>
      <c r="AA1089" t="str">
        <f t="shared" si="43"/>
        <v>NO</v>
      </c>
      <c r="AB1089" t="str">
        <f t="shared" si="44"/>
        <v>NO</v>
      </c>
      <c r="AC1089" t="str">
        <f t="shared" si="45"/>
        <v>NO</v>
      </c>
      <c r="AD1089" t="str">
        <f t="shared" si="46"/>
        <v>YES</v>
      </c>
      <c r="AE1089" t="str">
        <f t="shared" si="47"/>
        <v>YES</v>
      </c>
      <c r="AF1089"/>
    </row>
    <row r="1090" spans="1:32" ht="15" x14ac:dyDescent="0.35">
      <c r="A1090" s="5" t="s">
        <v>1194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40"/>
        <v>ACS</v>
      </c>
      <c r="P1090" s="13" t="str">
        <f t="shared" si="41"/>
        <v>True Search</v>
      </c>
      <c r="Q1090" s="13" t="str">
        <f>IF(NOT(ISERR(SEARCH("*_Buggy",$A1090))), "Buggy", IF(NOT(ISERR(SEARCH("*_Manual",$A1090))), "Manual", IF(NOT(ISERR(SEARCH("*_Auto",$A1090))), "Auto", "")))</f>
        <v>Auto</v>
      </c>
      <c r="R1090" s="13" t="s">
        <v>578</v>
      </c>
      <c r="S1090" s="25">
        <v>1</v>
      </c>
      <c r="T1090" s="25">
        <v>0</v>
      </c>
      <c r="U1090" s="25">
        <v>1</v>
      </c>
      <c r="V1090" s="25">
        <v>1</v>
      </c>
      <c r="W1090" s="25">
        <v>0</v>
      </c>
      <c r="X1090" s="13">
        <v>2</v>
      </c>
      <c r="Y1090" s="13" t="str">
        <f t="shared" si="42"/>
        <v>Math-97</v>
      </c>
      <c r="AA1090" t="str">
        <f t="shared" si="43"/>
        <v>NO</v>
      </c>
      <c r="AB1090" t="str">
        <f t="shared" si="44"/>
        <v>NO</v>
      </c>
      <c r="AC1090" t="str">
        <f t="shared" si="45"/>
        <v>NO</v>
      </c>
      <c r="AD1090" t="str">
        <f t="shared" si="46"/>
        <v>NO</v>
      </c>
      <c r="AE1090" t="str">
        <f t="shared" si="47"/>
        <v>NO</v>
      </c>
      <c r="AF1090"/>
    </row>
    <row r="1091" spans="1:32" ht="15" x14ac:dyDescent="0.35">
      <c r="A1091" s="7" t="s">
        <v>1195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40"/>
        <v>ACS</v>
      </c>
      <c r="P1091" s="13" t="str">
        <f t="shared" si="41"/>
        <v>True Search</v>
      </c>
      <c r="Q1091" s="13" t="str">
        <f>IF(NOT(ISERR(SEARCH("*_Buggy",$A1091))), "Buggy", IF(NOT(ISERR(SEARCH("*_Manual",$A1091))), "Manual", IF(NOT(ISERR(SEARCH("*_Auto",$A1091))), "Auto", "")))</f>
        <v>Auto</v>
      </c>
      <c r="R1091" s="13" t="s">
        <v>577</v>
      </c>
      <c r="S1091" s="25">
        <v>2</v>
      </c>
      <c r="T1091" s="25">
        <v>0</v>
      </c>
      <c r="U1091" s="25">
        <v>0</v>
      </c>
      <c r="V1091" s="25">
        <v>2</v>
      </c>
      <c r="W1091" s="25">
        <v>0</v>
      </c>
      <c r="X1091" s="13">
        <v>2</v>
      </c>
      <c r="Y1091" s="13" t="str">
        <f t="shared" si="42"/>
        <v>Math-99</v>
      </c>
      <c r="AA1091" t="str">
        <f t="shared" si="43"/>
        <v>NO</v>
      </c>
      <c r="AB1091" t="str">
        <f t="shared" si="44"/>
        <v>NO</v>
      </c>
      <c r="AC1091" t="str">
        <f t="shared" si="45"/>
        <v>NO</v>
      </c>
      <c r="AD1091" t="str">
        <f t="shared" si="46"/>
        <v>NO</v>
      </c>
      <c r="AE1091" t="str">
        <f t="shared" si="47"/>
        <v>NO</v>
      </c>
      <c r="AF1091"/>
    </row>
    <row r="1092" spans="1:32" ht="15" x14ac:dyDescent="0.35">
      <c r="A1092" s="5" t="s">
        <v>1196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40"/>
        <v>ACS</v>
      </c>
      <c r="P1092" s="13" t="str">
        <f t="shared" si="41"/>
        <v>True Search</v>
      </c>
      <c r="Q1092" s="13" t="str">
        <f>IF(NOT(ISERR(SEARCH("*_Buggy",$A1092))), "Buggy", IF(NOT(ISERR(SEARCH("*_Manual",$A1092))), "Manual", IF(NOT(ISERR(SEARCH("*_Auto",$A1092))), "Auto", "")))</f>
        <v>Auto</v>
      </c>
      <c r="R1092" s="13" t="s">
        <v>577</v>
      </c>
      <c r="S1092" s="25">
        <v>1</v>
      </c>
      <c r="T1092" s="25">
        <v>0</v>
      </c>
      <c r="U1092" s="25">
        <v>0</v>
      </c>
      <c r="V1092" s="25">
        <v>1</v>
      </c>
      <c r="W1092" s="25">
        <v>0</v>
      </c>
      <c r="X1092" s="13">
        <v>1</v>
      </c>
      <c r="Y1092" s="13" t="str">
        <f t="shared" si="42"/>
        <v>Time-15</v>
      </c>
      <c r="AA1092" t="str">
        <f t="shared" si="43"/>
        <v>NO</v>
      </c>
      <c r="AB1092" t="str">
        <f t="shared" si="44"/>
        <v>NO</v>
      </c>
      <c r="AC1092" t="str">
        <f t="shared" si="45"/>
        <v>NO</v>
      </c>
      <c r="AD1092" t="str">
        <f t="shared" si="46"/>
        <v>NO</v>
      </c>
      <c r="AE1092" t="str">
        <f t="shared" si="47"/>
        <v>NO</v>
      </c>
      <c r="AF1092"/>
    </row>
    <row r="1093" spans="1:32" ht="15" x14ac:dyDescent="0.35">
      <c r="A1093" s="7" t="s">
        <v>1197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40"/>
        <v>ARJA</v>
      </c>
      <c r="P1093" s="13" t="str">
        <f t="shared" si="41"/>
        <v>Evolutionary Search</v>
      </c>
      <c r="Q1093" s="13" t="str">
        <f>IF(NOT(ISERR(SEARCH("*_Buggy",$A1093))), "Buggy", IF(NOT(ISERR(SEARCH("*_Manual",$A1093))), "Manual", IF(NOT(ISERR(SEARCH("*_Auto",$A1093))), "Auto", "")))</f>
        <v>Auto</v>
      </c>
      <c r="R1093" s="13" t="s">
        <v>578</v>
      </c>
      <c r="S1093" s="25">
        <v>1</v>
      </c>
      <c r="T1093" s="25">
        <v>0</v>
      </c>
      <c r="U1093" s="13">
        <v>3</v>
      </c>
      <c r="V1093" s="13">
        <v>0</v>
      </c>
      <c r="W1093" s="13">
        <v>0</v>
      </c>
      <c r="X1093" s="13">
        <v>3</v>
      </c>
      <c r="Y1093" s="13" t="str">
        <f t="shared" si="42"/>
        <v>Chart-1</v>
      </c>
      <c r="AA1093" t="str">
        <f t="shared" si="43"/>
        <v>NO</v>
      </c>
      <c r="AB1093" t="str">
        <f t="shared" si="44"/>
        <v>NO</v>
      </c>
      <c r="AC1093" t="str">
        <f t="shared" si="45"/>
        <v>NO</v>
      </c>
      <c r="AD1093" t="str">
        <f t="shared" si="46"/>
        <v>NO</v>
      </c>
      <c r="AE1093" t="str">
        <f t="shared" si="47"/>
        <v>NO</v>
      </c>
      <c r="AF1093"/>
    </row>
    <row r="1094" spans="1:32" ht="15" x14ac:dyDescent="0.35">
      <c r="A1094" s="5" t="s">
        <v>1198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40"/>
        <v>ARJA</v>
      </c>
      <c r="P1094" s="13" t="str">
        <f t="shared" si="41"/>
        <v>Evolutionary Search</v>
      </c>
      <c r="Q1094" s="13" t="str">
        <f>IF(NOT(ISERR(SEARCH("*_Buggy",$A1094))), "Buggy", IF(NOT(ISERR(SEARCH("*_Manual",$A1094))), "Manual", IF(NOT(ISERR(SEARCH("*_Auto",$A1094))), "Auto", "")))</f>
        <v>Auto</v>
      </c>
      <c r="R1094" s="13" t="s">
        <v>577</v>
      </c>
      <c r="S1094" s="25">
        <v>1</v>
      </c>
      <c r="T1094" s="25">
        <v>0</v>
      </c>
      <c r="U1094" s="25">
        <v>0</v>
      </c>
      <c r="V1094" s="25">
        <v>1</v>
      </c>
      <c r="W1094" s="25">
        <v>0</v>
      </c>
      <c r="X1094" s="13">
        <v>1</v>
      </c>
      <c r="Y1094" s="13" t="str">
        <f t="shared" si="42"/>
        <v>Chart-12</v>
      </c>
      <c r="AA1094" t="str">
        <f t="shared" si="43"/>
        <v>YES</v>
      </c>
      <c r="AB1094" t="str">
        <f t="shared" si="44"/>
        <v>NO</v>
      </c>
      <c r="AC1094" t="str">
        <f t="shared" si="45"/>
        <v>NO</v>
      </c>
      <c r="AD1094" t="str">
        <f t="shared" si="46"/>
        <v>NO</v>
      </c>
      <c r="AE1094" t="str">
        <f t="shared" si="47"/>
        <v>NO</v>
      </c>
      <c r="AF1094"/>
    </row>
    <row r="1095" spans="1:32" ht="15" x14ac:dyDescent="0.35">
      <c r="A1095" s="5" t="s">
        <v>1199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40"/>
        <v>ARJA</v>
      </c>
      <c r="P1095" s="13" t="str">
        <f t="shared" si="41"/>
        <v>Evolutionary Search</v>
      </c>
      <c r="Q1095" s="13" t="str">
        <f>IF(NOT(ISERR(SEARCH("*_Buggy",$A1095))), "Buggy", IF(NOT(ISERR(SEARCH("*_Manual",$A1095))), "Manual", IF(NOT(ISERR(SEARCH("*_Auto",$A1095))), "Auto", "")))</f>
        <v>Auto</v>
      </c>
      <c r="R1095" s="13" t="s">
        <v>578</v>
      </c>
      <c r="S1095" s="25">
        <v>1</v>
      </c>
      <c r="T1095" s="25">
        <v>0</v>
      </c>
      <c r="U1095" s="25">
        <v>0</v>
      </c>
      <c r="V1095" s="25">
        <v>1</v>
      </c>
      <c r="W1095" s="25">
        <v>1</v>
      </c>
      <c r="X1095" s="13">
        <v>2</v>
      </c>
      <c r="Y1095" s="13" t="str">
        <f t="shared" si="42"/>
        <v>Chart-13</v>
      </c>
      <c r="AA1095" t="str">
        <f t="shared" si="43"/>
        <v>NO</v>
      </c>
      <c r="AB1095" t="str">
        <f t="shared" si="44"/>
        <v>NO</v>
      </c>
      <c r="AC1095" t="str">
        <f t="shared" si="45"/>
        <v>NO</v>
      </c>
      <c r="AD1095" t="str">
        <f t="shared" si="46"/>
        <v>NO</v>
      </c>
      <c r="AE1095" t="str">
        <f t="shared" si="47"/>
        <v>NO</v>
      </c>
      <c r="AF1095"/>
    </row>
    <row r="1096" spans="1:32" ht="15" x14ac:dyDescent="0.35">
      <c r="A1096" s="5" t="s">
        <v>1200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40"/>
        <v>ARJA</v>
      </c>
      <c r="P1096" s="13" t="str">
        <f t="shared" si="41"/>
        <v>Evolutionary Search</v>
      </c>
      <c r="Q1096" s="13" t="str">
        <f>IF(NOT(ISERR(SEARCH("*_Buggy",$A1096))), "Buggy", IF(NOT(ISERR(SEARCH("*_Manual",$A1096))), "Manual", IF(NOT(ISERR(SEARCH("*_Auto",$A1096))), "Auto", "")))</f>
        <v>Auto</v>
      </c>
      <c r="R1096" s="13" t="s">
        <v>578</v>
      </c>
      <c r="S1096" s="25">
        <v>2</v>
      </c>
      <c r="T1096" s="25">
        <v>2</v>
      </c>
      <c r="U1096" s="25">
        <v>9</v>
      </c>
      <c r="V1096" s="25">
        <v>3</v>
      </c>
      <c r="W1096" s="25">
        <v>2</v>
      </c>
      <c r="X1096" s="13">
        <v>15</v>
      </c>
      <c r="Y1096" s="13" t="str">
        <f t="shared" si="42"/>
        <v>Chart-3</v>
      </c>
      <c r="AA1096" t="str">
        <f t="shared" si="43"/>
        <v>NO</v>
      </c>
      <c r="AB1096" t="str">
        <f t="shared" si="44"/>
        <v>NO</v>
      </c>
      <c r="AC1096" t="str">
        <f t="shared" si="45"/>
        <v>NO</v>
      </c>
      <c r="AD1096" t="str">
        <f t="shared" si="46"/>
        <v>NO</v>
      </c>
      <c r="AE1096" t="str">
        <f t="shared" si="47"/>
        <v>NO</v>
      </c>
      <c r="AF1096"/>
    </row>
    <row r="1097" spans="1:32" ht="15" x14ac:dyDescent="0.35">
      <c r="A1097" s="5" t="s">
        <v>1201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40"/>
        <v>ARJA</v>
      </c>
      <c r="P1097" s="13" t="str">
        <f t="shared" si="41"/>
        <v>Evolutionary Search</v>
      </c>
      <c r="Q1097" s="13" t="str">
        <f>IF(NOT(ISERR(SEARCH("*_Buggy",$A1097))), "Buggy", IF(NOT(ISERR(SEARCH("*_Manual",$A1097))), "Manual", IF(NOT(ISERR(SEARCH("*_Auto",$A1097))), "Auto", "")))</f>
        <v>Auto</v>
      </c>
      <c r="R1097" s="13" t="s">
        <v>578</v>
      </c>
      <c r="S1097" s="25">
        <v>1</v>
      </c>
      <c r="T1097" s="25">
        <v>0</v>
      </c>
      <c r="U1097" s="25">
        <v>8</v>
      </c>
      <c r="V1097" s="25">
        <v>2</v>
      </c>
      <c r="W1097" s="25">
        <v>2</v>
      </c>
      <c r="X1097" s="13">
        <v>11</v>
      </c>
      <c r="Y1097" s="13" t="str">
        <f t="shared" si="42"/>
        <v>Chart-5</v>
      </c>
      <c r="AA1097" t="str">
        <f t="shared" si="43"/>
        <v>NO</v>
      </c>
      <c r="AB1097" t="str">
        <f t="shared" si="44"/>
        <v>NO</v>
      </c>
      <c r="AC1097" t="str">
        <f t="shared" si="45"/>
        <v>NO</v>
      </c>
      <c r="AD1097" t="str">
        <f t="shared" si="46"/>
        <v>NO</v>
      </c>
      <c r="AE1097" t="str">
        <f t="shared" si="47"/>
        <v>NO</v>
      </c>
      <c r="AF1097"/>
    </row>
    <row r="1098" spans="1:32" ht="15" x14ac:dyDescent="0.35">
      <c r="A1098" s="5" t="s">
        <v>1202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40"/>
        <v>ARJA</v>
      </c>
      <c r="P1098" s="13" t="str">
        <f t="shared" si="41"/>
        <v>Evolutionary Search</v>
      </c>
      <c r="Q1098" s="13" t="str">
        <f>IF(NOT(ISERR(SEARCH("*_Buggy",$A1098))), "Buggy", IF(NOT(ISERR(SEARCH("*_Manual",$A1098))), "Manual", IF(NOT(ISERR(SEARCH("*_Auto",$A1098))), "Auto", "")))</f>
        <v>Auto</v>
      </c>
      <c r="R1098" s="13" t="s">
        <v>578</v>
      </c>
      <c r="S1098" s="25">
        <v>1</v>
      </c>
      <c r="T1098" s="25">
        <v>0</v>
      </c>
      <c r="U1098" s="25">
        <v>0</v>
      </c>
      <c r="V1098" s="25">
        <v>1</v>
      </c>
      <c r="W1098" s="25">
        <v>1</v>
      </c>
      <c r="X1098" s="13">
        <v>2</v>
      </c>
      <c r="Y1098" s="13" t="str">
        <f t="shared" si="42"/>
        <v>Chart-7</v>
      </c>
      <c r="AA1098" t="str">
        <f t="shared" si="43"/>
        <v>NO</v>
      </c>
      <c r="AB1098" t="str">
        <f t="shared" si="44"/>
        <v>NO</v>
      </c>
      <c r="AC1098" t="str">
        <f t="shared" si="45"/>
        <v>NO</v>
      </c>
      <c r="AD1098" t="str">
        <f t="shared" si="46"/>
        <v>NO</v>
      </c>
      <c r="AE1098" t="str">
        <f t="shared" si="47"/>
        <v>NO</v>
      </c>
      <c r="AF1098"/>
    </row>
    <row r="1099" spans="1:32" ht="15" x14ac:dyDescent="0.35">
      <c r="A1099" s="5" t="s">
        <v>1203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40"/>
        <v>ARJA</v>
      </c>
      <c r="P1099" s="13" t="str">
        <f t="shared" si="41"/>
        <v>Evolutionary Search</v>
      </c>
      <c r="Q1099" s="13" t="str">
        <f>IF(NOT(ISERR(SEARCH("*_Buggy",$A1099))), "Buggy", IF(NOT(ISERR(SEARCH("*_Manual",$A1099))), "Manual", IF(NOT(ISERR(SEARCH("*_Auto",$A1099))), "Auto", "")))</f>
        <v>Auto</v>
      </c>
      <c r="R1099" s="13" t="s">
        <v>578</v>
      </c>
      <c r="S1099" s="25">
        <v>2</v>
      </c>
      <c r="T1099" s="25">
        <v>0</v>
      </c>
      <c r="U1099" s="25">
        <v>40</v>
      </c>
      <c r="V1099" s="25">
        <v>3</v>
      </c>
      <c r="W1099" s="25">
        <v>0</v>
      </c>
      <c r="X1099" s="13">
        <v>43</v>
      </c>
      <c r="Y1099" s="13" t="str">
        <f t="shared" si="42"/>
        <v>Closure-112</v>
      </c>
      <c r="AA1099" t="str">
        <f t="shared" si="43"/>
        <v>NO</v>
      </c>
      <c r="AB1099" t="str">
        <f t="shared" si="44"/>
        <v>NO</v>
      </c>
      <c r="AC1099" t="str">
        <f t="shared" si="45"/>
        <v>NO</v>
      </c>
      <c r="AD1099" t="str">
        <f t="shared" si="46"/>
        <v>NO</v>
      </c>
      <c r="AE1099" t="str">
        <f t="shared" si="47"/>
        <v>YES</v>
      </c>
      <c r="AF1099"/>
    </row>
    <row r="1100" spans="1:32" ht="15" x14ac:dyDescent="0.35">
      <c r="A1100" s="7" t="s">
        <v>1204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40"/>
        <v>ARJA</v>
      </c>
      <c r="P1100" s="13" t="str">
        <f t="shared" si="41"/>
        <v>Evolutionary Search</v>
      </c>
      <c r="Q1100" s="13" t="str">
        <f>IF(NOT(ISERR(SEARCH("*_Buggy",$A1100))), "Buggy", IF(NOT(ISERR(SEARCH("*_Manual",$A1100))), "Manual", IF(NOT(ISERR(SEARCH("*_Auto",$A1100))), "Auto", "")))</f>
        <v>Auto</v>
      </c>
      <c r="R1100" s="13" t="s">
        <v>578</v>
      </c>
      <c r="S1100" s="25">
        <v>1</v>
      </c>
      <c r="T1100" s="25">
        <v>0</v>
      </c>
      <c r="U1100" s="13">
        <v>16</v>
      </c>
      <c r="V1100" s="13">
        <v>0</v>
      </c>
      <c r="W1100" s="13">
        <v>0</v>
      </c>
      <c r="X1100" s="13">
        <v>16</v>
      </c>
      <c r="Y1100" s="13" t="str">
        <f t="shared" si="42"/>
        <v>Closure-114</v>
      </c>
      <c r="AA1100" t="str">
        <f t="shared" si="43"/>
        <v>NO</v>
      </c>
      <c r="AB1100" t="str">
        <f t="shared" si="44"/>
        <v>NO</v>
      </c>
      <c r="AC1100" t="str">
        <f t="shared" si="45"/>
        <v>NO</v>
      </c>
      <c r="AD1100" t="str">
        <f t="shared" si="46"/>
        <v>NO</v>
      </c>
      <c r="AE1100" t="str">
        <f t="shared" si="47"/>
        <v>NO</v>
      </c>
      <c r="AF1100"/>
    </row>
    <row r="1101" spans="1:32" ht="15" x14ac:dyDescent="0.35">
      <c r="A1101" s="7" t="s">
        <v>1205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40"/>
        <v>ARJA</v>
      </c>
      <c r="P1101" s="13" t="str">
        <f t="shared" si="41"/>
        <v>Evolutionary Search</v>
      </c>
      <c r="Q1101" s="13" t="str">
        <f>IF(NOT(ISERR(SEARCH("*_Buggy",$A1101))), "Buggy", IF(NOT(ISERR(SEARCH("*_Manual",$A1101))), "Manual", IF(NOT(ISERR(SEARCH("*_Auto",$A1101))), "Auto", "")))</f>
        <v>Auto</v>
      </c>
      <c r="R1101" s="13" t="s">
        <v>577</v>
      </c>
      <c r="S1101" s="25">
        <v>1</v>
      </c>
      <c r="T1101" s="25">
        <v>0</v>
      </c>
      <c r="U1101" s="13">
        <v>3</v>
      </c>
      <c r="V1101" s="13">
        <v>0</v>
      </c>
      <c r="W1101" s="13">
        <v>0</v>
      </c>
      <c r="X1101" s="13">
        <v>3</v>
      </c>
      <c r="Y1101" s="13" t="str">
        <f t="shared" si="42"/>
        <v>Closure-115</v>
      </c>
      <c r="AA1101" t="str">
        <f t="shared" si="43"/>
        <v>NO</v>
      </c>
      <c r="AB1101" t="str">
        <f t="shared" si="44"/>
        <v>NO</v>
      </c>
      <c r="AC1101" t="str">
        <f t="shared" si="45"/>
        <v>NO</v>
      </c>
      <c r="AD1101" t="str">
        <f t="shared" si="46"/>
        <v>NO</v>
      </c>
      <c r="AE1101" t="str">
        <f t="shared" si="47"/>
        <v>NO</v>
      </c>
      <c r="AF1101"/>
    </row>
    <row r="1102" spans="1:32" ht="15" x14ac:dyDescent="0.35">
      <c r="A1102" s="5" t="s">
        <v>1206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40"/>
        <v>ARJA</v>
      </c>
      <c r="P1102" s="13" t="str">
        <f t="shared" si="41"/>
        <v>Evolutionary Search</v>
      </c>
      <c r="Q1102" s="13" t="str">
        <f>IF(NOT(ISERR(SEARCH("*_Buggy",$A1102))), "Buggy", IF(NOT(ISERR(SEARCH("*_Manual",$A1102))), "Manual", IF(NOT(ISERR(SEARCH("*_Auto",$A1102))), "Auto", "")))</f>
        <v>Auto</v>
      </c>
      <c r="R1102" s="13" t="s">
        <v>578</v>
      </c>
      <c r="S1102" s="25">
        <v>1</v>
      </c>
      <c r="T1102" s="25">
        <v>0</v>
      </c>
      <c r="U1102" s="13">
        <v>28</v>
      </c>
      <c r="V1102" s="13">
        <v>0</v>
      </c>
      <c r="W1102" s="13">
        <v>0</v>
      </c>
      <c r="X1102" s="13">
        <v>28</v>
      </c>
      <c r="Y1102" s="13" t="str">
        <f t="shared" si="42"/>
        <v>Closure-117</v>
      </c>
      <c r="AA1102" t="str">
        <f t="shared" si="43"/>
        <v>NO</v>
      </c>
      <c r="AB1102" t="str">
        <f t="shared" si="44"/>
        <v>NO</v>
      </c>
      <c r="AC1102" t="str">
        <f t="shared" si="45"/>
        <v>NO</v>
      </c>
      <c r="AD1102" t="str">
        <f t="shared" si="46"/>
        <v>NO</v>
      </c>
      <c r="AE1102" t="str">
        <f t="shared" si="47"/>
        <v>YES</v>
      </c>
      <c r="AF1102"/>
    </row>
    <row r="1103" spans="1:32" ht="15" x14ac:dyDescent="0.35">
      <c r="A1103" s="7" t="s">
        <v>1207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40"/>
        <v>ARJA</v>
      </c>
      <c r="P1103" s="13" t="str">
        <f t="shared" si="41"/>
        <v>Evolutionary Search</v>
      </c>
      <c r="Q1103" s="13" t="str">
        <f>IF(NOT(ISERR(SEARCH("*_Buggy",$A1103))), "Buggy", IF(NOT(ISERR(SEARCH("*_Manual",$A1103))), "Manual", IF(NOT(ISERR(SEARCH("*_Auto",$A1103))), "Auto", "")))</f>
        <v>Auto</v>
      </c>
      <c r="R1103" s="13" t="s">
        <v>578</v>
      </c>
      <c r="S1103" s="25">
        <v>1</v>
      </c>
      <c r="T1103" s="25">
        <v>0</v>
      </c>
      <c r="U1103" s="13">
        <v>1</v>
      </c>
      <c r="V1103" s="13">
        <v>0</v>
      </c>
      <c r="W1103" s="13">
        <v>0</v>
      </c>
      <c r="X1103" s="13">
        <v>1</v>
      </c>
      <c r="Y1103" s="13" t="str">
        <f t="shared" si="42"/>
        <v>Closure-124</v>
      </c>
      <c r="AA1103" t="str">
        <f t="shared" si="43"/>
        <v>NO</v>
      </c>
      <c r="AB1103" t="str">
        <f t="shared" si="44"/>
        <v>NO</v>
      </c>
      <c r="AC1103" t="str">
        <f t="shared" si="45"/>
        <v>NO</v>
      </c>
      <c r="AD1103" t="str">
        <f t="shared" si="46"/>
        <v>NO</v>
      </c>
      <c r="AE1103" t="str">
        <f t="shared" si="47"/>
        <v>NO</v>
      </c>
      <c r="AF1103"/>
    </row>
    <row r="1104" spans="1:32" ht="15" x14ac:dyDescent="0.35">
      <c r="A1104" s="5" t="s">
        <v>1208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40"/>
        <v>ARJA</v>
      </c>
      <c r="P1104" s="13" t="str">
        <f t="shared" si="41"/>
        <v>Evolutionary Search</v>
      </c>
      <c r="Q1104" s="13" t="str">
        <f>IF(NOT(ISERR(SEARCH("*_Buggy",$A1104))), "Buggy", IF(NOT(ISERR(SEARCH("*_Manual",$A1104))), "Manual", IF(NOT(ISERR(SEARCH("*_Auto",$A1104))), "Auto", "")))</f>
        <v>Auto</v>
      </c>
      <c r="R1104" s="13" t="s">
        <v>578</v>
      </c>
      <c r="S1104" s="25">
        <v>1</v>
      </c>
      <c r="T1104" s="25">
        <v>0</v>
      </c>
      <c r="U1104" s="13">
        <v>6</v>
      </c>
      <c r="V1104" s="13">
        <v>0</v>
      </c>
      <c r="W1104" s="13">
        <v>0</v>
      </c>
      <c r="X1104" s="13">
        <v>6</v>
      </c>
      <c r="Y1104" s="13" t="str">
        <f t="shared" si="42"/>
        <v>Closure-125</v>
      </c>
      <c r="AA1104" t="str">
        <f t="shared" si="43"/>
        <v>NO</v>
      </c>
      <c r="AB1104" t="str">
        <f t="shared" si="44"/>
        <v>NO</v>
      </c>
      <c r="AC1104" t="str">
        <f t="shared" si="45"/>
        <v>NO</v>
      </c>
      <c r="AD1104" t="str">
        <f t="shared" si="46"/>
        <v>NO</v>
      </c>
      <c r="AE1104" t="str">
        <f t="shared" si="47"/>
        <v>NO</v>
      </c>
      <c r="AF1104"/>
    </row>
    <row r="1105" spans="1:32" ht="15" x14ac:dyDescent="0.35">
      <c r="A1105" s="5" t="s">
        <v>1209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40"/>
        <v>ARJA</v>
      </c>
      <c r="P1105" s="13" t="str">
        <f t="shared" si="41"/>
        <v>Evolutionary Search</v>
      </c>
      <c r="Q1105" s="13" t="str">
        <f>IF(NOT(ISERR(SEARCH("*_Buggy",$A1105))), "Buggy", IF(NOT(ISERR(SEARCH("*_Manual",$A1105))), "Manual", IF(NOT(ISERR(SEARCH("*_Auto",$A1105))), "Auto", "")))</f>
        <v>Auto</v>
      </c>
      <c r="R1105" s="13" t="s">
        <v>578</v>
      </c>
      <c r="S1105" s="25">
        <v>1</v>
      </c>
      <c r="T1105" s="25">
        <v>1</v>
      </c>
      <c r="U1105" s="25">
        <v>0</v>
      </c>
      <c r="V1105" s="25">
        <v>1</v>
      </c>
      <c r="W1105" s="25">
        <v>0</v>
      </c>
      <c r="X1105" s="13">
        <v>2</v>
      </c>
      <c r="Y1105" s="13" t="str">
        <f t="shared" si="42"/>
        <v>Closure-21</v>
      </c>
      <c r="AA1105" t="str">
        <f t="shared" si="43"/>
        <v>NO</v>
      </c>
      <c r="AB1105" t="str">
        <f t="shared" si="44"/>
        <v>NO</v>
      </c>
      <c r="AC1105" t="str">
        <f t="shared" si="45"/>
        <v>NO</v>
      </c>
      <c r="AD1105" t="str">
        <f t="shared" si="46"/>
        <v>NO</v>
      </c>
      <c r="AE1105" t="str">
        <f t="shared" si="47"/>
        <v>NO</v>
      </c>
      <c r="AF1105"/>
    </row>
    <row r="1106" spans="1:32" ht="15" x14ac:dyDescent="0.35">
      <c r="A1106" s="5" t="s">
        <v>1210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40"/>
        <v>ARJA</v>
      </c>
      <c r="P1106" s="13" t="str">
        <f t="shared" si="41"/>
        <v>Evolutionary Search</v>
      </c>
      <c r="Q1106" s="13" t="str">
        <f>IF(NOT(ISERR(SEARCH("*_Buggy",$A1106))), "Buggy", IF(NOT(ISERR(SEARCH("*_Manual",$A1106))), "Manual", IF(NOT(ISERR(SEARCH("*_Auto",$A1106))), "Auto", "")))</f>
        <v>Auto</v>
      </c>
      <c r="R1106" s="13" t="s">
        <v>578</v>
      </c>
      <c r="S1106" s="25">
        <v>1</v>
      </c>
      <c r="T1106" s="25">
        <v>0</v>
      </c>
      <c r="U1106" s="13">
        <v>32</v>
      </c>
      <c r="V1106" s="13">
        <v>0</v>
      </c>
      <c r="W1106" s="13">
        <v>0</v>
      </c>
      <c r="X1106" s="13">
        <v>32</v>
      </c>
      <c r="Y1106" s="13" t="str">
        <f t="shared" si="42"/>
        <v>Closure-22</v>
      </c>
      <c r="AA1106" t="str">
        <f t="shared" si="43"/>
        <v>NO</v>
      </c>
      <c r="AB1106" t="str">
        <f t="shared" si="44"/>
        <v>NO</v>
      </c>
      <c r="AC1106" t="str">
        <f t="shared" si="45"/>
        <v>NO</v>
      </c>
      <c r="AD1106" t="str">
        <f t="shared" si="46"/>
        <v>NO</v>
      </c>
      <c r="AE1106" t="str">
        <f t="shared" si="47"/>
        <v>YES</v>
      </c>
      <c r="AF1106"/>
    </row>
    <row r="1107" spans="1:32" ht="15" x14ac:dyDescent="0.35">
      <c r="A1107" s="7" t="s">
        <v>1211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40"/>
        <v>ARJA</v>
      </c>
      <c r="P1107" s="13" t="str">
        <f t="shared" si="41"/>
        <v>Evolutionary Search</v>
      </c>
      <c r="Q1107" s="13" t="str">
        <f>IF(NOT(ISERR(SEARCH("*_Buggy",$A1107))), "Buggy", IF(NOT(ISERR(SEARCH("*_Manual",$A1107))), "Manual", IF(NOT(ISERR(SEARCH("*_Auto",$A1107))), "Auto", "")))</f>
        <v>Auto</v>
      </c>
      <c r="R1107" s="13" t="s">
        <v>578</v>
      </c>
      <c r="S1107" s="25">
        <v>1</v>
      </c>
      <c r="T1107" s="25">
        <v>0</v>
      </c>
      <c r="U1107" s="25">
        <v>13</v>
      </c>
      <c r="V1107" s="25">
        <v>1</v>
      </c>
      <c r="W1107" s="25">
        <v>0</v>
      </c>
      <c r="X1107" s="13">
        <v>14</v>
      </c>
      <c r="Y1107" s="13" t="str">
        <f t="shared" si="42"/>
        <v>Closure-3</v>
      </c>
      <c r="AA1107" t="str">
        <f t="shared" si="43"/>
        <v>NO</v>
      </c>
      <c r="AB1107" t="str">
        <f t="shared" si="44"/>
        <v>NO</v>
      </c>
      <c r="AC1107" t="str">
        <f t="shared" si="45"/>
        <v>NO</v>
      </c>
      <c r="AD1107" t="str">
        <f t="shared" si="46"/>
        <v>NO</v>
      </c>
      <c r="AE1107" t="str">
        <f t="shared" si="47"/>
        <v>YES</v>
      </c>
      <c r="AF1107"/>
    </row>
    <row r="1108" spans="1:32" ht="15" x14ac:dyDescent="0.35">
      <c r="A1108" s="7" t="s">
        <v>1212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40"/>
        <v>ARJA</v>
      </c>
      <c r="P1108" s="13" t="str">
        <f t="shared" si="41"/>
        <v>Evolutionary Search</v>
      </c>
      <c r="Q1108" s="13" t="str">
        <f>IF(NOT(ISERR(SEARCH("*_Buggy",$A1108))), "Buggy", IF(NOT(ISERR(SEARCH("*_Manual",$A1108))), "Manual", IF(NOT(ISERR(SEARCH("*_Auto",$A1108))), "Auto", "")))</f>
        <v>Auto</v>
      </c>
      <c r="R1108" s="13" t="s">
        <v>578</v>
      </c>
      <c r="S1108" s="25">
        <v>1</v>
      </c>
      <c r="T1108" s="25">
        <v>0</v>
      </c>
      <c r="U1108" s="25">
        <v>22</v>
      </c>
      <c r="V1108" s="25">
        <v>0</v>
      </c>
      <c r="W1108" s="25">
        <v>0</v>
      </c>
      <c r="X1108" s="13">
        <v>22</v>
      </c>
      <c r="Y1108" s="13" t="str">
        <f t="shared" si="42"/>
        <v>Closure-33</v>
      </c>
      <c r="AA1108" t="str">
        <f t="shared" si="43"/>
        <v>NO</v>
      </c>
      <c r="AB1108" t="str">
        <f t="shared" si="44"/>
        <v>YES</v>
      </c>
      <c r="AC1108" t="str">
        <f t="shared" si="45"/>
        <v>NO</v>
      </c>
      <c r="AD1108" t="str">
        <f t="shared" si="46"/>
        <v>NO</v>
      </c>
      <c r="AE1108" t="str">
        <f t="shared" si="47"/>
        <v>NO</v>
      </c>
      <c r="AF1108"/>
    </row>
    <row r="1109" spans="1:32" ht="15" x14ac:dyDescent="0.35">
      <c r="A1109" s="5" t="s">
        <v>1213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40"/>
        <v>ARJA</v>
      </c>
      <c r="P1109" s="13" t="str">
        <f t="shared" si="41"/>
        <v>Evolutionary Search</v>
      </c>
      <c r="Q1109" s="13" t="str">
        <f>IF(NOT(ISERR(SEARCH("*_Buggy",$A1109))), "Buggy", IF(NOT(ISERR(SEARCH("*_Manual",$A1109))), "Manual", IF(NOT(ISERR(SEARCH("*_Auto",$A1109))), "Auto", "")))</f>
        <v>Auto</v>
      </c>
      <c r="R1109" s="13" t="s">
        <v>578</v>
      </c>
      <c r="S1109" s="25">
        <v>1</v>
      </c>
      <c r="T1109" s="25">
        <v>0</v>
      </c>
      <c r="U1109" s="25">
        <v>0</v>
      </c>
      <c r="V1109" s="25">
        <v>1</v>
      </c>
      <c r="W1109" s="25">
        <v>0</v>
      </c>
      <c r="X1109" s="13">
        <v>1</v>
      </c>
      <c r="Y1109" s="13" t="str">
        <f t="shared" si="42"/>
        <v>Closure-55</v>
      </c>
      <c r="AA1109" t="str">
        <f t="shared" si="43"/>
        <v>NO</v>
      </c>
      <c r="AB1109" t="str">
        <f t="shared" si="44"/>
        <v>NO</v>
      </c>
      <c r="AC1109" t="str">
        <f t="shared" si="45"/>
        <v>NO</v>
      </c>
      <c r="AD1109" t="str">
        <f t="shared" si="46"/>
        <v>NO</v>
      </c>
      <c r="AE1109" t="str">
        <f t="shared" si="47"/>
        <v>NO</v>
      </c>
      <c r="AF1109"/>
    </row>
    <row r="1110" spans="1:32" ht="15" x14ac:dyDescent="0.35">
      <c r="A1110" s="7" t="s">
        <v>1214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40"/>
        <v>ARJA</v>
      </c>
      <c r="P1110" s="13" t="str">
        <f t="shared" si="41"/>
        <v>Evolutionary Search</v>
      </c>
      <c r="Q1110" s="13" t="str">
        <f>IF(NOT(ISERR(SEARCH("*_Buggy",$A1110))), "Buggy", IF(NOT(ISERR(SEARCH("*_Manual",$A1110))), "Manual", IF(NOT(ISERR(SEARCH("*_Auto",$A1110))), "Auto", "")))</f>
        <v>Auto</v>
      </c>
      <c r="R1110" s="13" t="s">
        <v>578</v>
      </c>
      <c r="S1110" s="25">
        <v>2</v>
      </c>
      <c r="T1110" s="25">
        <v>0</v>
      </c>
      <c r="U1110" s="13">
        <v>36</v>
      </c>
      <c r="V1110" s="13">
        <v>0</v>
      </c>
      <c r="W1110" s="13">
        <v>0</v>
      </c>
      <c r="X1110" s="13">
        <v>36</v>
      </c>
      <c r="Y1110" s="13" t="str">
        <f t="shared" si="42"/>
        <v>Closure-8</v>
      </c>
      <c r="AA1110" t="str">
        <f t="shared" si="43"/>
        <v>NO</v>
      </c>
      <c r="AB1110" t="str">
        <f t="shared" si="44"/>
        <v>NO</v>
      </c>
      <c r="AC1110" t="str">
        <f t="shared" si="45"/>
        <v>NO</v>
      </c>
      <c r="AD1110" t="str">
        <f t="shared" si="46"/>
        <v>YES</v>
      </c>
      <c r="AE1110" t="str">
        <f t="shared" si="47"/>
        <v>NO</v>
      </c>
      <c r="AF1110"/>
    </row>
    <row r="1111" spans="1:32" ht="15" x14ac:dyDescent="0.35">
      <c r="A1111" s="7" t="s">
        <v>1215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si="40"/>
        <v>ARJA</v>
      </c>
      <c r="P1111" s="13" t="str">
        <f t="shared" si="41"/>
        <v>Evolutionary Search</v>
      </c>
      <c r="Q1111" s="13" t="str">
        <f>IF(NOT(ISERR(SEARCH("*_Buggy",$A1111))), "Buggy", IF(NOT(ISERR(SEARCH("*_Manual",$A1111))), "Manual", IF(NOT(ISERR(SEARCH("*_Auto",$A1111))), "Auto", "")))</f>
        <v>Auto</v>
      </c>
      <c r="R1111" s="13" t="s">
        <v>577</v>
      </c>
      <c r="S1111" s="25">
        <v>1</v>
      </c>
      <c r="T1111" s="25">
        <v>0</v>
      </c>
      <c r="U1111" s="25">
        <v>3</v>
      </c>
      <c r="V1111" s="25">
        <v>1</v>
      </c>
      <c r="W1111" s="25">
        <v>0</v>
      </c>
      <c r="X1111" s="13">
        <v>4</v>
      </c>
      <c r="Y1111" s="13" t="str">
        <f t="shared" si="42"/>
        <v>Closure-86</v>
      </c>
      <c r="AA1111" t="str">
        <f t="shared" si="43"/>
        <v>NO</v>
      </c>
      <c r="AB1111" t="str">
        <f t="shared" si="44"/>
        <v>NO</v>
      </c>
      <c r="AC1111" t="str">
        <f t="shared" si="45"/>
        <v>NO</v>
      </c>
      <c r="AD1111" t="str">
        <f t="shared" si="46"/>
        <v>NO</v>
      </c>
      <c r="AE1111" t="str">
        <f t="shared" si="47"/>
        <v>NO</v>
      </c>
      <c r="AF1111"/>
    </row>
    <row r="1112" spans="1:32" ht="15" x14ac:dyDescent="0.35">
      <c r="A1112" s="5" t="s">
        <v>1216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ref="O1112:O1175" si="48">LEFT($A1112,FIND("_",$A1112)-1)</f>
        <v>ARJA</v>
      </c>
      <c r="P1112" s="13" t="str">
        <f t="shared" ref="P1112:P1175" si="49">IF($O1112="ACS", "True Search", IF($O1112="Arja", "Evolutionary Search", IF($O1112="AVATAR", "True Pattern", IF($O1112="CapGen", "Search Like Pattern", IF($O1112="Cardumen", "True Semantic", IF($O1112="DynaMoth", "True Semantic", IF($O1112="FixMiner", "True Pattern", IF($O1112="GenProg-A", "Evolutionary Search", IF($O1112="Hercules", "Learning Pattern", IF($O1112="Jaid", "True Semantic",
IF($O1112="Kali-A", "True Search", IF($O1112="kPAR", "True Pattern", IF($O1112="Nopol", "True Semantic", IF($O1112="RSRepair-A", "Evolutionary Search", IF($O1112="SequenceR", "Deep Learning", IF($O1112="SimFix", "Search Like Pattern", IF($O1112="SketchFix", "True Pattern", IF($O1112="SOFix", "True Pattern", IF($O1112="ssFix", "Search Like Pattern", IF($O1112="TBar", "True Pattern", ""))))))))))))))))))))</f>
        <v>Evolutionary Search</v>
      </c>
      <c r="Q1112" s="13" t="str">
        <f>IF(NOT(ISERR(SEARCH("*_Buggy",$A1112))), "Buggy", IF(NOT(ISERR(SEARCH("*_Manual",$A1112))), "Manual", IF(NOT(ISERR(SEARCH("*_Auto",$A1112))), "Auto", "")))</f>
        <v>Auto</v>
      </c>
      <c r="R1112" s="13" t="s">
        <v>578</v>
      </c>
      <c r="S1112" s="25">
        <v>1</v>
      </c>
      <c r="T1112" s="25">
        <v>0</v>
      </c>
      <c r="U1112" s="13">
        <v>4</v>
      </c>
      <c r="V1112" s="13">
        <v>0</v>
      </c>
      <c r="W1112" s="13">
        <v>0</v>
      </c>
      <c r="X1112" s="13">
        <v>4</v>
      </c>
      <c r="Y1112" s="13" t="str">
        <f t="shared" si="42"/>
        <v>Closure-88</v>
      </c>
      <c r="AA1112" t="str">
        <f t="shared" si="43"/>
        <v>NO</v>
      </c>
      <c r="AB1112" t="str">
        <f t="shared" si="44"/>
        <v>NO</v>
      </c>
      <c r="AC1112" t="str">
        <f t="shared" si="45"/>
        <v>NO</v>
      </c>
      <c r="AD1112" t="str">
        <f t="shared" si="46"/>
        <v>NO</v>
      </c>
      <c r="AE1112" t="str">
        <f t="shared" si="47"/>
        <v>NO</v>
      </c>
      <c r="AF1112"/>
    </row>
    <row r="1113" spans="1:32" ht="15" x14ac:dyDescent="0.35">
      <c r="A1113" s="5" t="s">
        <v>1217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48"/>
        <v>ARJA</v>
      </c>
      <c r="P1113" s="13" t="str">
        <f t="shared" si="49"/>
        <v>Evolutionary Search</v>
      </c>
      <c r="Q1113" s="13" t="str">
        <f>IF(NOT(ISERR(SEARCH("*_Buggy",$A1113))), "Buggy", IF(NOT(ISERR(SEARCH("*_Manual",$A1113))), "Manual", IF(NOT(ISERR(SEARCH("*_Auto",$A1113))), "Auto", "")))</f>
        <v>Auto</v>
      </c>
      <c r="R1113" s="13" t="s">
        <v>578</v>
      </c>
      <c r="S1113" s="25">
        <v>1</v>
      </c>
      <c r="T1113" s="25">
        <v>0</v>
      </c>
      <c r="U1113" s="25">
        <v>0</v>
      </c>
      <c r="V1113" s="25">
        <v>1</v>
      </c>
      <c r="W1113" s="25">
        <v>0</v>
      </c>
      <c r="X1113" s="13">
        <v>1</v>
      </c>
      <c r="Y1113" s="13" t="str">
        <f t="shared" si="42"/>
        <v>Lang-16</v>
      </c>
      <c r="AA1113" t="str">
        <f t="shared" si="43"/>
        <v>YES</v>
      </c>
      <c r="AB1113" t="str">
        <f t="shared" si="44"/>
        <v>NO</v>
      </c>
      <c r="AC1113" t="str">
        <f t="shared" si="45"/>
        <v>NO</v>
      </c>
      <c r="AD1113" t="str">
        <f t="shared" si="46"/>
        <v>NO</v>
      </c>
      <c r="AE1113" t="str">
        <f t="shared" si="47"/>
        <v>NO</v>
      </c>
      <c r="AF1113"/>
    </row>
    <row r="1114" spans="1:32" ht="15" x14ac:dyDescent="0.35">
      <c r="A1114" s="5" t="s">
        <v>1218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48"/>
        <v>ARJA</v>
      </c>
      <c r="P1114" s="13" t="str">
        <f t="shared" si="49"/>
        <v>Evolutionary Search</v>
      </c>
      <c r="Q1114" s="13" t="str">
        <f>IF(NOT(ISERR(SEARCH("*_Buggy",$A1114))), "Buggy", IF(NOT(ISERR(SEARCH("*_Manual",$A1114))), "Manual", IF(NOT(ISERR(SEARCH("*_Auto",$A1114))), "Auto", "")))</f>
        <v>Auto</v>
      </c>
      <c r="R1114" s="13" t="s">
        <v>578</v>
      </c>
      <c r="S1114" s="25">
        <v>2</v>
      </c>
      <c r="T1114" s="25">
        <v>0</v>
      </c>
      <c r="U1114" s="25">
        <v>0</v>
      </c>
      <c r="V1114" s="25">
        <v>2</v>
      </c>
      <c r="W1114" s="25">
        <v>0</v>
      </c>
      <c r="X1114" s="13">
        <v>2</v>
      </c>
      <c r="Y1114" s="13" t="str">
        <f t="shared" si="42"/>
        <v>Lang-20</v>
      </c>
      <c r="AA1114" t="str">
        <f t="shared" si="43"/>
        <v>NO</v>
      </c>
      <c r="AB1114" t="str">
        <f t="shared" si="44"/>
        <v>NO</v>
      </c>
      <c r="AC1114" t="str">
        <f t="shared" si="45"/>
        <v>YES</v>
      </c>
      <c r="AD1114" t="str">
        <f t="shared" si="46"/>
        <v>NO</v>
      </c>
      <c r="AE1114" t="str">
        <f t="shared" si="47"/>
        <v>NO</v>
      </c>
      <c r="AF1114"/>
    </row>
    <row r="1115" spans="1:32" ht="15" x14ac:dyDescent="0.35">
      <c r="A1115" s="5" t="s">
        <v>1219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48"/>
        <v>ARJA</v>
      </c>
      <c r="P1115" s="13" t="str">
        <f t="shared" si="49"/>
        <v>Evolutionary Search</v>
      </c>
      <c r="Q1115" s="13" t="str">
        <f>IF(NOT(ISERR(SEARCH("*_Buggy",$A1115))), "Buggy", IF(NOT(ISERR(SEARCH("*_Manual",$A1115))), "Manual", IF(NOT(ISERR(SEARCH("*_Auto",$A1115))), "Auto", "")))</f>
        <v>Auto</v>
      </c>
      <c r="R1115" s="13" t="s">
        <v>578</v>
      </c>
      <c r="S1115" s="25">
        <v>1</v>
      </c>
      <c r="T1115" s="25">
        <v>0</v>
      </c>
      <c r="U1115" s="25">
        <v>0</v>
      </c>
      <c r="V1115" s="25">
        <v>1</v>
      </c>
      <c r="W1115" s="25">
        <v>0</v>
      </c>
      <c r="X1115" s="13">
        <v>1</v>
      </c>
      <c r="Y1115" s="13" t="str">
        <f t="shared" si="42"/>
        <v>Lang-43</v>
      </c>
      <c r="AA1115" t="str">
        <f t="shared" si="43"/>
        <v>YES</v>
      </c>
      <c r="AB1115" t="str">
        <f t="shared" si="44"/>
        <v>NO</v>
      </c>
      <c r="AC1115" t="str">
        <f t="shared" si="45"/>
        <v>NO</v>
      </c>
      <c r="AD1115" t="str">
        <f t="shared" si="46"/>
        <v>NO</v>
      </c>
      <c r="AE1115" t="str">
        <f t="shared" si="47"/>
        <v>NO</v>
      </c>
      <c r="AF1115"/>
    </row>
    <row r="1116" spans="1:32" ht="15" x14ac:dyDescent="0.35">
      <c r="A1116" s="7" t="s">
        <v>1220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48"/>
        <v>ARJA</v>
      </c>
      <c r="P1116" s="13" t="str">
        <f t="shared" si="49"/>
        <v>Evolutionary Search</v>
      </c>
      <c r="Q1116" s="13" t="str">
        <f>IF(NOT(ISERR(SEARCH("*_Buggy",$A1116))), "Buggy", IF(NOT(ISERR(SEARCH("*_Manual",$A1116))), "Manual", IF(NOT(ISERR(SEARCH("*_Auto",$A1116))), "Auto", "")))</f>
        <v>Auto</v>
      </c>
      <c r="R1116" s="13" t="s">
        <v>577</v>
      </c>
      <c r="S1116" s="25">
        <v>1</v>
      </c>
      <c r="T1116" s="25">
        <v>1</v>
      </c>
      <c r="U1116" s="25">
        <v>0</v>
      </c>
      <c r="V1116" s="25">
        <v>1</v>
      </c>
      <c r="W1116" s="25">
        <v>1</v>
      </c>
      <c r="X1116" s="13">
        <v>3</v>
      </c>
      <c r="Y1116" s="13" t="str">
        <f t="shared" si="42"/>
        <v>Lang-46</v>
      </c>
      <c r="AA1116" t="str">
        <f t="shared" si="43"/>
        <v>NO</v>
      </c>
      <c r="AB1116" t="str">
        <f t="shared" si="44"/>
        <v>NO</v>
      </c>
      <c r="AC1116" t="str">
        <f t="shared" si="45"/>
        <v>NO</v>
      </c>
      <c r="AD1116" t="str">
        <f t="shared" si="46"/>
        <v>NO</v>
      </c>
      <c r="AE1116" t="str">
        <f t="shared" si="47"/>
        <v>NO</v>
      </c>
      <c r="AF1116"/>
    </row>
    <row r="1117" spans="1:32" ht="15" x14ac:dyDescent="0.35">
      <c r="A1117" s="7" t="s">
        <v>1221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48"/>
        <v>ARJA</v>
      </c>
      <c r="P1117" s="13" t="str">
        <f t="shared" si="49"/>
        <v>Evolutionary Search</v>
      </c>
      <c r="Q1117" s="13" t="str">
        <f>IF(NOT(ISERR(SEARCH("*_Buggy",$A1117))), "Buggy", IF(NOT(ISERR(SEARCH("*_Manual",$A1117))), "Manual", IF(NOT(ISERR(SEARCH("*_Auto",$A1117))), "Auto", "")))</f>
        <v>Auto</v>
      </c>
      <c r="R1117" s="13" t="s">
        <v>578</v>
      </c>
      <c r="S1117" s="25">
        <v>3</v>
      </c>
      <c r="T1117" s="25">
        <v>2</v>
      </c>
      <c r="U1117" s="25">
        <v>0</v>
      </c>
      <c r="V1117" s="25">
        <v>2</v>
      </c>
      <c r="W1117" s="25">
        <v>3</v>
      </c>
      <c r="X1117" s="13">
        <v>7</v>
      </c>
      <c r="Y1117" s="13" t="str">
        <f t="shared" si="42"/>
        <v>Lang-50</v>
      </c>
      <c r="AA1117" t="str">
        <f t="shared" si="43"/>
        <v>NO</v>
      </c>
      <c r="AB1117" t="str">
        <f t="shared" si="44"/>
        <v>NO</v>
      </c>
      <c r="AC1117" t="str">
        <f t="shared" si="45"/>
        <v>NO</v>
      </c>
      <c r="AD1117" t="str">
        <f t="shared" si="46"/>
        <v>YES</v>
      </c>
      <c r="AE1117" t="str">
        <f t="shared" si="47"/>
        <v>YES</v>
      </c>
      <c r="AF1117"/>
    </row>
    <row r="1118" spans="1:32" ht="15" x14ac:dyDescent="0.35">
      <c r="A1118" s="5" t="s">
        <v>1222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48"/>
        <v>ARJA</v>
      </c>
      <c r="P1118" s="13" t="str">
        <f t="shared" si="49"/>
        <v>Evolutionary Search</v>
      </c>
      <c r="Q1118" s="13" t="str">
        <f>IF(NOT(ISERR(SEARCH("*_Buggy",$A1118))), "Buggy", IF(NOT(ISERR(SEARCH("*_Manual",$A1118))), "Manual", IF(NOT(ISERR(SEARCH("*_Auto",$A1118))), "Auto", "")))</f>
        <v>Auto</v>
      </c>
      <c r="R1118" s="13" t="s">
        <v>578</v>
      </c>
      <c r="S1118" s="25">
        <v>1</v>
      </c>
      <c r="T1118" s="25">
        <v>0</v>
      </c>
      <c r="U1118" s="25">
        <v>0</v>
      </c>
      <c r="V1118" s="25">
        <v>1</v>
      </c>
      <c r="W1118" s="25">
        <v>1</v>
      </c>
      <c r="X1118" s="13">
        <v>2</v>
      </c>
      <c r="Y1118" s="13" t="str">
        <f t="shared" si="42"/>
        <v>Lang-59</v>
      </c>
      <c r="AA1118" t="str">
        <f t="shared" si="43"/>
        <v>NO</v>
      </c>
      <c r="AB1118" t="str">
        <f t="shared" si="44"/>
        <v>NO</v>
      </c>
      <c r="AC1118" t="str">
        <f t="shared" si="45"/>
        <v>NO</v>
      </c>
      <c r="AD1118" t="str">
        <f t="shared" si="46"/>
        <v>NO</v>
      </c>
      <c r="AE1118" t="str">
        <f t="shared" si="47"/>
        <v>NO</v>
      </c>
      <c r="AF1118"/>
    </row>
    <row r="1119" spans="1:32" ht="15" x14ac:dyDescent="0.35">
      <c r="A1119" s="7" t="s">
        <v>1223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48"/>
        <v>ARJA</v>
      </c>
      <c r="P1119" s="13" t="str">
        <f t="shared" si="49"/>
        <v>Evolutionary Search</v>
      </c>
      <c r="Q1119" s="13" t="str">
        <f>IF(NOT(ISERR(SEARCH("*_Buggy",$A1119))), "Buggy", IF(NOT(ISERR(SEARCH("*_Manual",$A1119))), "Manual", IF(NOT(ISERR(SEARCH("*_Auto",$A1119))), "Auto", "")))</f>
        <v>Auto</v>
      </c>
      <c r="R1119" s="13" t="s">
        <v>578</v>
      </c>
      <c r="S1119" s="25">
        <v>1</v>
      </c>
      <c r="T1119" s="25">
        <v>0</v>
      </c>
      <c r="U1119" s="25">
        <v>0</v>
      </c>
      <c r="V1119" s="25">
        <v>1</v>
      </c>
      <c r="W1119" s="25">
        <v>1</v>
      </c>
      <c r="X1119" s="13">
        <v>2</v>
      </c>
      <c r="Y1119" s="13" t="str">
        <f t="shared" si="42"/>
        <v>Lang-63</v>
      </c>
      <c r="AA1119" t="str">
        <f t="shared" si="43"/>
        <v>NO</v>
      </c>
      <c r="AB1119" t="str">
        <f t="shared" si="44"/>
        <v>NO</v>
      </c>
      <c r="AC1119" t="str">
        <f t="shared" si="45"/>
        <v>NO</v>
      </c>
      <c r="AD1119" t="str">
        <f t="shared" si="46"/>
        <v>NO</v>
      </c>
      <c r="AE1119" t="str">
        <f t="shared" si="47"/>
        <v>NO</v>
      </c>
      <c r="AF1119"/>
    </row>
    <row r="1120" spans="1:32" ht="15" x14ac:dyDescent="0.35">
      <c r="A1120" s="7" t="s">
        <v>1224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48"/>
        <v>ARJA</v>
      </c>
      <c r="P1120" s="13" t="str">
        <f t="shared" si="49"/>
        <v>Evolutionary Search</v>
      </c>
      <c r="Q1120" s="13" t="str">
        <f>IF(NOT(ISERR(SEARCH("*_Buggy",$A1120))), "Buggy", IF(NOT(ISERR(SEARCH("*_Manual",$A1120))), "Manual", IF(NOT(ISERR(SEARCH("*_Auto",$A1120))), "Auto", "")))</f>
        <v>Auto</v>
      </c>
      <c r="R1120" s="13" t="s">
        <v>578</v>
      </c>
      <c r="S1120" s="25">
        <v>1</v>
      </c>
      <c r="T1120" s="25">
        <v>0</v>
      </c>
      <c r="U1120" s="13">
        <v>1</v>
      </c>
      <c r="V1120" s="13">
        <v>0</v>
      </c>
      <c r="W1120" s="13">
        <v>0</v>
      </c>
      <c r="X1120" s="13">
        <v>1</v>
      </c>
      <c r="Y1120" s="13" t="str">
        <f t="shared" si="42"/>
        <v>Math-28</v>
      </c>
      <c r="AA1120" t="str">
        <f t="shared" si="43"/>
        <v>NO</v>
      </c>
      <c r="AB1120" t="str">
        <f t="shared" si="44"/>
        <v>NO</v>
      </c>
      <c r="AC1120" t="str">
        <f t="shared" si="45"/>
        <v>NO</v>
      </c>
      <c r="AD1120" t="str">
        <f t="shared" si="46"/>
        <v>NO</v>
      </c>
      <c r="AE1120" t="str">
        <f t="shared" si="47"/>
        <v>NO</v>
      </c>
      <c r="AF1120"/>
    </row>
    <row r="1121" spans="1:32" ht="15" x14ac:dyDescent="0.35">
      <c r="A1121" s="7" t="s">
        <v>1225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48"/>
        <v>ARJA</v>
      </c>
      <c r="P1121" s="13" t="str">
        <f t="shared" si="49"/>
        <v>Evolutionary Search</v>
      </c>
      <c r="Q1121" s="13" t="str">
        <f>IF(NOT(ISERR(SEARCH("*_Buggy",$A1121))), "Buggy", IF(NOT(ISERR(SEARCH("*_Manual",$A1121))), "Manual", IF(NOT(ISERR(SEARCH("*_Auto",$A1121))), "Auto", "")))</f>
        <v>Auto</v>
      </c>
      <c r="R1121" s="13" t="s">
        <v>577</v>
      </c>
      <c r="S1121" s="25">
        <v>2</v>
      </c>
      <c r="T1121" s="25">
        <v>4</v>
      </c>
      <c r="U1121" s="25">
        <v>0</v>
      </c>
      <c r="V1121" s="25">
        <v>2</v>
      </c>
      <c r="W1121" s="25">
        <v>1</v>
      </c>
      <c r="X1121" s="13">
        <v>7</v>
      </c>
      <c r="Y1121" s="13" t="str">
        <f t="shared" si="42"/>
        <v>Math-35</v>
      </c>
      <c r="AA1121" t="str">
        <f t="shared" si="43"/>
        <v>NO</v>
      </c>
      <c r="AB1121" t="str">
        <f t="shared" si="44"/>
        <v>NO</v>
      </c>
      <c r="AC1121" t="str">
        <f t="shared" si="45"/>
        <v>NO</v>
      </c>
      <c r="AD1121" t="str">
        <f t="shared" si="46"/>
        <v>NO</v>
      </c>
      <c r="AE1121" t="str">
        <f t="shared" si="47"/>
        <v>NO</v>
      </c>
      <c r="AF1121"/>
    </row>
    <row r="1122" spans="1:32" ht="15" x14ac:dyDescent="0.35">
      <c r="A1122" s="7" t="s">
        <v>1226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48"/>
        <v>ARJA</v>
      </c>
      <c r="P1122" s="13" t="str">
        <f t="shared" si="49"/>
        <v>Evolutionary Search</v>
      </c>
      <c r="Q1122" s="13" t="str">
        <f>IF(NOT(ISERR(SEARCH("*_Buggy",$A1122))), "Buggy", IF(NOT(ISERR(SEARCH("*_Manual",$A1122))), "Manual", IF(NOT(ISERR(SEARCH("*_Auto",$A1122))), "Auto", "")))</f>
        <v>Auto</v>
      </c>
      <c r="R1122" s="13" t="s">
        <v>578</v>
      </c>
      <c r="S1122" s="25">
        <v>1</v>
      </c>
      <c r="T1122" s="25">
        <v>0</v>
      </c>
      <c r="U1122" s="25">
        <v>0</v>
      </c>
      <c r="V1122" s="25">
        <v>1</v>
      </c>
      <c r="W1122" s="25">
        <v>1</v>
      </c>
      <c r="X1122" s="13">
        <v>2</v>
      </c>
      <c r="Y1122" s="13" t="str">
        <f t="shared" si="42"/>
        <v>Math-40</v>
      </c>
      <c r="AA1122" t="str">
        <f t="shared" si="43"/>
        <v>NO</v>
      </c>
      <c r="AB1122" t="str">
        <f t="shared" si="44"/>
        <v>NO</v>
      </c>
      <c r="AC1122" t="str">
        <f t="shared" si="45"/>
        <v>NO</v>
      </c>
      <c r="AD1122" t="str">
        <f t="shared" si="46"/>
        <v>NO</v>
      </c>
      <c r="AE1122" t="str">
        <f t="shared" si="47"/>
        <v>NO</v>
      </c>
      <c r="AF1122"/>
    </row>
    <row r="1123" spans="1:32" ht="15" x14ac:dyDescent="0.35">
      <c r="A1123" s="5" t="s">
        <v>1227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48"/>
        <v>ARJA</v>
      </c>
      <c r="P1123" s="13" t="str">
        <f t="shared" si="49"/>
        <v>Evolutionary Search</v>
      </c>
      <c r="Q1123" s="13" t="str">
        <f>IF(NOT(ISERR(SEARCH("*_Buggy",$A1123))), "Buggy", IF(NOT(ISERR(SEARCH("*_Manual",$A1123))), "Manual", IF(NOT(ISERR(SEARCH("*_Auto",$A1123))), "Auto", "")))</f>
        <v>Auto</v>
      </c>
      <c r="R1123" s="13" t="s">
        <v>578</v>
      </c>
      <c r="S1123" s="25">
        <v>3</v>
      </c>
      <c r="T1123" s="25">
        <v>0</v>
      </c>
      <c r="U1123" s="25">
        <v>0</v>
      </c>
      <c r="V1123" s="25">
        <v>3</v>
      </c>
      <c r="W1123" s="25">
        <v>1</v>
      </c>
      <c r="X1123" s="13">
        <v>4</v>
      </c>
      <c r="Y1123" s="13" t="str">
        <f t="shared" si="42"/>
        <v>Math-49</v>
      </c>
      <c r="AA1123" t="str">
        <f t="shared" si="43"/>
        <v>NO</v>
      </c>
      <c r="AB1123" t="str">
        <f t="shared" si="44"/>
        <v>NO</v>
      </c>
      <c r="AC1123" t="str">
        <f t="shared" si="45"/>
        <v>NO</v>
      </c>
      <c r="AD1123" t="str">
        <f t="shared" si="46"/>
        <v>NO</v>
      </c>
      <c r="AE1123" t="str">
        <f t="shared" si="47"/>
        <v>NO</v>
      </c>
      <c r="AF1123"/>
    </row>
    <row r="1124" spans="1:32" ht="15" x14ac:dyDescent="0.35">
      <c r="A1124" s="5" t="s">
        <v>1228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48"/>
        <v>ARJA</v>
      </c>
      <c r="P1124" s="13" t="str">
        <f t="shared" si="49"/>
        <v>Evolutionary Search</v>
      </c>
      <c r="Q1124" s="13" t="str">
        <f>IF(NOT(ISERR(SEARCH("*_Buggy",$A1124))), "Buggy", IF(NOT(ISERR(SEARCH("*_Manual",$A1124))), "Manual", IF(NOT(ISERR(SEARCH("*_Auto",$A1124))), "Auto", "")))</f>
        <v>Auto</v>
      </c>
      <c r="R1124" s="13" t="s">
        <v>577</v>
      </c>
      <c r="S1124" s="25">
        <v>1</v>
      </c>
      <c r="T1124" s="25">
        <v>0</v>
      </c>
      <c r="U1124" s="13">
        <v>1</v>
      </c>
      <c r="V1124" s="13">
        <v>0</v>
      </c>
      <c r="W1124" s="13">
        <v>0</v>
      </c>
      <c r="X1124" s="13">
        <v>1</v>
      </c>
      <c r="Y1124" s="13" t="str">
        <f t="shared" si="42"/>
        <v>Math-50</v>
      </c>
      <c r="AA1124" t="str">
        <f t="shared" si="43"/>
        <v>NO</v>
      </c>
      <c r="AB1124" t="str">
        <f t="shared" si="44"/>
        <v>NO</v>
      </c>
      <c r="AC1124" t="str">
        <f t="shared" si="45"/>
        <v>NO</v>
      </c>
      <c r="AD1124" t="str">
        <f t="shared" si="46"/>
        <v>NO</v>
      </c>
      <c r="AE1124" t="str">
        <f t="shared" si="47"/>
        <v>NO</v>
      </c>
      <c r="AF1124"/>
    </row>
    <row r="1125" spans="1:32" ht="15" x14ac:dyDescent="0.35">
      <c r="A1125" s="7" t="s">
        <v>1229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48"/>
        <v>ARJA</v>
      </c>
      <c r="P1125" s="13" t="str">
        <f t="shared" si="49"/>
        <v>Evolutionary Search</v>
      </c>
      <c r="Q1125" s="13" t="str">
        <f>IF(NOT(ISERR(SEARCH("*_Buggy",$A1125))), "Buggy", IF(NOT(ISERR(SEARCH("*_Manual",$A1125))), "Manual", IF(NOT(ISERR(SEARCH("*_Auto",$A1125))), "Auto", "")))</f>
        <v>Auto</v>
      </c>
      <c r="R1125" s="13" t="s">
        <v>578</v>
      </c>
      <c r="S1125" s="25">
        <v>1</v>
      </c>
      <c r="T1125" s="25">
        <v>2</v>
      </c>
      <c r="U1125" s="25">
        <v>0</v>
      </c>
      <c r="V1125" s="25">
        <v>1</v>
      </c>
      <c r="W1125" s="25">
        <v>0</v>
      </c>
      <c r="X1125" s="13">
        <v>3</v>
      </c>
      <c r="Y1125" s="13" t="str">
        <f t="shared" ref="Y1125:Y1188" si="50">MID(A1125, SEARCH("_", A1125) +1, SEARCH("_", A1125, SEARCH("_", A1125) +1) - SEARCH("_", A1125) -1)</f>
        <v>Math-53</v>
      </c>
      <c r="AA1125" t="str">
        <f t="shared" si="43"/>
        <v>NO</v>
      </c>
      <c r="AB1125" t="str">
        <f t="shared" si="44"/>
        <v>YES</v>
      </c>
      <c r="AC1125" t="str">
        <f t="shared" si="45"/>
        <v>NO</v>
      </c>
      <c r="AD1125" t="str">
        <f t="shared" si="46"/>
        <v>NO</v>
      </c>
      <c r="AE1125" t="str">
        <f t="shared" si="47"/>
        <v>NO</v>
      </c>
      <c r="AF1125"/>
    </row>
    <row r="1126" spans="1:32" ht="15" x14ac:dyDescent="0.35">
      <c r="A1126" s="5" t="s">
        <v>1230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48"/>
        <v>ARJA</v>
      </c>
      <c r="P1126" s="13" t="str">
        <f t="shared" si="49"/>
        <v>Evolutionary Search</v>
      </c>
      <c r="Q1126" s="13" t="str">
        <f>IF(NOT(ISERR(SEARCH("*_Buggy",$A1126))), "Buggy", IF(NOT(ISERR(SEARCH("*_Manual",$A1126))), "Manual", IF(NOT(ISERR(SEARCH("*_Auto",$A1126))), "Auto", "")))</f>
        <v>Auto</v>
      </c>
      <c r="R1126" s="13" t="s">
        <v>578</v>
      </c>
      <c r="S1126" s="25">
        <v>1</v>
      </c>
      <c r="T1126" s="25">
        <v>3</v>
      </c>
      <c r="U1126" s="25">
        <v>0</v>
      </c>
      <c r="V1126" s="25">
        <v>1</v>
      </c>
      <c r="W1126" s="25">
        <v>1</v>
      </c>
      <c r="X1126" s="13">
        <v>5</v>
      </c>
      <c r="Y1126" s="13" t="str">
        <f t="shared" si="50"/>
        <v>Math-56</v>
      </c>
      <c r="AA1126" t="str">
        <f t="shared" si="43"/>
        <v>NO</v>
      </c>
      <c r="AB1126" t="str">
        <f t="shared" si="44"/>
        <v>YES</v>
      </c>
      <c r="AC1126" t="str">
        <f t="shared" si="45"/>
        <v>NO</v>
      </c>
      <c r="AD1126" t="str">
        <f t="shared" si="46"/>
        <v>NO</v>
      </c>
      <c r="AE1126" t="str">
        <f t="shared" si="47"/>
        <v>NO</v>
      </c>
      <c r="AF1126"/>
    </row>
    <row r="1127" spans="1:32" ht="15" x14ac:dyDescent="0.35">
      <c r="A1127" s="5" t="s">
        <v>1231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48"/>
        <v>ARJA</v>
      </c>
      <c r="P1127" s="13" t="str">
        <f t="shared" si="49"/>
        <v>Evolutionary Search</v>
      </c>
      <c r="Q1127" s="13" t="str">
        <f>IF(NOT(ISERR(SEARCH("*_Buggy",$A1127))), "Buggy", IF(NOT(ISERR(SEARCH("*_Manual",$A1127))), "Manual", IF(NOT(ISERR(SEARCH("*_Auto",$A1127))), "Auto", "")))</f>
        <v>Auto</v>
      </c>
      <c r="R1127" s="13" t="s">
        <v>577</v>
      </c>
      <c r="S1127" s="25">
        <v>1</v>
      </c>
      <c r="T1127" s="25">
        <v>0</v>
      </c>
      <c r="U1127" s="25">
        <v>0</v>
      </c>
      <c r="V1127" s="25">
        <v>1</v>
      </c>
      <c r="W1127" s="25">
        <v>0</v>
      </c>
      <c r="X1127" s="13">
        <v>1</v>
      </c>
      <c r="Y1127" s="13" t="str">
        <f t="shared" si="50"/>
        <v>Math-58</v>
      </c>
      <c r="AA1127" t="str">
        <f t="shared" si="43"/>
        <v>YES</v>
      </c>
      <c r="AB1127" t="str">
        <f t="shared" si="44"/>
        <v>NO</v>
      </c>
      <c r="AC1127" t="str">
        <f t="shared" si="45"/>
        <v>NO</v>
      </c>
      <c r="AD1127" t="str">
        <f t="shared" si="46"/>
        <v>NO</v>
      </c>
      <c r="AE1127" t="str">
        <f t="shared" si="47"/>
        <v>NO</v>
      </c>
      <c r="AF1127"/>
    </row>
    <row r="1128" spans="1:32" ht="15" x14ac:dyDescent="0.35">
      <c r="A1128" s="5" t="s">
        <v>1232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48"/>
        <v>ARJA</v>
      </c>
      <c r="P1128" s="13" t="str">
        <f t="shared" si="49"/>
        <v>Evolutionary Search</v>
      </c>
      <c r="Q1128" s="13" t="str">
        <f>IF(NOT(ISERR(SEARCH("*_Buggy",$A1128))), "Buggy", IF(NOT(ISERR(SEARCH("*_Manual",$A1128))), "Manual", IF(NOT(ISERR(SEARCH("*_Auto",$A1128))), "Auto", "")))</f>
        <v>Auto</v>
      </c>
      <c r="R1128" s="13" t="s">
        <v>577</v>
      </c>
      <c r="S1128" s="25">
        <v>1</v>
      </c>
      <c r="T1128" s="25">
        <v>0</v>
      </c>
      <c r="U1128" s="25">
        <v>0</v>
      </c>
      <c r="V1128" s="25">
        <v>1</v>
      </c>
      <c r="W1128" s="25">
        <v>0</v>
      </c>
      <c r="X1128" s="13">
        <v>1</v>
      </c>
      <c r="Y1128" s="13" t="str">
        <f t="shared" si="50"/>
        <v>Math-70</v>
      </c>
      <c r="AA1128" t="str">
        <f t="shared" si="43"/>
        <v>YES</v>
      </c>
      <c r="AB1128" t="str">
        <f t="shared" si="44"/>
        <v>NO</v>
      </c>
      <c r="AC1128" t="str">
        <f t="shared" si="45"/>
        <v>NO</v>
      </c>
      <c r="AD1128" t="str">
        <f t="shared" si="46"/>
        <v>NO</v>
      </c>
      <c r="AE1128" t="str">
        <f t="shared" si="47"/>
        <v>NO</v>
      </c>
      <c r="AF1128"/>
    </row>
    <row r="1129" spans="1:32" ht="15" x14ac:dyDescent="0.35">
      <c r="A1129" s="5" t="s">
        <v>1233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48"/>
        <v>ARJA</v>
      </c>
      <c r="P1129" s="13" t="str">
        <f t="shared" si="49"/>
        <v>Evolutionary Search</v>
      </c>
      <c r="Q1129" s="13" t="str">
        <f>IF(NOT(ISERR(SEARCH("*_Buggy",$A1129))), "Buggy", IF(NOT(ISERR(SEARCH("*_Manual",$A1129))), "Manual", IF(NOT(ISERR(SEARCH("*_Auto",$A1129))), "Auto", "")))</f>
        <v>Auto</v>
      </c>
      <c r="R1129" s="13" t="s">
        <v>578</v>
      </c>
      <c r="S1129" s="25">
        <v>3</v>
      </c>
      <c r="T1129" s="25">
        <v>0</v>
      </c>
      <c r="U1129" s="25">
        <v>5</v>
      </c>
      <c r="V1129" s="25">
        <v>2</v>
      </c>
      <c r="W1129" s="25">
        <v>0</v>
      </c>
      <c r="X1129" s="13">
        <v>7</v>
      </c>
      <c r="Y1129" s="13" t="str">
        <f t="shared" si="50"/>
        <v>Math-80</v>
      </c>
      <c r="AA1129" t="str">
        <f t="shared" si="43"/>
        <v>NO</v>
      </c>
      <c r="AB1129" t="str">
        <f t="shared" si="44"/>
        <v>NO</v>
      </c>
      <c r="AC1129" t="str">
        <f t="shared" si="45"/>
        <v>NO</v>
      </c>
      <c r="AD1129" t="str">
        <f t="shared" si="46"/>
        <v>NO</v>
      </c>
      <c r="AE1129" t="str">
        <f t="shared" si="47"/>
        <v>NO</v>
      </c>
      <c r="AF1129"/>
    </row>
    <row r="1130" spans="1:32" ht="15" x14ac:dyDescent="0.35">
      <c r="A1130" s="7" t="s">
        <v>1234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48"/>
        <v>ARJA</v>
      </c>
      <c r="P1130" s="13" t="str">
        <f t="shared" si="49"/>
        <v>Evolutionary Search</v>
      </c>
      <c r="Q1130" s="13" t="str">
        <f>IF(NOT(ISERR(SEARCH("*_Buggy",$A1130))), "Buggy", IF(NOT(ISERR(SEARCH("*_Manual",$A1130))), "Manual", IF(NOT(ISERR(SEARCH("*_Auto",$A1130))), "Auto", "")))</f>
        <v>Auto</v>
      </c>
      <c r="R1130" s="13" t="s">
        <v>578</v>
      </c>
      <c r="S1130" s="25">
        <v>2</v>
      </c>
      <c r="T1130" s="25">
        <v>0</v>
      </c>
      <c r="U1130" s="13">
        <v>36</v>
      </c>
      <c r="V1130" s="13">
        <v>0</v>
      </c>
      <c r="W1130" s="13">
        <v>0</v>
      </c>
      <c r="X1130" s="13">
        <v>36</v>
      </c>
      <c r="Y1130" s="13" t="str">
        <f t="shared" si="50"/>
        <v>Math-81</v>
      </c>
      <c r="AA1130" t="str">
        <f t="shared" si="43"/>
        <v>NO</v>
      </c>
      <c r="AB1130" t="str">
        <f t="shared" si="44"/>
        <v>NO</v>
      </c>
      <c r="AC1130" t="str">
        <f t="shared" si="45"/>
        <v>NO</v>
      </c>
      <c r="AD1130" t="str">
        <f t="shared" si="46"/>
        <v>YES</v>
      </c>
      <c r="AE1130" t="str">
        <f t="shared" si="47"/>
        <v>NO</v>
      </c>
      <c r="AF1130"/>
    </row>
    <row r="1131" spans="1:32" ht="15" x14ac:dyDescent="0.35">
      <c r="A1131" s="7" t="s">
        <v>1235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48"/>
        <v>ARJA</v>
      </c>
      <c r="P1131" s="13" t="str">
        <f t="shared" si="49"/>
        <v>Evolutionary Search</v>
      </c>
      <c r="Q1131" s="13" t="str">
        <f>IF(NOT(ISERR(SEARCH("*_Buggy",$A1131))), "Buggy", IF(NOT(ISERR(SEARCH("*_Manual",$A1131))), "Manual", IF(NOT(ISERR(SEARCH("*_Auto",$A1131))), "Auto", "")))</f>
        <v>Auto</v>
      </c>
      <c r="R1131" s="13" t="s">
        <v>578</v>
      </c>
      <c r="S1131" s="25">
        <v>1</v>
      </c>
      <c r="T1131" s="25">
        <v>0</v>
      </c>
      <c r="U1131" s="25">
        <v>5</v>
      </c>
      <c r="V1131" s="25">
        <v>1</v>
      </c>
      <c r="W1131" s="25">
        <v>0</v>
      </c>
      <c r="X1131" s="13">
        <v>6</v>
      </c>
      <c r="Y1131" s="13" t="str">
        <f t="shared" si="50"/>
        <v>Math-84</v>
      </c>
      <c r="AA1131" t="str">
        <f t="shared" si="43"/>
        <v>NO</v>
      </c>
      <c r="AB1131" t="str">
        <f t="shared" si="44"/>
        <v>NO</v>
      </c>
      <c r="AC1131" t="str">
        <f t="shared" si="45"/>
        <v>NO</v>
      </c>
      <c r="AD1131" t="str">
        <f t="shared" si="46"/>
        <v>NO</v>
      </c>
      <c r="AE1131" t="str">
        <f t="shared" si="47"/>
        <v>YES</v>
      </c>
      <c r="AF1131"/>
    </row>
    <row r="1132" spans="1:32" ht="15" x14ac:dyDescent="0.35">
      <c r="A1132" s="7" t="s">
        <v>1236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48"/>
        <v>ARJA</v>
      </c>
      <c r="P1132" s="13" t="str">
        <f t="shared" si="49"/>
        <v>Evolutionary Search</v>
      </c>
      <c r="Q1132" s="13" t="str">
        <f>IF(NOT(ISERR(SEARCH("*_Buggy",$A1132))), "Buggy", IF(NOT(ISERR(SEARCH("*_Manual",$A1132))), "Manual", IF(NOT(ISERR(SEARCH("*_Auto",$A1132))), "Auto", "")))</f>
        <v>Auto</v>
      </c>
      <c r="R1132" s="13" t="s">
        <v>578</v>
      </c>
      <c r="S1132" s="25">
        <v>1</v>
      </c>
      <c r="T1132" s="25">
        <v>0</v>
      </c>
      <c r="U1132" s="13">
        <v>9</v>
      </c>
      <c r="V1132" s="13">
        <v>0</v>
      </c>
      <c r="W1132" s="13">
        <v>0</v>
      </c>
      <c r="X1132" s="13">
        <v>9</v>
      </c>
      <c r="Y1132" s="13" t="str">
        <f t="shared" si="50"/>
        <v>Math-85</v>
      </c>
      <c r="AA1132" t="str">
        <f t="shared" si="43"/>
        <v>NO</v>
      </c>
      <c r="AB1132" t="str">
        <f t="shared" si="44"/>
        <v>NO</v>
      </c>
      <c r="AC1132" t="str">
        <f t="shared" si="45"/>
        <v>NO</v>
      </c>
      <c r="AD1132" t="str">
        <f t="shared" si="46"/>
        <v>NO</v>
      </c>
      <c r="AE1132" t="str">
        <f t="shared" si="47"/>
        <v>NO</v>
      </c>
      <c r="AF1132"/>
    </row>
    <row r="1133" spans="1:32" ht="15" x14ac:dyDescent="0.35">
      <c r="A1133" s="5" t="s">
        <v>1237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48"/>
        <v>ARJA</v>
      </c>
      <c r="P1133" s="13" t="str">
        <f t="shared" si="49"/>
        <v>Evolutionary Search</v>
      </c>
      <c r="Q1133" s="13" t="str">
        <f>IF(NOT(ISERR(SEARCH("*_Buggy",$A1133))), "Buggy", IF(NOT(ISERR(SEARCH("*_Manual",$A1133))), "Manual", IF(NOT(ISERR(SEARCH("*_Auto",$A1133))), "Auto", "")))</f>
        <v>Auto</v>
      </c>
      <c r="R1133" s="13" t="s">
        <v>578</v>
      </c>
      <c r="S1133" s="25">
        <v>1</v>
      </c>
      <c r="T1133" s="25">
        <v>1</v>
      </c>
      <c r="U1133" s="25">
        <v>0</v>
      </c>
      <c r="V1133" s="25">
        <v>1</v>
      </c>
      <c r="W1133" s="25">
        <v>1</v>
      </c>
      <c r="X1133" s="13">
        <v>3</v>
      </c>
      <c r="Y1133" s="13" t="str">
        <f t="shared" si="50"/>
        <v>Math-88</v>
      </c>
      <c r="AA1133" t="str">
        <f t="shared" si="43"/>
        <v>NO</v>
      </c>
      <c r="AB1133" t="str">
        <f t="shared" si="44"/>
        <v>NO</v>
      </c>
      <c r="AC1133" t="str">
        <f t="shared" si="45"/>
        <v>NO</v>
      </c>
      <c r="AD1133" t="str">
        <f t="shared" si="46"/>
        <v>NO</v>
      </c>
      <c r="AE1133" t="str">
        <f t="shared" si="47"/>
        <v>NO</v>
      </c>
      <c r="AF1133"/>
    </row>
    <row r="1134" spans="1:32" ht="15" x14ac:dyDescent="0.35">
      <c r="A1134" s="5" t="s">
        <v>1238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48"/>
        <v>ARJA</v>
      </c>
      <c r="P1134" s="13" t="str">
        <f t="shared" si="49"/>
        <v>Evolutionary Search</v>
      </c>
      <c r="Q1134" s="13" t="str">
        <f>IF(NOT(ISERR(SEARCH("*_Buggy",$A1134))), "Buggy", IF(NOT(ISERR(SEARCH("*_Manual",$A1134))), "Manual", IF(NOT(ISERR(SEARCH("*_Auto",$A1134))), "Auto", "")))</f>
        <v>Auto</v>
      </c>
      <c r="R1134" s="13" t="s">
        <v>578</v>
      </c>
      <c r="S1134" s="25">
        <v>1</v>
      </c>
      <c r="T1134" s="25">
        <v>0</v>
      </c>
      <c r="U1134" s="25">
        <v>1</v>
      </c>
      <c r="V1134" s="25">
        <v>1</v>
      </c>
      <c r="W1134" s="25">
        <v>0</v>
      </c>
      <c r="X1134" s="13">
        <v>2</v>
      </c>
      <c r="Y1134" s="13" t="str">
        <f t="shared" si="50"/>
        <v>Math-95</v>
      </c>
      <c r="AA1134" t="str">
        <f t="shared" si="43"/>
        <v>NO</v>
      </c>
      <c r="AB1134" t="str">
        <f t="shared" si="44"/>
        <v>NO</v>
      </c>
      <c r="AC1134" t="str">
        <f t="shared" si="45"/>
        <v>NO</v>
      </c>
      <c r="AD1134" t="str">
        <f t="shared" si="46"/>
        <v>NO</v>
      </c>
      <c r="AE1134" t="str">
        <f t="shared" si="47"/>
        <v>NO</v>
      </c>
      <c r="AF1134"/>
    </row>
    <row r="1135" spans="1:32" ht="15" x14ac:dyDescent="0.35">
      <c r="A1135" s="5" t="s">
        <v>1239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48"/>
        <v>AVATAR</v>
      </c>
      <c r="P1135" s="13" t="str">
        <f t="shared" si="49"/>
        <v>True Pattern</v>
      </c>
      <c r="Q1135" s="13" t="str">
        <f>IF(NOT(ISERR(SEARCH("*_Buggy",$A1135))), "Buggy", IF(NOT(ISERR(SEARCH("*_Manual",$A1135))), "Manual", IF(NOT(ISERR(SEARCH("*_Auto",$A1135))), "Auto", "")))</f>
        <v>Auto</v>
      </c>
      <c r="R1135" s="13" t="s">
        <v>577</v>
      </c>
      <c r="S1135" s="25">
        <v>1</v>
      </c>
      <c r="T1135" s="25">
        <v>0</v>
      </c>
      <c r="U1135" s="25">
        <v>0</v>
      </c>
      <c r="V1135" s="25">
        <v>1</v>
      </c>
      <c r="W1135" s="25">
        <v>0</v>
      </c>
      <c r="X1135" s="13">
        <v>1</v>
      </c>
      <c r="Y1135" s="13" t="str">
        <f t="shared" si="50"/>
        <v>Chart-1</v>
      </c>
      <c r="AA1135" t="str">
        <f t="shared" si="43"/>
        <v>YES</v>
      </c>
      <c r="AB1135" t="str">
        <f t="shared" si="44"/>
        <v>NO</v>
      </c>
      <c r="AC1135" t="str">
        <f t="shared" si="45"/>
        <v>NO</v>
      </c>
      <c r="AD1135" t="str">
        <f t="shared" si="46"/>
        <v>NO</v>
      </c>
      <c r="AE1135" t="str">
        <f t="shared" si="47"/>
        <v>NO</v>
      </c>
      <c r="AF1135"/>
    </row>
    <row r="1136" spans="1:32" ht="15" x14ac:dyDescent="0.35">
      <c r="A1136" s="5" t="s">
        <v>1240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48"/>
        <v>AVATAR</v>
      </c>
      <c r="P1136" s="13" t="str">
        <f t="shared" si="49"/>
        <v>True Pattern</v>
      </c>
      <c r="Q1136" s="13" t="str">
        <f>IF(NOT(ISERR(SEARCH("*_Buggy",$A1136))), "Buggy", IF(NOT(ISERR(SEARCH("*_Manual",$A1136))), "Manual", IF(NOT(ISERR(SEARCH("*_Auto",$A1136))), "Auto", "")))</f>
        <v>Auto</v>
      </c>
      <c r="R1136" s="13" t="s">
        <v>577</v>
      </c>
      <c r="S1136" s="25">
        <v>1</v>
      </c>
      <c r="T1136" s="25">
        <v>0</v>
      </c>
      <c r="U1136" s="25">
        <v>0</v>
      </c>
      <c r="V1136" s="25">
        <v>1</v>
      </c>
      <c r="W1136" s="25">
        <v>0</v>
      </c>
      <c r="X1136" s="13">
        <v>1</v>
      </c>
      <c r="Y1136" s="13" t="str">
        <f t="shared" si="50"/>
        <v>Chart-11</v>
      </c>
      <c r="AA1136" t="str">
        <f t="shared" si="43"/>
        <v>YES</v>
      </c>
      <c r="AB1136" t="str">
        <f t="shared" si="44"/>
        <v>NO</v>
      </c>
      <c r="AC1136" t="str">
        <f t="shared" si="45"/>
        <v>NO</v>
      </c>
      <c r="AD1136" t="str">
        <f t="shared" si="46"/>
        <v>NO</v>
      </c>
      <c r="AE1136" t="str">
        <f t="shared" si="47"/>
        <v>NO</v>
      </c>
      <c r="AF1136"/>
    </row>
    <row r="1137" spans="1:32" ht="15" x14ac:dyDescent="0.35">
      <c r="A1137" s="7" t="s">
        <v>1241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48"/>
        <v>AVATAR</v>
      </c>
      <c r="P1137" s="13" t="str">
        <f t="shared" si="49"/>
        <v>True Pattern</v>
      </c>
      <c r="Q1137" s="13" t="str">
        <f>IF(NOT(ISERR(SEARCH("*_Buggy",$A1137))), "Buggy", IF(NOT(ISERR(SEARCH("*_Manual",$A1137))), "Manual", IF(NOT(ISERR(SEARCH("*_Auto",$A1137))), "Auto", "")))</f>
        <v>Auto</v>
      </c>
      <c r="R1137" s="13" t="s">
        <v>577</v>
      </c>
      <c r="S1137" s="25">
        <v>1</v>
      </c>
      <c r="T1137" s="25">
        <v>2</v>
      </c>
      <c r="U1137" s="25">
        <v>0</v>
      </c>
      <c r="V1137" s="25">
        <v>1</v>
      </c>
      <c r="W1137" s="25">
        <v>1</v>
      </c>
      <c r="X1137" s="13">
        <v>4</v>
      </c>
      <c r="Y1137" s="13" t="str">
        <f t="shared" si="50"/>
        <v>Chart-19</v>
      </c>
      <c r="AA1137" t="str">
        <f t="shared" si="43"/>
        <v>NO</v>
      </c>
      <c r="AB1137" t="str">
        <f t="shared" si="44"/>
        <v>NO</v>
      </c>
      <c r="AC1137" t="str">
        <f t="shared" si="45"/>
        <v>NO</v>
      </c>
      <c r="AD1137" t="str">
        <f t="shared" si="46"/>
        <v>NO</v>
      </c>
      <c r="AE1137" t="str">
        <f t="shared" si="47"/>
        <v>NO</v>
      </c>
      <c r="AF1137"/>
    </row>
    <row r="1138" spans="1:32" ht="15" x14ac:dyDescent="0.35">
      <c r="A1138" s="5" t="s">
        <v>1242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48"/>
        <v>AVATAR</v>
      </c>
      <c r="P1138" s="13" t="str">
        <f t="shared" si="49"/>
        <v>True Pattern</v>
      </c>
      <c r="Q1138" s="13" t="str">
        <f>IF(NOT(ISERR(SEARCH("*_Buggy",$A1138))), "Buggy", IF(NOT(ISERR(SEARCH("*_Manual",$A1138))), "Manual", IF(NOT(ISERR(SEARCH("*_Auto",$A1138))), "Auto", "")))</f>
        <v>Auto</v>
      </c>
      <c r="R1138" s="13" t="s">
        <v>577</v>
      </c>
      <c r="S1138" s="25">
        <v>1</v>
      </c>
      <c r="T1138" s="25">
        <v>0</v>
      </c>
      <c r="U1138" s="25">
        <v>0</v>
      </c>
      <c r="V1138" s="25">
        <v>1</v>
      </c>
      <c r="W1138" s="25">
        <v>0</v>
      </c>
      <c r="X1138" s="13">
        <v>1</v>
      </c>
      <c r="Y1138" s="13" t="str">
        <f t="shared" si="50"/>
        <v>Chart-24</v>
      </c>
      <c r="AA1138" t="str">
        <f t="shared" ref="AA1138:AA1201" si="51">IF(AND($S613=1,$S1138=1,$X613=1,$X1138=1), "YES", "NO")</f>
        <v>YES</v>
      </c>
      <c r="AB1138" t="str">
        <f t="shared" ref="AB1138:AB1201" si="52">IF(AND($S613=1,$S1138=1,$X613&gt;1,$X1138&gt;1), "YES", "NO")</f>
        <v>NO</v>
      </c>
      <c r="AC1138" t="str">
        <f t="shared" ref="AC1138:AC1201" si="53">IF(AND($S613&gt;1,$S1138&gt;1,$S613=$X613,$S1138=$X1138), "YES", "NO")</f>
        <v>NO</v>
      </c>
      <c r="AD1138" t="str">
        <f t="shared" ref="AD1138:AD1201" si="54">IF(AND($S613&gt;1,$S1138&gt;1,$S613&lt;$X613,$S1138&lt;$X1138), "YES", "NO")</f>
        <v>NO</v>
      </c>
      <c r="AE1138" t="str">
        <f t="shared" si="47"/>
        <v>NO</v>
      </c>
      <c r="AF1138"/>
    </row>
    <row r="1139" spans="1:32" ht="15" x14ac:dyDescent="0.35">
      <c r="A1139" s="7" t="s">
        <v>1243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48"/>
        <v>AVATAR</v>
      </c>
      <c r="P1139" s="13" t="str">
        <f t="shared" si="49"/>
        <v>True Pattern</v>
      </c>
      <c r="Q1139" s="13" t="str">
        <f>IF(NOT(ISERR(SEARCH("*_Buggy",$A1139))), "Buggy", IF(NOT(ISERR(SEARCH("*_Manual",$A1139))), "Manual", IF(NOT(ISERR(SEARCH("*_Auto",$A1139))), "Auto", "")))</f>
        <v>Auto</v>
      </c>
      <c r="R1139" s="13" t="s">
        <v>578</v>
      </c>
      <c r="S1139" s="25">
        <v>1</v>
      </c>
      <c r="T1139" s="25">
        <v>0</v>
      </c>
      <c r="U1139" s="25">
        <v>43</v>
      </c>
      <c r="V1139" s="25">
        <v>0</v>
      </c>
      <c r="W1139" s="25">
        <v>0</v>
      </c>
      <c r="X1139" s="13">
        <v>43</v>
      </c>
      <c r="Y1139" s="13" t="str">
        <f t="shared" si="50"/>
        <v>Chart-25</v>
      </c>
      <c r="AA1139" t="str">
        <f t="shared" si="51"/>
        <v>NO</v>
      </c>
      <c r="AB1139" t="str">
        <f t="shared" si="52"/>
        <v>NO</v>
      </c>
      <c r="AC1139" t="str">
        <f t="shared" si="53"/>
        <v>NO</v>
      </c>
      <c r="AD1139" t="str">
        <f t="shared" si="54"/>
        <v>NO</v>
      </c>
      <c r="AE1139" t="str">
        <f t="shared" ref="AE1139:AE1202" si="55">IF(AND($X614&gt;5,$X1139&gt;5), "YES", "NO")</f>
        <v>YES</v>
      </c>
      <c r="AF1139"/>
    </row>
    <row r="1140" spans="1:32" ht="15" x14ac:dyDescent="0.35">
      <c r="A1140" s="7" t="s">
        <v>1244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48"/>
        <v>AVATAR</v>
      </c>
      <c r="P1140" s="13" t="str">
        <f t="shared" si="49"/>
        <v>True Pattern</v>
      </c>
      <c r="Q1140" s="13" t="str">
        <f>IF(NOT(ISERR(SEARCH("*_Buggy",$A1140))), "Buggy", IF(NOT(ISERR(SEARCH("*_Manual",$A1140))), "Manual", IF(NOT(ISERR(SEARCH("*_Auto",$A1140))), "Auto", "")))</f>
        <v>Auto</v>
      </c>
      <c r="R1140" s="13" t="s">
        <v>577</v>
      </c>
      <c r="S1140" s="25">
        <v>2</v>
      </c>
      <c r="T1140" s="25">
        <v>1</v>
      </c>
      <c r="U1140" s="25">
        <v>0</v>
      </c>
      <c r="V1140" s="25">
        <v>1</v>
      </c>
      <c r="W1140" s="25">
        <v>1</v>
      </c>
      <c r="X1140" s="13">
        <v>3</v>
      </c>
      <c r="Y1140" s="13" t="str">
        <f t="shared" si="50"/>
        <v>Chart-26</v>
      </c>
      <c r="AA1140" t="str">
        <f t="shared" si="51"/>
        <v>NO</v>
      </c>
      <c r="AB1140" t="str">
        <f t="shared" si="52"/>
        <v>NO</v>
      </c>
      <c r="AC1140" t="str">
        <f t="shared" si="53"/>
        <v>NO</v>
      </c>
      <c r="AD1140" t="str">
        <f t="shared" si="54"/>
        <v>NO</v>
      </c>
      <c r="AE1140" t="str">
        <f t="shared" si="55"/>
        <v>NO</v>
      </c>
      <c r="AF1140"/>
    </row>
    <row r="1141" spans="1:32" ht="15" x14ac:dyDescent="0.35">
      <c r="A1141" s="5" t="s">
        <v>1245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48"/>
        <v>AVATAR</v>
      </c>
      <c r="P1141" s="13" t="str">
        <f t="shared" si="49"/>
        <v>True Pattern</v>
      </c>
      <c r="Q1141" s="13" t="str">
        <f>IF(NOT(ISERR(SEARCH("*_Buggy",$A1141))), "Buggy", IF(NOT(ISERR(SEARCH("*_Manual",$A1141))), "Manual", IF(NOT(ISERR(SEARCH("*_Auto",$A1141))), "Auto", "")))</f>
        <v>Auto</v>
      </c>
      <c r="R1141" s="13" t="s">
        <v>577</v>
      </c>
      <c r="S1141" s="25">
        <v>2</v>
      </c>
      <c r="T1141" s="25">
        <v>1</v>
      </c>
      <c r="U1141" s="25">
        <v>0</v>
      </c>
      <c r="V1141" s="25">
        <v>1</v>
      </c>
      <c r="W1141" s="25">
        <v>1</v>
      </c>
      <c r="X1141" s="13">
        <v>3</v>
      </c>
      <c r="Y1141" s="13" t="str">
        <f t="shared" si="50"/>
        <v>Chart-4</v>
      </c>
      <c r="AA1141" t="str">
        <f t="shared" si="51"/>
        <v>NO</v>
      </c>
      <c r="AB1141" t="str">
        <f t="shared" si="52"/>
        <v>NO</v>
      </c>
      <c r="AC1141" t="str">
        <f t="shared" si="53"/>
        <v>NO</v>
      </c>
      <c r="AD1141" t="str">
        <f t="shared" si="54"/>
        <v>NO</v>
      </c>
      <c r="AE1141" t="str">
        <f t="shared" si="55"/>
        <v>NO</v>
      </c>
      <c r="AF1141"/>
    </row>
    <row r="1142" spans="1:32" ht="15" x14ac:dyDescent="0.35">
      <c r="A1142" s="5" t="s">
        <v>1246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48"/>
        <v>AVATAR</v>
      </c>
      <c r="P1142" s="13" t="str">
        <f t="shared" si="49"/>
        <v>True Pattern</v>
      </c>
      <c r="Q1142" s="13" t="str">
        <f>IF(NOT(ISERR(SEARCH("*_Buggy",$A1142))), "Buggy", IF(NOT(ISERR(SEARCH("*_Manual",$A1142))), "Manual", IF(NOT(ISERR(SEARCH("*_Auto",$A1142))), "Auto", "")))</f>
        <v>Auto</v>
      </c>
      <c r="R1142" s="13" t="s">
        <v>578</v>
      </c>
      <c r="S1142" s="25">
        <v>1</v>
      </c>
      <c r="T1142" s="25">
        <v>0</v>
      </c>
      <c r="U1142" s="25">
        <v>0</v>
      </c>
      <c r="V1142" s="25">
        <v>1</v>
      </c>
      <c r="W1142" s="25">
        <v>0</v>
      </c>
      <c r="X1142" s="13">
        <v>1</v>
      </c>
      <c r="Y1142" s="13" t="str">
        <f t="shared" si="50"/>
        <v>Chart-5</v>
      </c>
      <c r="AA1142" t="str">
        <f t="shared" si="51"/>
        <v>NO</v>
      </c>
      <c r="AB1142" t="str">
        <f t="shared" si="52"/>
        <v>NO</v>
      </c>
      <c r="AC1142" t="str">
        <f t="shared" si="53"/>
        <v>NO</v>
      </c>
      <c r="AD1142" t="str">
        <f t="shared" si="54"/>
        <v>NO</v>
      </c>
      <c r="AE1142" t="str">
        <f t="shared" si="55"/>
        <v>NO</v>
      </c>
      <c r="AF1142"/>
    </row>
    <row r="1143" spans="1:32" ht="15" x14ac:dyDescent="0.35">
      <c r="A1143" s="5" t="s">
        <v>1247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48"/>
        <v>AVATAR</v>
      </c>
      <c r="P1143" s="13" t="str">
        <f t="shared" si="49"/>
        <v>True Pattern</v>
      </c>
      <c r="Q1143" s="13" t="str">
        <f>IF(NOT(ISERR(SEARCH("*_Buggy",$A1143))), "Buggy", IF(NOT(ISERR(SEARCH("*_Manual",$A1143))), "Manual", IF(NOT(ISERR(SEARCH("*_Auto",$A1143))), "Auto", "")))</f>
        <v>Auto</v>
      </c>
      <c r="R1143" s="13" t="s">
        <v>578</v>
      </c>
      <c r="S1143" s="25">
        <v>1</v>
      </c>
      <c r="T1143" s="25">
        <v>0</v>
      </c>
      <c r="U1143" s="25">
        <v>0</v>
      </c>
      <c r="V1143" s="25">
        <v>1</v>
      </c>
      <c r="W1143" s="25">
        <v>0</v>
      </c>
      <c r="X1143" s="13">
        <v>1</v>
      </c>
      <c r="Y1143" s="13" t="str">
        <f t="shared" si="50"/>
        <v>Chart-7</v>
      </c>
      <c r="AA1143" t="str">
        <f t="shared" si="51"/>
        <v>NO</v>
      </c>
      <c r="AB1143" t="str">
        <f t="shared" si="52"/>
        <v>NO</v>
      </c>
      <c r="AC1143" t="str">
        <f t="shared" si="53"/>
        <v>NO</v>
      </c>
      <c r="AD1143" t="str">
        <f t="shared" si="54"/>
        <v>NO</v>
      </c>
      <c r="AE1143" t="str">
        <f t="shared" si="55"/>
        <v>NO</v>
      </c>
      <c r="AF1143"/>
    </row>
    <row r="1144" spans="1:32" ht="15" x14ac:dyDescent="0.35">
      <c r="A1144" s="7" t="s">
        <v>1248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48"/>
        <v>AVATAR</v>
      </c>
      <c r="P1144" s="13" t="str">
        <f t="shared" si="49"/>
        <v>True Pattern</v>
      </c>
      <c r="Q1144" s="13" t="str">
        <f>IF(NOT(ISERR(SEARCH("*_Buggy",$A1144))), "Buggy", IF(NOT(ISERR(SEARCH("*_Manual",$A1144))), "Manual", IF(NOT(ISERR(SEARCH("*_Auto",$A1144))), "Auto", "")))</f>
        <v>Auto</v>
      </c>
      <c r="R1144" s="13" t="s">
        <v>578</v>
      </c>
      <c r="S1144" s="25">
        <v>1</v>
      </c>
      <c r="T1144" s="25">
        <v>0</v>
      </c>
      <c r="U1144" s="25">
        <v>0</v>
      </c>
      <c r="V1144" s="25">
        <v>1</v>
      </c>
      <c r="W1144" s="25">
        <v>0</v>
      </c>
      <c r="X1144" s="13">
        <v>1</v>
      </c>
      <c r="Y1144" s="13" t="str">
        <f t="shared" si="50"/>
        <v>Closure-108</v>
      </c>
      <c r="AA1144" t="str">
        <f t="shared" si="51"/>
        <v>NO</v>
      </c>
      <c r="AB1144" t="str">
        <f t="shared" si="52"/>
        <v>NO</v>
      </c>
      <c r="AC1144" t="str">
        <f t="shared" si="53"/>
        <v>NO</v>
      </c>
      <c r="AD1144" t="str">
        <f t="shared" si="54"/>
        <v>NO</v>
      </c>
      <c r="AE1144" t="str">
        <f t="shared" si="55"/>
        <v>NO</v>
      </c>
      <c r="AF1144"/>
    </row>
    <row r="1145" spans="1:32" ht="15" x14ac:dyDescent="0.35">
      <c r="A1145" s="7" t="s">
        <v>1249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48"/>
        <v>AVATAR</v>
      </c>
      <c r="P1145" s="13" t="str">
        <f t="shared" si="49"/>
        <v>True Pattern</v>
      </c>
      <c r="Q1145" s="13" t="str">
        <f>IF(NOT(ISERR(SEARCH("*_Buggy",$A1145))), "Buggy", IF(NOT(ISERR(SEARCH("*_Manual",$A1145))), "Manual", IF(NOT(ISERR(SEARCH("*_Auto",$A1145))), "Auto", "")))</f>
        <v>Auto</v>
      </c>
      <c r="R1145" s="13" t="s">
        <v>577</v>
      </c>
      <c r="S1145" s="25">
        <v>1</v>
      </c>
      <c r="T1145" s="25">
        <v>0</v>
      </c>
      <c r="U1145" s="25">
        <v>0</v>
      </c>
      <c r="V1145" s="25">
        <v>1</v>
      </c>
      <c r="W1145" s="25">
        <v>0</v>
      </c>
      <c r="X1145" s="13">
        <v>1</v>
      </c>
      <c r="Y1145" s="13" t="str">
        <f t="shared" si="50"/>
        <v>Closure-11</v>
      </c>
      <c r="AA1145" t="str">
        <f t="shared" si="51"/>
        <v>NO</v>
      </c>
      <c r="AB1145" t="str">
        <f t="shared" si="52"/>
        <v>NO</v>
      </c>
      <c r="AC1145" t="str">
        <f t="shared" si="53"/>
        <v>NO</v>
      </c>
      <c r="AD1145" t="str">
        <f t="shared" si="54"/>
        <v>NO</v>
      </c>
      <c r="AE1145" t="str">
        <f t="shared" si="55"/>
        <v>NO</v>
      </c>
      <c r="AF1145"/>
    </row>
    <row r="1146" spans="1:32" ht="15" x14ac:dyDescent="0.35">
      <c r="A1146" s="7" t="s">
        <v>1250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48"/>
        <v>AVATAR</v>
      </c>
      <c r="P1146" s="13" t="str">
        <f t="shared" si="49"/>
        <v>True Pattern</v>
      </c>
      <c r="Q1146" s="13" t="str">
        <f>IF(NOT(ISERR(SEARCH("*_Buggy",$A1146))), "Buggy", IF(NOT(ISERR(SEARCH("*_Manual",$A1146))), "Manual", IF(NOT(ISERR(SEARCH("*_Auto",$A1146))), "Auto", "")))</f>
        <v>Auto</v>
      </c>
      <c r="R1146" s="13" t="s">
        <v>577</v>
      </c>
      <c r="S1146" s="25">
        <v>1</v>
      </c>
      <c r="T1146" s="25">
        <v>0</v>
      </c>
      <c r="U1146" s="25">
        <v>7</v>
      </c>
      <c r="V1146" s="25">
        <v>0</v>
      </c>
      <c r="W1146" s="25">
        <v>0</v>
      </c>
      <c r="X1146" s="13">
        <v>7</v>
      </c>
      <c r="Y1146" s="13" t="str">
        <f t="shared" si="50"/>
        <v>Closure-115</v>
      </c>
      <c r="AA1146" t="str">
        <f t="shared" si="51"/>
        <v>NO</v>
      </c>
      <c r="AB1146" t="str">
        <f t="shared" si="52"/>
        <v>NO</v>
      </c>
      <c r="AC1146" t="str">
        <f t="shared" si="53"/>
        <v>NO</v>
      </c>
      <c r="AD1146" t="str">
        <f t="shared" si="54"/>
        <v>NO</v>
      </c>
      <c r="AE1146" t="str">
        <f t="shared" si="55"/>
        <v>YES</v>
      </c>
      <c r="AF1146"/>
    </row>
    <row r="1147" spans="1:32" ht="15" x14ac:dyDescent="0.35">
      <c r="A1147" s="5" t="s">
        <v>1251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48"/>
        <v>AVATAR</v>
      </c>
      <c r="P1147" s="13" t="str">
        <f t="shared" si="49"/>
        <v>True Pattern</v>
      </c>
      <c r="Q1147" s="13" t="str">
        <f>IF(NOT(ISERR(SEARCH("*_Buggy",$A1147))), "Buggy", IF(NOT(ISERR(SEARCH("*_Manual",$A1147))), "Manual", IF(NOT(ISERR(SEARCH("*_Auto",$A1147))), "Auto", "")))</f>
        <v>Auto</v>
      </c>
      <c r="R1147" s="13" t="s">
        <v>577</v>
      </c>
      <c r="S1147" s="25">
        <v>2</v>
      </c>
      <c r="T1147" s="25">
        <v>1</v>
      </c>
      <c r="U1147" s="25">
        <v>0</v>
      </c>
      <c r="V1147" s="25">
        <v>1</v>
      </c>
      <c r="W1147" s="25">
        <v>1</v>
      </c>
      <c r="X1147" s="13">
        <v>3</v>
      </c>
      <c r="Y1147" s="13" t="str">
        <f t="shared" si="50"/>
        <v>Closure-2</v>
      </c>
      <c r="AA1147" t="str">
        <f t="shared" si="51"/>
        <v>NO</v>
      </c>
      <c r="AB1147" t="str">
        <f t="shared" si="52"/>
        <v>NO</v>
      </c>
      <c r="AC1147" t="str">
        <f t="shared" si="53"/>
        <v>NO</v>
      </c>
      <c r="AD1147" t="str">
        <f t="shared" si="54"/>
        <v>YES</v>
      </c>
      <c r="AE1147" t="str">
        <f t="shared" si="55"/>
        <v>NO</v>
      </c>
      <c r="AF1147"/>
    </row>
    <row r="1148" spans="1:32" ht="15" x14ac:dyDescent="0.35">
      <c r="A1148" s="5" t="s">
        <v>1252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48"/>
        <v>AVATAR</v>
      </c>
      <c r="P1148" s="13" t="str">
        <f t="shared" si="49"/>
        <v>True Pattern</v>
      </c>
      <c r="Q1148" s="13" t="str">
        <f>IF(NOT(ISERR(SEARCH("*_Buggy",$A1148))), "Buggy", IF(NOT(ISERR(SEARCH("*_Manual",$A1148))), "Manual", IF(NOT(ISERR(SEARCH("*_Auto",$A1148))), "Auto", "")))</f>
        <v>Auto</v>
      </c>
      <c r="R1148" s="13" t="s">
        <v>578</v>
      </c>
      <c r="S1148" s="25">
        <v>1</v>
      </c>
      <c r="T1148" s="25">
        <v>0</v>
      </c>
      <c r="U1148" s="25">
        <v>0</v>
      </c>
      <c r="V1148" s="25">
        <v>1</v>
      </c>
      <c r="W1148" s="25">
        <v>0</v>
      </c>
      <c r="X1148" s="13">
        <v>1</v>
      </c>
      <c r="Y1148" s="13" t="str">
        <f t="shared" si="50"/>
        <v>Closure-21</v>
      </c>
      <c r="AA1148" t="str">
        <f t="shared" si="51"/>
        <v>NO</v>
      </c>
      <c r="AB1148" t="str">
        <f t="shared" si="52"/>
        <v>NO</v>
      </c>
      <c r="AC1148" t="str">
        <f t="shared" si="53"/>
        <v>NO</v>
      </c>
      <c r="AD1148" t="str">
        <f t="shared" si="54"/>
        <v>NO</v>
      </c>
      <c r="AE1148" t="str">
        <f t="shared" si="55"/>
        <v>NO</v>
      </c>
      <c r="AF1148"/>
    </row>
    <row r="1149" spans="1:32" ht="15" x14ac:dyDescent="0.35">
      <c r="A1149" s="5" t="s">
        <v>1253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48"/>
        <v>AVATAR</v>
      </c>
      <c r="P1149" s="13" t="str">
        <f t="shared" si="49"/>
        <v>True Pattern</v>
      </c>
      <c r="Q1149" s="13" t="str">
        <f>IF(NOT(ISERR(SEARCH("*_Buggy",$A1149))), "Buggy", IF(NOT(ISERR(SEARCH("*_Manual",$A1149))), "Manual", IF(NOT(ISERR(SEARCH("*_Auto",$A1149))), "Auto", "")))</f>
        <v>Auto</v>
      </c>
      <c r="R1149" s="13" t="s">
        <v>578</v>
      </c>
      <c r="S1149" s="25">
        <v>1</v>
      </c>
      <c r="T1149" s="25">
        <v>0</v>
      </c>
      <c r="U1149" s="25">
        <v>0</v>
      </c>
      <c r="V1149" s="25">
        <v>1</v>
      </c>
      <c r="W1149" s="25">
        <v>0</v>
      </c>
      <c r="X1149" s="13">
        <v>1</v>
      </c>
      <c r="Y1149" s="13" t="str">
        <f t="shared" si="50"/>
        <v>Closure-22</v>
      </c>
      <c r="AA1149" t="str">
        <f t="shared" si="51"/>
        <v>NO</v>
      </c>
      <c r="AB1149" t="str">
        <f t="shared" si="52"/>
        <v>NO</v>
      </c>
      <c r="AC1149" t="str">
        <f t="shared" si="53"/>
        <v>NO</v>
      </c>
      <c r="AD1149" t="str">
        <f t="shared" si="54"/>
        <v>NO</v>
      </c>
      <c r="AE1149" t="str">
        <f t="shared" si="55"/>
        <v>NO</v>
      </c>
      <c r="AF1149"/>
    </row>
    <row r="1150" spans="1:32" ht="15" x14ac:dyDescent="0.35">
      <c r="A1150" s="7" t="s">
        <v>1254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48"/>
        <v>AVATAR</v>
      </c>
      <c r="P1150" s="13" t="str">
        <f t="shared" si="49"/>
        <v>True Pattern</v>
      </c>
      <c r="Q1150" s="13" t="str">
        <f>IF(NOT(ISERR(SEARCH("*_Buggy",$A1150))), "Buggy", IF(NOT(ISERR(SEARCH("*_Manual",$A1150))), "Manual", IF(NOT(ISERR(SEARCH("*_Auto",$A1150))), "Auto", "")))</f>
        <v>Auto</v>
      </c>
      <c r="R1150" s="13" t="s">
        <v>577</v>
      </c>
      <c r="S1150" s="25">
        <v>1</v>
      </c>
      <c r="T1150" s="25">
        <v>0</v>
      </c>
      <c r="U1150" s="25">
        <v>0</v>
      </c>
      <c r="V1150" s="25">
        <v>1</v>
      </c>
      <c r="W1150" s="25">
        <v>0</v>
      </c>
      <c r="X1150" s="13">
        <v>1</v>
      </c>
      <c r="Y1150" s="13" t="str">
        <f t="shared" si="50"/>
        <v>Closure-38</v>
      </c>
      <c r="AA1150" t="str">
        <f t="shared" si="51"/>
        <v>YES</v>
      </c>
      <c r="AB1150" t="str">
        <f t="shared" si="52"/>
        <v>NO</v>
      </c>
      <c r="AC1150" t="str">
        <f t="shared" si="53"/>
        <v>NO</v>
      </c>
      <c r="AD1150" t="str">
        <f t="shared" si="54"/>
        <v>NO</v>
      </c>
      <c r="AE1150" t="str">
        <f t="shared" si="55"/>
        <v>NO</v>
      </c>
      <c r="AF1150"/>
    </row>
    <row r="1151" spans="1:32" ht="15" x14ac:dyDescent="0.35">
      <c r="A1151" s="7" t="s">
        <v>1255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48"/>
        <v>AVATAR</v>
      </c>
      <c r="P1151" s="13" t="str">
        <f t="shared" si="49"/>
        <v>True Pattern</v>
      </c>
      <c r="Q1151" s="13" t="str">
        <f>IF(NOT(ISERR(SEARCH("*_Buggy",$A1151))), "Buggy", IF(NOT(ISERR(SEARCH("*_Manual",$A1151))), "Manual", IF(NOT(ISERR(SEARCH("*_Auto",$A1151))), "Auto", "")))</f>
        <v>Auto</v>
      </c>
      <c r="R1151" s="13" t="s">
        <v>578</v>
      </c>
      <c r="S1151" s="25">
        <v>1</v>
      </c>
      <c r="T1151" s="25">
        <v>0</v>
      </c>
      <c r="U1151" s="25">
        <v>3</v>
      </c>
      <c r="V1151" s="25">
        <v>1</v>
      </c>
      <c r="W1151" s="25">
        <v>0</v>
      </c>
      <c r="X1151" s="13">
        <v>4</v>
      </c>
      <c r="Y1151" s="13" t="str">
        <f t="shared" si="50"/>
        <v>Closure-45</v>
      </c>
      <c r="AA1151" t="str">
        <f t="shared" si="51"/>
        <v>NO</v>
      </c>
      <c r="AB1151" t="str">
        <f t="shared" si="52"/>
        <v>NO</v>
      </c>
      <c r="AC1151" t="str">
        <f t="shared" si="53"/>
        <v>NO</v>
      </c>
      <c r="AD1151" t="str">
        <f t="shared" si="54"/>
        <v>NO</v>
      </c>
      <c r="AE1151" t="str">
        <f t="shared" si="55"/>
        <v>NO</v>
      </c>
      <c r="AF1151"/>
    </row>
    <row r="1152" spans="1:32" ht="15" x14ac:dyDescent="0.35">
      <c r="A1152" s="5" t="s">
        <v>1256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48"/>
        <v>AVATAR</v>
      </c>
      <c r="P1152" s="13" t="str">
        <f t="shared" si="49"/>
        <v>True Pattern</v>
      </c>
      <c r="Q1152" s="13" t="str">
        <f>IF(NOT(ISERR(SEARCH("*_Buggy",$A1152))), "Buggy", IF(NOT(ISERR(SEARCH("*_Manual",$A1152))), "Manual", IF(NOT(ISERR(SEARCH("*_Auto",$A1152))), "Auto", "")))</f>
        <v>Auto</v>
      </c>
      <c r="R1152" s="13" t="s">
        <v>577</v>
      </c>
      <c r="S1152" s="25">
        <v>1</v>
      </c>
      <c r="T1152" s="25">
        <v>0</v>
      </c>
      <c r="U1152" s="25">
        <v>16</v>
      </c>
      <c r="V1152" s="25">
        <v>0</v>
      </c>
      <c r="W1152" s="25">
        <v>0</v>
      </c>
      <c r="X1152" s="13">
        <v>16</v>
      </c>
      <c r="Y1152" s="13" t="str">
        <f t="shared" si="50"/>
        <v>Closure-46</v>
      </c>
      <c r="AA1152" t="str">
        <f t="shared" si="51"/>
        <v>NO</v>
      </c>
      <c r="AB1152" t="str">
        <f t="shared" si="52"/>
        <v>YES</v>
      </c>
      <c r="AC1152" t="str">
        <f t="shared" si="53"/>
        <v>NO</v>
      </c>
      <c r="AD1152" t="str">
        <f t="shared" si="54"/>
        <v>NO</v>
      </c>
      <c r="AE1152" t="str">
        <f t="shared" si="55"/>
        <v>YES</v>
      </c>
      <c r="AF1152"/>
    </row>
    <row r="1153" spans="1:32" ht="15" x14ac:dyDescent="0.35">
      <c r="A1153" s="5" t="s">
        <v>1257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48"/>
        <v>AVATAR</v>
      </c>
      <c r="P1153" s="13" t="str">
        <f t="shared" si="49"/>
        <v>True Pattern</v>
      </c>
      <c r="Q1153" s="13" t="str">
        <f>IF(NOT(ISERR(SEARCH("*_Buggy",$A1153))), "Buggy", IF(NOT(ISERR(SEARCH("*_Manual",$A1153))), "Manual", IF(NOT(ISERR(SEARCH("*_Auto",$A1153))), "Auto", "")))</f>
        <v>Auto</v>
      </c>
      <c r="R1153" s="13" t="s">
        <v>578</v>
      </c>
      <c r="S1153" s="25">
        <v>1</v>
      </c>
      <c r="T1153" s="25">
        <v>0</v>
      </c>
      <c r="U1153" s="25">
        <v>0</v>
      </c>
      <c r="V1153" s="25">
        <v>1</v>
      </c>
      <c r="W1153" s="25">
        <v>0</v>
      </c>
      <c r="X1153" s="13">
        <v>1</v>
      </c>
      <c r="Y1153" s="13" t="str">
        <f t="shared" si="50"/>
        <v>Closure-48</v>
      </c>
      <c r="AA1153" t="str">
        <f t="shared" si="51"/>
        <v>NO</v>
      </c>
      <c r="AB1153" t="str">
        <f t="shared" si="52"/>
        <v>NO</v>
      </c>
      <c r="AC1153" t="str">
        <f t="shared" si="53"/>
        <v>NO</v>
      </c>
      <c r="AD1153" t="str">
        <f t="shared" si="54"/>
        <v>NO</v>
      </c>
      <c r="AE1153" t="str">
        <f t="shared" si="55"/>
        <v>NO</v>
      </c>
      <c r="AF1153"/>
    </row>
    <row r="1154" spans="1:32" ht="15" x14ac:dyDescent="0.35">
      <c r="A1154" s="7" t="s">
        <v>1258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48"/>
        <v>AVATAR</v>
      </c>
      <c r="P1154" s="13" t="str">
        <f t="shared" si="49"/>
        <v>True Pattern</v>
      </c>
      <c r="Q1154" s="13" t="str">
        <f>IF(NOT(ISERR(SEARCH("*_Buggy",$A1154))), "Buggy", IF(NOT(ISERR(SEARCH("*_Manual",$A1154))), "Manual", IF(NOT(ISERR(SEARCH("*_Auto",$A1154))), "Auto", "")))</f>
        <v>Auto</v>
      </c>
      <c r="R1154" s="13" t="s">
        <v>577</v>
      </c>
      <c r="S1154" s="25">
        <v>1</v>
      </c>
      <c r="T1154" s="25">
        <v>0</v>
      </c>
      <c r="U1154" s="25">
        <v>0</v>
      </c>
      <c r="V1154" s="25">
        <v>1</v>
      </c>
      <c r="W1154" s="25">
        <v>0</v>
      </c>
      <c r="X1154" s="13">
        <v>1</v>
      </c>
      <c r="Y1154" s="13" t="str">
        <f t="shared" si="50"/>
        <v>Closure-62</v>
      </c>
      <c r="AA1154" t="str">
        <f t="shared" si="51"/>
        <v>YES</v>
      </c>
      <c r="AB1154" t="str">
        <f t="shared" si="52"/>
        <v>NO</v>
      </c>
      <c r="AC1154" t="str">
        <f t="shared" si="53"/>
        <v>NO</v>
      </c>
      <c r="AD1154" t="str">
        <f t="shared" si="54"/>
        <v>NO</v>
      </c>
      <c r="AE1154" t="str">
        <f t="shared" si="55"/>
        <v>NO</v>
      </c>
      <c r="AF1154"/>
    </row>
    <row r="1155" spans="1:32" ht="15" x14ac:dyDescent="0.35">
      <c r="A1155" s="7" t="s">
        <v>1259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48"/>
        <v>AVATAR</v>
      </c>
      <c r="P1155" s="13" t="str">
        <f t="shared" si="49"/>
        <v>True Pattern</v>
      </c>
      <c r="Q1155" s="13" t="str">
        <f>IF(NOT(ISERR(SEARCH("*_Buggy",$A1155))), "Buggy", IF(NOT(ISERR(SEARCH("*_Manual",$A1155))), "Manual", IF(NOT(ISERR(SEARCH("*_Auto",$A1155))), "Auto", "")))</f>
        <v>Auto</v>
      </c>
      <c r="R1155" s="13" t="s">
        <v>578</v>
      </c>
      <c r="S1155" s="25">
        <v>1</v>
      </c>
      <c r="T1155" s="25">
        <v>0</v>
      </c>
      <c r="U1155" s="25">
        <v>0</v>
      </c>
      <c r="V1155" s="25">
        <v>1</v>
      </c>
      <c r="W1155" s="25">
        <v>0</v>
      </c>
      <c r="X1155" s="13">
        <v>1</v>
      </c>
      <c r="Y1155" s="13" t="str">
        <f t="shared" si="50"/>
        <v>Closure-66</v>
      </c>
      <c r="AA1155" t="str">
        <f t="shared" si="51"/>
        <v>NO</v>
      </c>
      <c r="AB1155" t="str">
        <f t="shared" si="52"/>
        <v>NO</v>
      </c>
      <c r="AC1155" t="str">
        <f t="shared" si="53"/>
        <v>NO</v>
      </c>
      <c r="AD1155" t="str">
        <f t="shared" si="54"/>
        <v>NO</v>
      </c>
      <c r="AE1155" t="str">
        <f t="shared" si="55"/>
        <v>NO</v>
      </c>
      <c r="AF1155"/>
    </row>
    <row r="1156" spans="1:32" ht="15" x14ac:dyDescent="0.35">
      <c r="A1156" s="5" t="s">
        <v>1260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48"/>
        <v>AVATAR</v>
      </c>
      <c r="P1156" s="13" t="str">
        <f t="shared" si="49"/>
        <v>True Pattern</v>
      </c>
      <c r="Q1156" s="13" t="str">
        <f>IF(NOT(ISERR(SEARCH("*_Buggy",$A1156))), "Buggy", IF(NOT(ISERR(SEARCH("*_Manual",$A1156))), "Manual", IF(NOT(ISERR(SEARCH("*_Auto",$A1156))), "Auto", "")))</f>
        <v>Auto</v>
      </c>
      <c r="R1156" s="13" t="s">
        <v>577</v>
      </c>
      <c r="S1156" s="25">
        <v>1</v>
      </c>
      <c r="T1156" s="25">
        <v>0</v>
      </c>
      <c r="U1156" s="25">
        <v>0</v>
      </c>
      <c r="V1156" s="25">
        <v>1</v>
      </c>
      <c r="W1156" s="25">
        <v>0</v>
      </c>
      <c r="X1156" s="13">
        <v>1</v>
      </c>
      <c r="Y1156" s="13" t="str">
        <f t="shared" si="50"/>
        <v>Closure-73</v>
      </c>
      <c r="AA1156" t="str">
        <f t="shared" si="51"/>
        <v>YES</v>
      </c>
      <c r="AB1156" t="str">
        <f t="shared" si="52"/>
        <v>NO</v>
      </c>
      <c r="AC1156" t="str">
        <f t="shared" si="53"/>
        <v>NO</v>
      </c>
      <c r="AD1156" t="str">
        <f t="shared" si="54"/>
        <v>NO</v>
      </c>
      <c r="AE1156" t="str">
        <f t="shared" si="55"/>
        <v>NO</v>
      </c>
      <c r="AF1156"/>
    </row>
    <row r="1157" spans="1:32" ht="15" x14ac:dyDescent="0.35">
      <c r="A1157" s="5" t="s">
        <v>1261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48"/>
        <v>AVATAR</v>
      </c>
      <c r="P1157" s="13" t="str">
        <f t="shared" si="49"/>
        <v>True Pattern</v>
      </c>
      <c r="Q1157" s="13" t="str">
        <f>IF(NOT(ISERR(SEARCH("*_Buggy",$A1157))), "Buggy", IF(NOT(ISERR(SEARCH("*_Manual",$A1157))), "Manual", IF(NOT(ISERR(SEARCH("*_Auto",$A1157))), "Auto", "")))</f>
        <v>Auto</v>
      </c>
      <c r="R1157" s="13" t="s">
        <v>577</v>
      </c>
      <c r="S1157" s="25">
        <v>1</v>
      </c>
      <c r="T1157" s="25">
        <v>0</v>
      </c>
      <c r="U1157" s="25">
        <v>7</v>
      </c>
      <c r="V1157" s="25">
        <v>0</v>
      </c>
      <c r="W1157" s="25">
        <v>0</v>
      </c>
      <c r="X1157" s="13">
        <v>7</v>
      </c>
      <c r="Y1157" s="13" t="str">
        <f t="shared" si="50"/>
        <v>Lang-10</v>
      </c>
      <c r="AA1157" t="str">
        <f t="shared" si="51"/>
        <v>NO</v>
      </c>
      <c r="AB1157" t="str">
        <f t="shared" si="52"/>
        <v>NO</v>
      </c>
      <c r="AC1157" t="str">
        <f t="shared" si="53"/>
        <v>NO</v>
      </c>
      <c r="AD1157" t="str">
        <f t="shared" si="54"/>
        <v>NO</v>
      </c>
      <c r="AE1157" t="str">
        <f t="shared" si="55"/>
        <v>YES</v>
      </c>
      <c r="AF1157"/>
    </row>
    <row r="1158" spans="1:32" ht="15" x14ac:dyDescent="0.35">
      <c r="A1158" s="7" t="s">
        <v>1262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48"/>
        <v>AVATAR</v>
      </c>
      <c r="P1158" s="13" t="str">
        <f t="shared" si="49"/>
        <v>True Pattern</v>
      </c>
      <c r="Q1158" s="13" t="str">
        <f>IF(NOT(ISERR(SEARCH("*_Buggy",$A1158))), "Buggy", IF(NOT(ISERR(SEARCH("*_Manual",$A1158))), "Manual", IF(NOT(ISERR(SEARCH("*_Auto",$A1158))), "Auto", "")))</f>
        <v>Auto</v>
      </c>
      <c r="R1158" s="13" t="s">
        <v>578</v>
      </c>
      <c r="S1158" s="25">
        <v>1</v>
      </c>
      <c r="T1158" s="25">
        <v>0</v>
      </c>
      <c r="U1158" s="25">
        <v>17</v>
      </c>
      <c r="V1158" s="25">
        <v>0</v>
      </c>
      <c r="W1158" s="25">
        <v>0</v>
      </c>
      <c r="X1158" s="13">
        <v>17</v>
      </c>
      <c r="Y1158" s="13" t="str">
        <f t="shared" si="50"/>
        <v>Lang-13</v>
      </c>
      <c r="AA1158" t="str">
        <f t="shared" si="51"/>
        <v>NO</v>
      </c>
      <c r="AB1158" t="str">
        <f t="shared" si="52"/>
        <v>NO</v>
      </c>
      <c r="AC1158" t="str">
        <f t="shared" si="53"/>
        <v>NO</v>
      </c>
      <c r="AD1158" t="str">
        <f t="shared" si="54"/>
        <v>NO</v>
      </c>
      <c r="AE1158" t="str">
        <f t="shared" si="55"/>
        <v>YES</v>
      </c>
      <c r="AF1158"/>
    </row>
    <row r="1159" spans="1:32" ht="15" x14ac:dyDescent="0.35">
      <c r="A1159" s="5" t="s">
        <v>1263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48"/>
        <v>AVATAR</v>
      </c>
      <c r="P1159" s="13" t="str">
        <f t="shared" si="49"/>
        <v>True Pattern</v>
      </c>
      <c r="Q1159" s="13" t="str">
        <f>IF(NOT(ISERR(SEARCH("*_Buggy",$A1159))), "Buggy", IF(NOT(ISERR(SEARCH("*_Manual",$A1159))), "Manual", IF(NOT(ISERR(SEARCH("*_Auto",$A1159))), "Auto", "")))</f>
        <v>Auto</v>
      </c>
      <c r="R1159" s="13" t="s">
        <v>578</v>
      </c>
      <c r="S1159" s="25">
        <v>1</v>
      </c>
      <c r="T1159" s="25">
        <v>0</v>
      </c>
      <c r="U1159" s="25">
        <v>0</v>
      </c>
      <c r="V1159" s="25">
        <v>1</v>
      </c>
      <c r="W1159" s="25">
        <v>0</v>
      </c>
      <c r="X1159" s="13">
        <v>1</v>
      </c>
      <c r="Y1159" s="13" t="str">
        <f t="shared" si="50"/>
        <v>Lang-20</v>
      </c>
      <c r="AA1159" t="str">
        <f t="shared" si="51"/>
        <v>NO</v>
      </c>
      <c r="AB1159" t="str">
        <f t="shared" si="52"/>
        <v>NO</v>
      </c>
      <c r="AC1159" t="str">
        <f t="shared" si="53"/>
        <v>NO</v>
      </c>
      <c r="AD1159" t="str">
        <f t="shared" si="54"/>
        <v>NO</v>
      </c>
      <c r="AE1159" t="str">
        <f t="shared" si="55"/>
        <v>NO</v>
      </c>
      <c r="AF1159"/>
    </row>
    <row r="1160" spans="1:32" ht="15" x14ac:dyDescent="0.35">
      <c r="A1160" s="5" t="s">
        <v>1264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48"/>
        <v>AVATAR</v>
      </c>
      <c r="P1160" s="13" t="str">
        <f t="shared" si="49"/>
        <v>True Pattern</v>
      </c>
      <c r="Q1160" s="13" t="str">
        <f>IF(NOT(ISERR(SEARCH("*_Buggy",$A1160))), "Buggy", IF(NOT(ISERR(SEARCH("*_Manual",$A1160))), "Manual", IF(NOT(ISERR(SEARCH("*_Auto",$A1160))), "Auto", "")))</f>
        <v>Auto</v>
      </c>
      <c r="R1160" s="13" t="s">
        <v>578</v>
      </c>
      <c r="S1160" s="25">
        <v>1</v>
      </c>
      <c r="T1160" s="25">
        <v>0</v>
      </c>
      <c r="U1160" s="25">
        <v>0</v>
      </c>
      <c r="V1160" s="25">
        <v>1</v>
      </c>
      <c r="W1160" s="25">
        <v>0</v>
      </c>
      <c r="X1160" s="13">
        <v>1</v>
      </c>
      <c r="Y1160" s="13" t="str">
        <f t="shared" si="50"/>
        <v>Lang-22</v>
      </c>
      <c r="AA1160" t="str">
        <f t="shared" si="51"/>
        <v>NO</v>
      </c>
      <c r="AB1160" t="str">
        <f t="shared" si="52"/>
        <v>NO</v>
      </c>
      <c r="AC1160" t="str">
        <f t="shared" si="53"/>
        <v>NO</v>
      </c>
      <c r="AD1160" t="str">
        <f t="shared" si="54"/>
        <v>NO</v>
      </c>
      <c r="AE1160" t="str">
        <f t="shared" si="55"/>
        <v>NO</v>
      </c>
      <c r="AF1160"/>
    </row>
    <row r="1161" spans="1:32" ht="15" x14ac:dyDescent="0.35">
      <c r="A1161" s="7" t="s">
        <v>1265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48"/>
        <v>AVATAR</v>
      </c>
      <c r="P1161" s="13" t="str">
        <f t="shared" si="49"/>
        <v>True Pattern</v>
      </c>
      <c r="Q1161" s="13" t="str">
        <f>IF(NOT(ISERR(SEARCH("*_Buggy",$A1161))), "Buggy", IF(NOT(ISERR(SEARCH("*_Manual",$A1161))), "Manual", IF(NOT(ISERR(SEARCH("*_Auto",$A1161))), "Auto", "")))</f>
        <v>Auto</v>
      </c>
      <c r="R1161" s="13" t="s">
        <v>578</v>
      </c>
      <c r="S1161" s="25">
        <v>1</v>
      </c>
      <c r="T1161" s="25">
        <v>0</v>
      </c>
      <c r="U1161" s="25">
        <v>0</v>
      </c>
      <c r="V1161" s="25">
        <v>1</v>
      </c>
      <c r="W1161" s="25">
        <v>0</v>
      </c>
      <c r="X1161" s="13">
        <v>1</v>
      </c>
      <c r="Y1161" s="13" t="str">
        <f t="shared" si="50"/>
        <v>Lang-27</v>
      </c>
      <c r="AA1161" t="str">
        <f t="shared" si="51"/>
        <v>NO</v>
      </c>
      <c r="AB1161" t="str">
        <f t="shared" si="52"/>
        <v>NO</v>
      </c>
      <c r="AC1161" t="str">
        <f t="shared" si="53"/>
        <v>NO</v>
      </c>
      <c r="AD1161" t="str">
        <f t="shared" si="54"/>
        <v>NO</v>
      </c>
      <c r="AE1161" t="str">
        <f t="shared" si="55"/>
        <v>NO</v>
      </c>
      <c r="AF1161"/>
    </row>
    <row r="1162" spans="1:32" ht="15" x14ac:dyDescent="0.35">
      <c r="A1162" s="5" t="s">
        <v>1266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48"/>
        <v>AVATAR</v>
      </c>
      <c r="P1162" s="13" t="str">
        <f t="shared" si="49"/>
        <v>True Pattern</v>
      </c>
      <c r="Q1162" s="13" t="str">
        <f>IF(NOT(ISERR(SEARCH("*_Buggy",$A1162))), "Buggy", IF(NOT(ISERR(SEARCH("*_Manual",$A1162))), "Manual", IF(NOT(ISERR(SEARCH("*_Auto",$A1162))), "Auto", "")))</f>
        <v>Auto</v>
      </c>
      <c r="R1162" s="13" t="s">
        <v>578</v>
      </c>
      <c r="S1162" s="25">
        <v>1</v>
      </c>
      <c r="T1162" s="25">
        <v>0</v>
      </c>
      <c r="U1162" s="25">
        <v>0</v>
      </c>
      <c r="V1162" s="25">
        <v>1</v>
      </c>
      <c r="W1162" s="25">
        <v>0</v>
      </c>
      <c r="X1162" s="13">
        <v>1</v>
      </c>
      <c r="Y1162" s="13" t="str">
        <f t="shared" si="50"/>
        <v>Lang-39</v>
      </c>
      <c r="AA1162" t="str">
        <f t="shared" si="51"/>
        <v>NO</v>
      </c>
      <c r="AB1162" t="str">
        <f t="shared" si="52"/>
        <v>NO</v>
      </c>
      <c r="AC1162" t="str">
        <f t="shared" si="53"/>
        <v>NO</v>
      </c>
      <c r="AD1162" t="str">
        <f t="shared" si="54"/>
        <v>NO</v>
      </c>
      <c r="AE1162" t="str">
        <f t="shared" si="55"/>
        <v>NO</v>
      </c>
      <c r="AF1162"/>
    </row>
    <row r="1163" spans="1:32" ht="15" x14ac:dyDescent="0.35">
      <c r="A1163" s="7" t="s">
        <v>1267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48"/>
        <v>AVATAR</v>
      </c>
      <c r="P1163" s="13" t="str">
        <f t="shared" si="49"/>
        <v>True Pattern</v>
      </c>
      <c r="Q1163" s="13" t="str">
        <f>IF(NOT(ISERR(SEARCH("*_Buggy",$A1163))), "Buggy", IF(NOT(ISERR(SEARCH("*_Manual",$A1163))), "Manual", IF(NOT(ISERR(SEARCH("*_Auto",$A1163))), "Auto", "")))</f>
        <v>Auto</v>
      </c>
      <c r="R1163" s="13" t="s">
        <v>578</v>
      </c>
      <c r="S1163" s="25">
        <v>2</v>
      </c>
      <c r="T1163" s="25">
        <v>0</v>
      </c>
      <c r="U1163" s="25">
        <v>2</v>
      </c>
      <c r="V1163" s="25">
        <v>1</v>
      </c>
      <c r="W1163" s="25">
        <v>1</v>
      </c>
      <c r="X1163" s="13">
        <v>3</v>
      </c>
      <c r="Y1163" s="13" t="str">
        <f t="shared" si="50"/>
        <v>Lang-51</v>
      </c>
      <c r="AA1163" t="str">
        <f t="shared" si="51"/>
        <v>NO</v>
      </c>
      <c r="AB1163" t="str">
        <f t="shared" si="52"/>
        <v>NO</v>
      </c>
      <c r="AC1163" t="str">
        <f t="shared" si="53"/>
        <v>NO</v>
      </c>
      <c r="AD1163" t="str">
        <f t="shared" si="54"/>
        <v>NO</v>
      </c>
      <c r="AE1163" t="str">
        <f t="shared" si="55"/>
        <v>NO</v>
      </c>
      <c r="AF1163"/>
    </row>
    <row r="1164" spans="1:32" ht="15" x14ac:dyDescent="0.35">
      <c r="A1164" s="5" t="s">
        <v>1268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48"/>
        <v>AVATAR</v>
      </c>
      <c r="P1164" s="13" t="str">
        <f t="shared" si="49"/>
        <v>True Pattern</v>
      </c>
      <c r="Q1164" s="13" t="str">
        <f>IF(NOT(ISERR(SEARCH("*_Buggy",$A1164))), "Buggy", IF(NOT(ISERR(SEARCH("*_Manual",$A1164))), "Manual", IF(NOT(ISERR(SEARCH("*_Auto",$A1164))), "Auto", "")))</f>
        <v>Auto</v>
      </c>
      <c r="R1164" s="13" t="s">
        <v>577</v>
      </c>
      <c r="S1164" s="25">
        <v>1</v>
      </c>
      <c r="T1164" s="25">
        <v>0</v>
      </c>
      <c r="U1164" s="25">
        <v>0</v>
      </c>
      <c r="V1164" s="25">
        <v>1</v>
      </c>
      <c r="W1164" s="25">
        <v>0</v>
      </c>
      <c r="X1164" s="13">
        <v>1</v>
      </c>
      <c r="Y1164" s="13" t="str">
        <f t="shared" si="50"/>
        <v>Lang-57</v>
      </c>
      <c r="AA1164" t="str">
        <f t="shared" si="51"/>
        <v>YES</v>
      </c>
      <c r="AB1164" t="str">
        <f t="shared" si="52"/>
        <v>NO</v>
      </c>
      <c r="AC1164" t="str">
        <f t="shared" si="53"/>
        <v>NO</v>
      </c>
      <c r="AD1164" t="str">
        <f t="shared" si="54"/>
        <v>NO</v>
      </c>
      <c r="AE1164" t="str">
        <f t="shared" si="55"/>
        <v>NO</v>
      </c>
      <c r="AF1164"/>
    </row>
    <row r="1165" spans="1:32" ht="15" x14ac:dyDescent="0.35">
      <c r="A1165" s="7" t="s">
        <v>1269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48"/>
        <v>AVATAR</v>
      </c>
      <c r="P1165" s="13" t="str">
        <f t="shared" si="49"/>
        <v>True Pattern</v>
      </c>
      <c r="Q1165" s="13" t="str">
        <f>IF(NOT(ISERR(SEARCH("*_Buggy",$A1165))), "Buggy", IF(NOT(ISERR(SEARCH("*_Manual",$A1165))), "Manual", IF(NOT(ISERR(SEARCH("*_Auto",$A1165))), "Auto", "")))</f>
        <v>Auto</v>
      </c>
      <c r="R1165" s="13" t="s">
        <v>578</v>
      </c>
      <c r="S1165" s="25">
        <v>1</v>
      </c>
      <c r="T1165" s="25">
        <v>0</v>
      </c>
      <c r="U1165" s="13">
        <v>1</v>
      </c>
      <c r="V1165" s="13">
        <v>0</v>
      </c>
      <c r="W1165" s="13">
        <v>0</v>
      </c>
      <c r="X1165" s="13">
        <v>1</v>
      </c>
      <c r="Y1165" s="13" t="str">
        <f t="shared" si="50"/>
        <v>Lang-58</v>
      </c>
      <c r="AA1165" t="str">
        <f t="shared" si="51"/>
        <v>NO</v>
      </c>
      <c r="AB1165" t="str">
        <f t="shared" si="52"/>
        <v>NO</v>
      </c>
      <c r="AC1165" t="str">
        <f t="shared" si="53"/>
        <v>NO</v>
      </c>
      <c r="AD1165" t="str">
        <f t="shared" si="54"/>
        <v>NO</v>
      </c>
      <c r="AE1165" t="str">
        <f t="shared" si="55"/>
        <v>NO</v>
      </c>
      <c r="AF1165"/>
    </row>
    <row r="1166" spans="1:32" ht="15" x14ac:dyDescent="0.35">
      <c r="A1166" s="5" t="s">
        <v>1270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48"/>
        <v>AVATAR</v>
      </c>
      <c r="P1166" s="13" t="str">
        <f t="shared" si="49"/>
        <v>True Pattern</v>
      </c>
      <c r="Q1166" s="13" t="str">
        <f>IF(NOT(ISERR(SEARCH("*_Buggy",$A1166))), "Buggy", IF(NOT(ISERR(SEARCH("*_Manual",$A1166))), "Manual", IF(NOT(ISERR(SEARCH("*_Auto",$A1166))), "Auto", "")))</f>
        <v>Auto</v>
      </c>
      <c r="R1166" s="13" t="s">
        <v>577</v>
      </c>
      <c r="S1166" s="25">
        <v>1</v>
      </c>
      <c r="T1166" s="25">
        <v>0</v>
      </c>
      <c r="U1166" s="25">
        <v>0</v>
      </c>
      <c r="V1166" s="25">
        <v>1</v>
      </c>
      <c r="W1166" s="25">
        <v>0</v>
      </c>
      <c r="X1166" s="13">
        <v>1</v>
      </c>
      <c r="Y1166" s="13" t="str">
        <f t="shared" si="50"/>
        <v>Lang-59</v>
      </c>
      <c r="AA1166" t="str">
        <f t="shared" si="51"/>
        <v>YES</v>
      </c>
      <c r="AB1166" t="str">
        <f t="shared" si="52"/>
        <v>NO</v>
      </c>
      <c r="AC1166" t="str">
        <f t="shared" si="53"/>
        <v>NO</v>
      </c>
      <c r="AD1166" t="str">
        <f t="shared" si="54"/>
        <v>NO</v>
      </c>
      <c r="AE1166" t="str">
        <f t="shared" si="55"/>
        <v>NO</v>
      </c>
      <c r="AF1166"/>
    </row>
    <row r="1167" spans="1:32" ht="15" x14ac:dyDescent="0.35">
      <c r="A1167" s="7" t="s">
        <v>1271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48"/>
        <v>AVATAR</v>
      </c>
      <c r="P1167" s="13" t="str">
        <f t="shared" si="49"/>
        <v>True Pattern</v>
      </c>
      <c r="Q1167" s="13" t="str">
        <f>IF(NOT(ISERR(SEARCH("*_Buggy",$A1167))), "Buggy", IF(NOT(ISERR(SEARCH("*_Manual",$A1167))), "Manual", IF(NOT(ISERR(SEARCH("*_Auto",$A1167))), "Auto", "")))</f>
        <v>Auto</v>
      </c>
      <c r="R1167" s="13" t="s">
        <v>577</v>
      </c>
      <c r="S1167" s="25">
        <v>1</v>
      </c>
      <c r="T1167" s="25">
        <v>0</v>
      </c>
      <c r="U1167" s="25">
        <v>0</v>
      </c>
      <c r="V1167" s="25">
        <v>1</v>
      </c>
      <c r="W1167" s="25">
        <v>0</v>
      </c>
      <c r="X1167" s="13">
        <v>1</v>
      </c>
      <c r="Y1167" s="13" t="str">
        <f t="shared" si="50"/>
        <v>Lang-6</v>
      </c>
      <c r="AA1167" t="str">
        <f t="shared" si="51"/>
        <v>YES</v>
      </c>
      <c r="AB1167" t="str">
        <f t="shared" si="52"/>
        <v>NO</v>
      </c>
      <c r="AC1167" t="str">
        <f t="shared" si="53"/>
        <v>NO</v>
      </c>
      <c r="AD1167" t="str">
        <f t="shared" si="54"/>
        <v>NO</v>
      </c>
      <c r="AE1167" t="str">
        <f t="shared" si="55"/>
        <v>NO</v>
      </c>
      <c r="AF1167"/>
    </row>
    <row r="1168" spans="1:32" ht="15" x14ac:dyDescent="0.35">
      <c r="A1168" s="5" t="s">
        <v>1272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48"/>
        <v>AVATAR</v>
      </c>
      <c r="P1168" s="13" t="str">
        <f t="shared" si="49"/>
        <v>True Pattern</v>
      </c>
      <c r="Q1168" s="13" t="str">
        <f>IF(NOT(ISERR(SEARCH("*_Buggy",$A1168))), "Buggy", IF(NOT(ISERR(SEARCH("*_Manual",$A1168))), "Manual", IF(NOT(ISERR(SEARCH("*_Auto",$A1168))), "Auto", "")))</f>
        <v>Auto</v>
      </c>
      <c r="R1168" s="13" t="s">
        <v>578</v>
      </c>
      <c r="S1168" s="25">
        <v>1</v>
      </c>
      <c r="T1168" s="25">
        <v>0</v>
      </c>
      <c r="U1168" s="25">
        <v>0</v>
      </c>
      <c r="V1168" s="25">
        <v>1</v>
      </c>
      <c r="W1168" s="25">
        <v>0</v>
      </c>
      <c r="X1168" s="13">
        <v>1</v>
      </c>
      <c r="Y1168" s="13" t="str">
        <f t="shared" si="50"/>
        <v>Lang-63</v>
      </c>
      <c r="AA1168" t="str">
        <f t="shared" si="51"/>
        <v>NO</v>
      </c>
      <c r="AB1168" t="str">
        <f t="shared" si="52"/>
        <v>NO</v>
      </c>
      <c r="AC1168" t="str">
        <f t="shared" si="53"/>
        <v>NO</v>
      </c>
      <c r="AD1168" t="str">
        <f t="shared" si="54"/>
        <v>NO</v>
      </c>
      <c r="AE1168" t="str">
        <f t="shared" si="55"/>
        <v>NO</v>
      </c>
      <c r="AF1168"/>
    </row>
    <row r="1169" spans="1:32" ht="15" x14ac:dyDescent="0.35">
      <c r="A1169" s="5" t="s">
        <v>1273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48"/>
        <v>AVATAR</v>
      </c>
      <c r="P1169" s="13" t="str">
        <f t="shared" si="49"/>
        <v>True Pattern</v>
      </c>
      <c r="Q1169" s="13" t="str">
        <f>IF(NOT(ISERR(SEARCH("*_Buggy",$A1169))), "Buggy", IF(NOT(ISERR(SEARCH("*_Manual",$A1169))), "Manual", IF(NOT(ISERR(SEARCH("*_Auto",$A1169))), "Auto", "")))</f>
        <v>Auto</v>
      </c>
      <c r="R1169" s="13" t="s">
        <v>577</v>
      </c>
      <c r="S1169" s="25">
        <v>1</v>
      </c>
      <c r="T1169" s="25">
        <v>0</v>
      </c>
      <c r="U1169" s="25">
        <v>3</v>
      </c>
      <c r="V1169" s="25">
        <v>0</v>
      </c>
      <c r="W1169" s="25">
        <v>0</v>
      </c>
      <c r="X1169" s="13">
        <v>3</v>
      </c>
      <c r="Y1169" s="13" t="str">
        <f t="shared" si="50"/>
        <v>Lang-7</v>
      </c>
      <c r="AA1169" t="str">
        <f t="shared" si="51"/>
        <v>NO</v>
      </c>
      <c r="AB1169" t="str">
        <f t="shared" si="52"/>
        <v>NO</v>
      </c>
      <c r="AC1169" t="str">
        <f t="shared" si="53"/>
        <v>NO</v>
      </c>
      <c r="AD1169" t="str">
        <f t="shared" si="54"/>
        <v>NO</v>
      </c>
      <c r="AE1169" t="str">
        <f t="shared" si="55"/>
        <v>NO</v>
      </c>
      <c r="AF1169"/>
    </row>
    <row r="1170" spans="1:32" ht="15" x14ac:dyDescent="0.35">
      <c r="A1170" s="7" t="s">
        <v>1274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48"/>
        <v>AVATAR</v>
      </c>
      <c r="P1170" s="13" t="str">
        <f t="shared" si="49"/>
        <v>True Pattern</v>
      </c>
      <c r="Q1170" s="13" t="str">
        <f>IF(NOT(ISERR(SEARCH("*_Buggy",$A1170))), "Buggy", IF(NOT(ISERR(SEARCH("*_Manual",$A1170))), "Manual", IF(NOT(ISERR(SEARCH("*_Auto",$A1170))), "Auto", "")))</f>
        <v>Auto</v>
      </c>
      <c r="R1170" s="13" t="s">
        <v>578</v>
      </c>
      <c r="S1170" s="25">
        <v>1</v>
      </c>
      <c r="T1170" s="25">
        <v>0</v>
      </c>
      <c r="U1170" s="25">
        <v>0</v>
      </c>
      <c r="V1170" s="25">
        <v>1</v>
      </c>
      <c r="W1170" s="25">
        <v>0</v>
      </c>
      <c r="X1170" s="13">
        <v>1</v>
      </c>
      <c r="Y1170" s="13" t="str">
        <f t="shared" si="50"/>
        <v>Math-104</v>
      </c>
      <c r="AA1170" t="str">
        <f t="shared" si="51"/>
        <v>YES</v>
      </c>
      <c r="AB1170" t="str">
        <f t="shared" si="52"/>
        <v>NO</v>
      </c>
      <c r="AC1170" t="str">
        <f t="shared" si="53"/>
        <v>NO</v>
      </c>
      <c r="AD1170" t="str">
        <f t="shared" si="54"/>
        <v>NO</v>
      </c>
      <c r="AE1170" t="str">
        <f t="shared" si="55"/>
        <v>NO</v>
      </c>
      <c r="AF1170"/>
    </row>
    <row r="1171" spans="1:32" ht="15" x14ac:dyDescent="0.35">
      <c r="A1171" s="7" t="s">
        <v>1275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48"/>
        <v>AVATAR</v>
      </c>
      <c r="P1171" s="13" t="str">
        <f t="shared" si="49"/>
        <v>True Pattern</v>
      </c>
      <c r="Q1171" s="13" t="str">
        <f>IF(NOT(ISERR(SEARCH("*_Buggy",$A1171))), "Buggy", IF(NOT(ISERR(SEARCH("*_Manual",$A1171))), "Manual", IF(NOT(ISERR(SEARCH("*_Auto",$A1171))), "Auto", "")))</f>
        <v>Auto</v>
      </c>
      <c r="R1171" s="13" t="s">
        <v>578</v>
      </c>
      <c r="S1171" s="25">
        <v>1</v>
      </c>
      <c r="T1171" s="25">
        <v>0</v>
      </c>
      <c r="U1171" s="25">
        <v>14</v>
      </c>
      <c r="V1171" s="25">
        <v>0</v>
      </c>
      <c r="W1171" s="25">
        <v>0</v>
      </c>
      <c r="X1171" s="13">
        <v>14</v>
      </c>
      <c r="Y1171" s="13" t="str">
        <f t="shared" si="50"/>
        <v>Math-28</v>
      </c>
      <c r="AA1171" t="str">
        <f t="shared" si="51"/>
        <v>NO</v>
      </c>
      <c r="AB1171" t="str">
        <f t="shared" si="52"/>
        <v>NO</v>
      </c>
      <c r="AC1171" t="str">
        <f t="shared" si="53"/>
        <v>NO</v>
      </c>
      <c r="AD1171" t="str">
        <f t="shared" si="54"/>
        <v>NO</v>
      </c>
      <c r="AE1171" t="str">
        <f t="shared" si="55"/>
        <v>NO</v>
      </c>
      <c r="AF1171"/>
    </row>
    <row r="1172" spans="1:32" ht="15" x14ac:dyDescent="0.35">
      <c r="A1172" s="7" t="s">
        <v>1276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48"/>
        <v>AVATAR</v>
      </c>
      <c r="P1172" s="13" t="str">
        <f t="shared" si="49"/>
        <v>True Pattern</v>
      </c>
      <c r="Q1172" s="13" t="str">
        <f>IF(NOT(ISERR(SEARCH("*_Buggy",$A1172))), "Buggy", IF(NOT(ISERR(SEARCH("*_Manual",$A1172))), "Manual", IF(NOT(ISERR(SEARCH("*_Auto",$A1172))), "Auto", "")))</f>
        <v>Auto</v>
      </c>
      <c r="R1172" s="13" t="s">
        <v>577</v>
      </c>
      <c r="S1172" s="25">
        <v>1</v>
      </c>
      <c r="T1172" s="25">
        <v>0</v>
      </c>
      <c r="U1172" s="25">
        <v>0</v>
      </c>
      <c r="V1172" s="25">
        <v>1</v>
      </c>
      <c r="W1172" s="25">
        <v>0</v>
      </c>
      <c r="X1172" s="13">
        <v>1</v>
      </c>
      <c r="Y1172" s="13" t="str">
        <f t="shared" si="50"/>
        <v>Math-33</v>
      </c>
      <c r="AA1172" t="str">
        <f t="shared" si="51"/>
        <v>YES</v>
      </c>
      <c r="AB1172" t="str">
        <f t="shared" si="52"/>
        <v>NO</v>
      </c>
      <c r="AC1172" t="str">
        <f t="shared" si="53"/>
        <v>NO</v>
      </c>
      <c r="AD1172" t="str">
        <f t="shared" si="54"/>
        <v>NO</v>
      </c>
      <c r="AE1172" t="str">
        <f t="shared" si="55"/>
        <v>NO</v>
      </c>
      <c r="AF1172"/>
    </row>
    <row r="1173" spans="1:32" ht="15" x14ac:dyDescent="0.35">
      <c r="A1173" s="5" t="s">
        <v>1277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48"/>
        <v>AVATAR</v>
      </c>
      <c r="P1173" s="13" t="str">
        <f t="shared" si="49"/>
        <v>True Pattern</v>
      </c>
      <c r="Q1173" s="13" t="str">
        <f>IF(NOT(ISERR(SEARCH("*_Buggy",$A1173))), "Buggy", IF(NOT(ISERR(SEARCH("*_Manual",$A1173))), "Manual", IF(NOT(ISERR(SEARCH("*_Auto",$A1173))), "Auto", "")))</f>
        <v>Auto</v>
      </c>
      <c r="R1173" s="13" t="s">
        <v>578</v>
      </c>
      <c r="S1173" s="25">
        <v>1</v>
      </c>
      <c r="T1173" s="25">
        <v>0</v>
      </c>
      <c r="U1173" s="25">
        <v>0</v>
      </c>
      <c r="V1173" s="25">
        <v>1</v>
      </c>
      <c r="W1173" s="25">
        <v>0</v>
      </c>
      <c r="X1173" s="13">
        <v>1</v>
      </c>
      <c r="Y1173" s="13" t="str">
        <f t="shared" si="50"/>
        <v>Math-50</v>
      </c>
      <c r="AA1173" t="str">
        <f t="shared" si="51"/>
        <v>NO</v>
      </c>
      <c r="AB1173" t="str">
        <f t="shared" si="52"/>
        <v>NO</v>
      </c>
      <c r="AC1173" t="str">
        <f t="shared" si="53"/>
        <v>NO</v>
      </c>
      <c r="AD1173" t="str">
        <f t="shared" si="54"/>
        <v>NO</v>
      </c>
      <c r="AE1173" t="str">
        <f t="shared" si="55"/>
        <v>NO</v>
      </c>
      <c r="AF1173"/>
    </row>
    <row r="1174" spans="1:32" ht="15" x14ac:dyDescent="0.35">
      <c r="A1174" s="5" t="s">
        <v>1278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48"/>
        <v>AVATAR</v>
      </c>
      <c r="P1174" s="13" t="str">
        <f t="shared" si="49"/>
        <v>True Pattern</v>
      </c>
      <c r="Q1174" s="13" t="str">
        <f>IF(NOT(ISERR(SEARCH("*_Buggy",$A1174))), "Buggy", IF(NOT(ISERR(SEARCH("*_Manual",$A1174))), "Manual", IF(NOT(ISERR(SEARCH("*_Auto",$A1174))), "Auto", "")))</f>
        <v>Auto</v>
      </c>
      <c r="R1174" s="13" t="s">
        <v>578</v>
      </c>
      <c r="S1174" s="25">
        <v>1</v>
      </c>
      <c r="T1174" s="25">
        <v>0</v>
      </c>
      <c r="U1174" s="25">
        <v>0</v>
      </c>
      <c r="V1174" s="25">
        <v>1</v>
      </c>
      <c r="W1174" s="25">
        <v>0</v>
      </c>
      <c r="X1174" s="13">
        <v>1</v>
      </c>
      <c r="Y1174" s="13" t="str">
        <f t="shared" si="50"/>
        <v>Math-57</v>
      </c>
      <c r="AA1174" t="str">
        <f t="shared" si="51"/>
        <v>YES</v>
      </c>
      <c r="AB1174" t="str">
        <f t="shared" si="52"/>
        <v>NO</v>
      </c>
      <c r="AC1174" t="str">
        <f t="shared" si="53"/>
        <v>NO</v>
      </c>
      <c r="AD1174" t="str">
        <f t="shared" si="54"/>
        <v>NO</v>
      </c>
      <c r="AE1174" t="str">
        <f t="shared" si="55"/>
        <v>NO</v>
      </c>
      <c r="AF1174"/>
    </row>
    <row r="1175" spans="1:32" ht="15" x14ac:dyDescent="0.35">
      <c r="A1175" s="5" t="s">
        <v>1279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si="48"/>
        <v>AVATAR</v>
      </c>
      <c r="P1175" s="13" t="str">
        <f t="shared" si="49"/>
        <v>True Pattern</v>
      </c>
      <c r="Q1175" s="13" t="str">
        <f>IF(NOT(ISERR(SEARCH("*_Buggy",$A1175))), "Buggy", IF(NOT(ISERR(SEARCH("*_Manual",$A1175))), "Manual", IF(NOT(ISERR(SEARCH("*_Auto",$A1175))), "Auto", "")))</f>
        <v>Auto</v>
      </c>
      <c r="R1175" s="13" t="s">
        <v>578</v>
      </c>
      <c r="S1175" s="25">
        <v>1</v>
      </c>
      <c r="T1175" s="25">
        <v>0</v>
      </c>
      <c r="U1175" s="25">
        <v>0</v>
      </c>
      <c r="V1175" s="25">
        <v>1</v>
      </c>
      <c r="W1175" s="25">
        <v>0</v>
      </c>
      <c r="X1175" s="13">
        <v>1</v>
      </c>
      <c r="Y1175" s="13" t="str">
        <f t="shared" si="50"/>
        <v>Math-62</v>
      </c>
      <c r="AA1175" t="str">
        <f t="shared" si="51"/>
        <v>NO</v>
      </c>
      <c r="AB1175" t="str">
        <f t="shared" si="52"/>
        <v>NO</v>
      </c>
      <c r="AC1175" t="str">
        <f t="shared" si="53"/>
        <v>NO</v>
      </c>
      <c r="AD1175" t="str">
        <f t="shared" si="54"/>
        <v>NO</v>
      </c>
      <c r="AE1175" t="str">
        <f t="shared" si="55"/>
        <v>NO</v>
      </c>
      <c r="AF1175"/>
    </row>
    <row r="1176" spans="1:32" ht="15" x14ac:dyDescent="0.35">
      <c r="A1176" s="7" t="s">
        <v>1280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ref="O1176:O1239" si="56">LEFT($A1176,FIND("_",$A1176)-1)</f>
        <v>AVATAR</v>
      </c>
      <c r="P1176" s="13" t="str">
        <f t="shared" ref="P1176:P1239" si="57">IF($O1176="ACS", "True Search", IF($O1176="Arja", "Evolutionary Search", IF($O1176="AVATAR", "True Pattern", IF($O1176="CapGen", "Search Like Pattern", IF($O1176="Cardumen", "True Semantic", IF($O1176="DynaMoth", "True Semantic", IF($O1176="FixMiner", "True Pattern", IF($O1176="GenProg-A", "Evolutionary Search", IF($O1176="Hercules", "Learning Pattern", IF($O1176="Jaid", "True Semantic",
IF($O1176="Kali-A", "True Search", IF($O1176="kPAR", "True Pattern", IF($O1176="Nopol", "True Semantic", IF($O1176="RSRepair-A", "Evolutionary Search", IF($O1176="SequenceR", "Deep Learning", IF($O1176="SimFix", "Search Like Pattern", IF($O1176="SketchFix", "True Pattern", IF($O1176="SOFix", "True Pattern", IF($O1176="ssFix", "Search Like Pattern", IF($O1176="TBar", "True Pattern", ""))))))))))))))))))))</f>
        <v>True Pattern</v>
      </c>
      <c r="Q1176" s="13" t="str">
        <f>IF(NOT(ISERR(SEARCH("*_Buggy",$A1176))), "Buggy", IF(NOT(ISERR(SEARCH("*_Manual",$A1176))), "Manual", IF(NOT(ISERR(SEARCH("*_Auto",$A1176))), "Auto", "")))</f>
        <v>Auto</v>
      </c>
      <c r="R1176" s="13" t="s">
        <v>578</v>
      </c>
      <c r="S1176" s="25">
        <v>1</v>
      </c>
      <c r="T1176" s="25">
        <v>0</v>
      </c>
      <c r="U1176" s="25">
        <v>0</v>
      </c>
      <c r="V1176" s="25">
        <v>1</v>
      </c>
      <c r="W1176" s="25">
        <v>0</v>
      </c>
      <c r="X1176" s="13">
        <v>1</v>
      </c>
      <c r="Y1176" s="13" t="str">
        <f t="shared" si="50"/>
        <v>Math-80</v>
      </c>
      <c r="AA1176" t="str">
        <f t="shared" si="51"/>
        <v>YES</v>
      </c>
      <c r="AB1176" t="str">
        <f t="shared" si="52"/>
        <v>NO</v>
      </c>
      <c r="AC1176" t="str">
        <f t="shared" si="53"/>
        <v>NO</v>
      </c>
      <c r="AD1176" t="str">
        <f t="shared" si="54"/>
        <v>NO</v>
      </c>
      <c r="AE1176" t="str">
        <f t="shared" si="55"/>
        <v>NO</v>
      </c>
      <c r="AF1176"/>
    </row>
    <row r="1177" spans="1:32" ht="15" x14ac:dyDescent="0.35">
      <c r="A1177" s="7" t="s">
        <v>1281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56"/>
        <v>AVATAR</v>
      </c>
      <c r="P1177" s="13" t="str">
        <f t="shared" si="57"/>
        <v>True Pattern</v>
      </c>
      <c r="Q1177" s="13" t="str">
        <f>IF(NOT(ISERR(SEARCH("*_Buggy",$A1177))), "Buggy", IF(NOT(ISERR(SEARCH("*_Manual",$A1177))), "Manual", IF(NOT(ISERR(SEARCH("*_Auto",$A1177))), "Auto", "")))</f>
        <v>Auto</v>
      </c>
      <c r="R1177" s="13" t="s">
        <v>578</v>
      </c>
      <c r="S1177" s="25">
        <v>1</v>
      </c>
      <c r="T1177" s="25">
        <v>0</v>
      </c>
      <c r="U1177" s="25">
        <v>0</v>
      </c>
      <c r="V1177" s="25">
        <v>1</v>
      </c>
      <c r="W1177" s="25">
        <v>0</v>
      </c>
      <c r="X1177" s="13">
        <v>1</v>
      </c>
      <c r="Y1177" s="13" t="str">
        <f t="shared" si="50"/>
        <v>Math-81</v>
      </c>
      <c r="AA1177" t="str">
        <f t="shared" si="51"/>
        <v>NO</v>
      </c>
      <c r="AB1177" t="str">
        <f t="shared" si="52"/>
        <v>NO</v>
      </c>
      <c r="AC1177" t="str">
        <f t="shared" si="53"/>
        <v>NO</v>
      </c>
      <c r="AD1177" t="str">
        <f t="shared" si="54"/>
        <v>NO</v>
      </c>
      <c r="AE1177" t="str">
        <f t="shared" si="55"/>
        <v>NO</v>
      </c>
      <c r="AF1177"/>
    </row>
    <row r="1178" spans="1:32" ht="15" x14ac:dyDescent="0.35">
      <c r="A1178" s="7" t="s">
        <v>1282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56"/>
        <v>AVATAR</v>
      </c>
      <c r="P1178" s="13" t="str">
        <f t="shared" si="57"/>
        <v>True Pattern</v>
      </c>
      <c r="Q1178" s="13" t="str">
        <f>IF(NOT(ISERR(SEARCH("*_Buggy",$A1178))), "Buggy", IF(NOT(ISERR(SEARCH("*_Manual",$A1178))), "Manual", IF(NOT(ISERR(SEARCH("*_Auto",$A1178))), "Auto", "")))</f>
        <v>Auto</v>
      </c>
      <c r="R1178" s="13" t="s">
        <v>577</v>
      </c>
      <c r="S1178" s="25">
        <v>1</v>
      </c>
      <c r="T1178" s="25">
        <v>0</v>
      </c>
      <c r="U1178" s="25">
        <v>0</v>
      </c>
      <c r="V1178" s="25">
        <v>1</v>
      </c>
      <c r="W1178" s="25">
        <v>0</v>
      </c>
      <c r="X1178" s="13">
        <v>1</v>
      </c>
      <c r="Y1178" s="13" t="str">
        <f t="shared" si="50"/>
        <v>Math-82</v>
      </c>
      <c r="AA1178" t="str">
        <f t="shared" si="51"/>
        <v>YES</v>
      </c>
      <c r="AB1178" t="str">
        <f t="shared" si="52"/>
        <v>NO</v>
      </c>
      <c r="AC1178" t="str">
        <f t="shared" si="53"/>
        <v>NO</v>
      </c>
      <c r="AD1178" t="str">
        <f t="shared" si="54"/>
        <v>NO</v>
      </c>
      <c r="AE1178" t="str">
        <f t="shared" si="55"/>
        <v>NO</v>
      </c>
      <c r="AF1178"/>
    </row>
    <row r="1179" spans="1:32" ht="15" x14ac:dyDescent="0.35">
      <c r="A1179" s="5" t="s">
        <v>1283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56"/>
        <v>AVATAR</v>
      </c>
      <c r="P1179" s="13" t="str">
        <f t="shared" si="57"/>
        <v>True Pattern</v>
      </c>
      <c r="Q1179" s="13" t="str">
        <f>IF(NOT(ISERR(SEARCH("*_Buggy",$A1179))), "Buggy", IF(NOT(ISERR(SEARCH("*_Manual",$A1179))), "Manual", IF(NOT(ISERR(SEARCH("*_Auto",$A1179))), "Auto", "")))</f>
        <v>Auto</v>
      </c>
      <c r="R1179" s="13" t="s">
        <v>578</v>
      </c>
      <c r="S1179" s="25">
        <v>1</v>
      </c>
      <c r="T1179" s="25">
        <v>0</v>
      </c>
      <c r="U1179" s="25">
        <v>0</v>
      </c>
      <c r="V1179" s="25">
        <v>1</v>
      </c>
      <c r="W1179" s="25">
        <v>0</v>
      </c>
      <c r="X1179" s="13">
        <v>1</v>
      </c>
      <c r="Y1179" s="13" t="str">
        <f t="shared" si="50"/>
        <v>Math-84</v>
      </c>
      <c r="AA1179" t="str">
        <f t="shared" si="51"/>
        <v>NO</v>
      </c>
      <c r="AB1179" t="str">
        <f t="shared" si="52"/>
        <v>NO</v>
      </c>
      <c r="AC1179" t="str">
        <f t="shared" si="53"/>
        <v>NO</v>
      </c>
      <c r="AD1179" t="str">
        <f t="shared" si="54"/>
        <v>NO</v>
      </c>
      <c r="AE1179" t="str">
        <f t="shared" si="55"/>
        <v>NO</v>
      </c>
      <c r="AF1179"/>
    </row>
    <row r="1180" spans="1:32" ht="15" x14ac:dyDescent="0.35">
      <c r="A1180" s="5" t="s">
        <v>1284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56"/>
        <v>AVATAR</v>
      </c>
      <c r="P1180" s="13" t="str">
        <f t="shared" si="57"/>
        <v>True Pattern</v>
      </c>
      <c r="Q1180" s="13" t="str">
        <f>IF(NOT(ISERR(SEARCH("*_Buggy",$A1180))), "Buggy", IF(NOT(ISERR(SEARCH("*_Manual",$A1180))), "Manual", IF(NOT(ISERR(SEARCH("*_Auto",$A1180))), "Auto", "")))</f>
        <v>Auto</v>
      </c>
      <c r="R1180" s="13" t="s">
        <v>577</v>
      </c>
      <c r="S1180" s="25">
        <v>1</v>
      </c>
      <c r="T1180" s="25">
        <v>0</v>
      </c>
      <c r="U1180" s="25">
        <v>0</v>
      </c>
      <c r="V1180" s="25">
        <v>1</v>
      </c>
      <c r="W1180" s="25">
        <v>0</v>
      </c>
      <c r="X1180" s="13">
        <v>1</v>
      </c>
      <c r="Y1180" s="13" t="str">
        <f t="shared" si="50"/>
        <v>Math-85</v>
      </c>
      <c r="AA1180" t="str">
        <f t="shared" si="51"/>
        <v>YES</v>
      </c>
      <c r="AB1180" t="str">
        <f t="shared" si="52"/>
        <v>NO</v>
      </c>
      <c r="AC1180" t="str">
        <f t="shared" si="53"/>
        <v>NO</v>
      </c>
      <c r="AD1180" t="str">
        <f t="shared" si="54"/>
        <v>NO</v>
      </c>
      <c r="AE1180" t="str">
        <f t="shared" si="55"/>
        <v>NO</v>
      </c>
      <c r="AF1180"/>
    </row>
    <row r="1181" spans="1:32" ht="15" x14ac:dyDescent="0.35">
      <c r="A1181" s="5" t="s">
        <v>1285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56"/>
        <v>AVATAR</v>
      </c>
      <c r="P1181" s="13" t="str">
        <f t="shared" si="57"/>
        <v>True Pattern</v>
      </c>
      <c r="Q1181" s="13" t="str">
        <f>IF(NOT(ISERR(SEARCH("*_Buggy",$A1181))), "Buggy", IF(NOT(ISERR(SEARCH("*_Manual",$A1181))), "Manual", IF(NOT(ISERR(SEARCH("*_Auto",$A1181))), "Auto", "")))</f>
        <v>Auto</v>
      </c>
      <c r="R1181" s="13" t="s">
        <v>578</v>
      </c>
      <c r="S1181" s="25">
        <v>1</v>
      </c>
      <c r="T1181" s="25">
        <v>0</v>
      </c>
      <c r="U1181" s="25">
        <v>0</v>
      </c>
      <c r="V1181" s="25">
        <v>1</v>
      </c>
      <c r="W1181" s="25">
        <v>0</v>
      </c>
      <c r="X1181" s="13">
        <v>1</v>
      </c>
      <c r="Y1181" s="13" t="str">
        <f t="shared" si="50"/>
        <v>Math-88</v>
      </c>
      <c r="AA1181" t="str">
        <f t="shared" si="51"/>
        <v>NO</v>
      </c>
      <c r="AB1181" t="str">
        <f t="shared" si="52"/>
        <v>NO</v>
      </c>
      <c r="AC1181" t="str">
        <f t="shared" si="53"/>
        <v>NO</v>
      </c>
      <c r="AD1181" t="str">
        <f t="shared" si="54"/>
        <v>NO</v>
      </c>
      <c r="AE1181" t="str">
        <f t="shared" si="55"/>
        <v>NO</v>
      </c>
      <c r="AF1181"/>
    </row>
    <row r="1182" spans="1:32" ht="15" x14ac:dyDescent="0.35">
      <c r="A1182" s="5" t="s">
        <v>1286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56"/>
        <v>AVATAR</v>
      </c>
      <c r="P1182" s="13" t="str">
        <f t="shared" si="57"/>
        <v>True Pattern</v>
      </c>
      <c r="Q1182" s="13" t="str">
        <f>IF(NOT(ISERR(SEARCH("*_Buggy",$A1182))), "Buggy", IF(NOT(ISERR(SEARCH("*_Manual",$A1182))), "Manual", IF(NOT(ISERR(SEARCH("*_Auto",$A1182))), "Auto", "")))</f>
        <v>Auto</v>
      </c>
      <c r="R1182" s="13" t="s">
        <v>577</v>
      </c>
      <c r="S1182" s="25">
        <v>1</v>
      </c>
      <c r="T1182" s="25">
        <v>3</v>
      </c>
      <c r="U1182" s="25">
        <v>0</v>
      </c>
      <c r="V1182" s="25">
        <v>1</v>
      </c>
      <c r="W1182" s="25">
        <v>1</v>
      </c>
      <c r="X1182" s="13">
        <v>5</v>
      </c>
      <c r="Y1182" s="13" t="str">
        <f t="shared" si="50"/>
        <v>Math-89</v>
      </c>
      <c r="AA1182" t="str">
        <f t="shared" si="51"/>
        <v>NO</v>
      </c>
      <c r="AB1182" t="str">
        <f t="shared" si="52"/>
        <v>NO</v>
      </c>
      <c r="AC1182" t="str">
        <f t="shared" si="53"/>
        <v>NO</v>
      </c>
      <c r="AD1182" t="str">
        <f t="shared" si="54"/>
        <v>NO</v>
      </c>
      <c r="AE1182" t="str">
        <f t="shared" si="55"/>
        <v>NO</v>
      </c>
      <c r="AF1182"/>
    </row>
    <row r="1183" spans="1:32" ht="15" x14ac:dyDescent="0.35">
      <c r="A1183" s="5" t="s">
        <v>1287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56"/>
        <v>AVATAR</v>
      </c>
      <c r="P1183" s="13" t="str">
        <f t="shared" si="57"/>
        <v>True Pattern</v>
      </c>
      <c r="Q1183" s="13" t="str">
        <f>IF(NOT(ISERR(SEARCH("*_Buggy",$A1183))), "Buggy", IF(NOT(ISERR(SEARCH("*_Manual",$A1183))), "Manual", IF(NOT(ISERR(SEARCH("*_Auto",$A1183))), "Auto", "")))</f>
        <v>Auto</v>
      </c>
      <c r="R1183" s="13" t="s">
        <v>578</v>
      </c>
      <c r="S1183" s="25">
        <v>1</v>
      </c>
      <c r="T1183" s="25">
        <v>0</v>
      </c>
      <c r="U1183" s="25">
        <v>0</v>
      </c>
      <c r="V1183" s="25">
        <v>1</v>
      </c>
      <c r="W1183" s="25">
        <v>0</v>
      </c>
      <c r="X1183" s="13">
        <v>1</v>
      </c>
      <c r="Y1183" s="13" t="str">
        <f t="shared" si="50"/>
        <v>Math-95</v>
      </c>
      <c r="AA1183" t="str">
        <f t="shared" si="51"/>
        <v>NO</v>
      </c>
      <c r="AB1183" t="str">
        <f t="shared" si="52"/>
        <v>NO</v>
      </c>
      <c r="AC1183" t="str">
        <f t="shared" si="53"/>
        <v>NO</v>
      </c>
      <c r="AD1183" t="str">
        <f t="shared" si="54"/>
        <v>NO</v>
      </c>
      <c r="AE1183" t="str">
        <f t="shared" si="55"/>
        <v>NO</v>
      </c>
      <c r="AF1183"/>
    </row>
    <row r="1184" spans="1:32" ht="15" x14ac:dyDescent="0.35">
      <c r="A1184" s="5" t="s">
        <v>1288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56"/>
        <v>AVATAR</v>
      </c>
      <c r="P1184" s="13" t="str">
        <f t="shared" si="57"/>
        <v>True Pattern</v>
      </c>
      <c r="Q1184" s="13" t="str">
        <f>IF(NOT(ISERR(SEARCH("*_Buggy",$A1184))), "Buggy", IF(NOT(ISERR(SEARCH("*_Manual",$A1184))), "Manual", IF(NOT(ISERR(SEARCH("*_Auto",$A1184))), "Auto", "")))</f>
        <v>Auto</v>
      </c>
      <c r="R1184" s="13" t="s">
        <v>577</v>
      </c>
      <c r="S1184" s="25">
        <v>1</v>
      </c>
      <c r="T1184" s="25">
        <v>1</v>
      </c>
      <c r="U1184" s="25">
        <v>0</v>
      </c>
      <c r="V1184" s="25">
        <v>1</v>
      </c>
      <c r="W1184" s="25">
        <v>1</v>
      </c>
      <c r="X1184" s="13">
        <v>3</v>
      </c>
      <c r="Y1184" s="13" t="str">
        <f t="shared" si="50"/>
        <v>Mockito-29</v>
      </c>
      <c r="AA1184" t="str">
        <f t="shared" si="51"/>
        <v>NO</v>
      </c>
      <c r="AB1184" t="str">
        <f t="shared" si="52"/>
        <v>NO</v>
      </c>
      <c r="AC1184" t="str">
        <f t="shared" si="53"/>
        <v>NO</v>
      </c>
      <c r="AD1184" t="str">
        <f t="shared" si="54"/>
        <v>NO</v>
      </c>
      <c r="AE1184" t="str">
        <f t="shared" si="55"/>
        <v>NO</v>
      </c>
      <c r="AF1184"/>
    </row>
    <row r="1185" spans="1:32" ht="15" x14ac:dyDescent="0.35">
      <c r="A1185" s="5" t="s">
        <v>1289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56"/>
        <v>AVATAR</v>
      </c>
      <c r="P1185" s="13" t="str">
        <f t="shared" si="57"/>
        <v>True Pattern</v>
      </c>
      <c r="Q1185" s="13" t="str">
        <f>IF(NOT(ISERR(SEARCH("*_Buggy",$A1185))), "Buggy", IF(NOT(ISERR(SEARCH("*_Manual",$A1185))), "Manual", IF(NOT(ISERR(SEARCH("*_Auto",$A1185))), "Auto", "")))</f>
        <v>Auto</v>
      </c>
      <c r="R1185" s="13" t="s">
        <v>577</v>
      </c>
      <c r="S1185" s="25">
        <v>1</v>
      </c>
      <c r="T1185" s="25">
        <v>2</v>
      </c>
      <c r="U1185" s="25">
        <v>0</v>
      </c>
      <c r="V1185" s="25">
        <v>1</v>
      </c>
      <c r="W1185" s="25">
        <v>1</v>
      </c>
      <c r="X1185" s="13">
        <v>4</v>
      </c>
      <c r="Y1185" s="13" t="str">
        <f t="shared" si="50"/>
        <v>Mockito-38</v>
      </c>
      <c r="AA1185" t="str">
        <f t="shared" si="51"/>
        <v>NO</v>
      </c>
      <c r="AB1185" t="str">
        <f t="shared" si="52"/>
        <v>NO</v>
      </c>
      <c r="AC1185" t="str">
        <f t="shared" si="53"/>
        <v>NO</v>
      </c>
      <c r="AD1185" t="str">
        <f t="shared" si="54"/>
        <v>NO</v>
      </c>
      <c r="AE1185" t="str">
        <f t="shared" si="55"/>
        <v>NO</v>
      </c>
      <c r="AF1185"/>
    </row>
    <row r="1186" spans="1:32" ht="15" x14ac:dyDescent="0.35">
      <c r="A1186" s="7" t="s">
        <v>1290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56"/>
        <v>AVATAR</v>
      </c>
      <c r="P1186" s="13" t="str">
        <f t="shared" si="57"/>
        <v>True Pattern</v>
      </c>
      <c r="Q1186" s="13" t="str">
        <f>IF(NOT(ISERR(SEARCH("*_Buggy",$A1186))), "Buggy", IF(NOT(ISERR(SEARCH("*_Manual",$A1186))), "Manual", IF(NOT(ISERR(SEARCH("*_Auto",$A1186))), "Auto", "")))</f>
        <v>Auto</v>
      </c>
      <c r="R1186" s="13" t="s">
        <v>578</v>
      </c>
      <c r="S1186" s="25">
        <v>1</v>
      </c>
      <c r="T1186" s="25">
        <v>0</v>
      </c>
      <c r="U1186" s="25">
        <v>29</v>
      </c>
      <c r="V1186" s="25">
        <v>0</v>
      </c>
      <c r="W1186" s="25">
        <v>0</v>
      </c>
      <c r="X1186" s="13">
        <v>29</v>
      </c>
      <c r="Y1186" s="13" t="str">
        <f t="shared" si="50"/>
        <v>Time-18</v>
      </c>
      <c r="AA1186" t="str">
        <f t="shared" si="51"/>
        <v>NO</v>
      </c>
      <c r="AB1186" t="str">
        <f t="shared" si="52"/>
        <v>NO</v>
      </c>
      <c r="AC1186" t="str">
        <f t="shared" si="53"/>
        <v>NO</v>
      </c>
      <c r="AD1186" t="str">
        <f t="shared" si="54"/>
        <v>NO</v>
      </c>
      <c r="AE1186" t="str">
        <f t="shared" si="55"/>
        <v>YES</v>
      </c>
      <c r="AF1186"/>
    </row>
    <row r="1187" spans="1:32" ht="15" x14ac:dyDescent="0.35">
      <c r="A1187" s="5" t="s">
        <v>1291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56"/>
        <v>DynaMoth</v>
      </c>
      <c r="P1187" s="13" t="str">
        <f t="shared" si="57"/>
        <v>True Semantic</v>
      </c>
      <c r="Q1187" s="13" t="str">
        <f>IF(NOT(ISERR(SEARCH("*_Buggy",$A1187))), "Buggy", IF(NOT(ISERR(SEARCH("*_Manual",$A1187))), "Manual", IF(NOT(ISERR(SEARCH("*_Auto",$A1187))), "Auto", "")))</f>
        <v>Auto</v>
      </c>
      <c r="R1187" s="13" t="s">
        <v>578</v>
      </c>
      <c r="S1187" s="25">
        <v>1</v>
      </c>
      <c r="T1187" s="25">
        <v>1</v>
      </c>
      <c r="U1187" s="25">
        <v>0</v>
      </c>
      <c r="V1187" s="25">
        <v>2</v>
      </c>
      <c r="W1187" s="25">
        <v>2</v>
      </c>
      <c r="X1187" s="13">
        <v>4</v>
      </c>
      <c r="Y1187" s="13" t="str">
        <f t="shared" si="50"/>
        <v>Chart-1</v>
      </c>
      <c r="AA1187" t="str">
        <f t="shared" si="51"/>
        <v>NO</v>
      </c>
      <c r="AB1187" t="str">
        <f t="shared" si="52"/>
        <v>NO</v>
      </c>
      <c r="AC1187" t="str">
        <f t="shared" si="53"/>
        <v>NO</v>
      </c>
      <c r="AD1187" t="str">
        <f t="shared" si="54"/>
        <v>NO</v>
      </c>
      <c r="AE1187" t="str">
        <f t="shared" si="55"/>
        <v>NO</v>
      </c>
      <c r="AF1187"/>
    </row>
    <row r="1188" spans="1:32" ht="15" x14ac:dyDescent="0.35">
      <c r="A1188" s="7" t="s">
        <v>1292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56"/>
        <v>DynaMoth</v>
      </c>
      <c r="P1188" s="13" t="str">
        <f t="shared" si="57"/>
        <v>True Semantic</v>
      </c>
      <c r="Q1188" s="13" t="str">
        <f>IF(NOT(ISERR(SEARCH("*_Buggy",$A1188))), "Buggy", IF(NOT(ISERR(SEARCH("*_Manual",$A1188))), "Manual", IF(NOT(ISERR(SEARCH("*_Auto",$A1188))), "Auto", "")))</f>
        <v>Auto</v>
      </c>
      <c r="R1188" s="13" t="s">
        <v>578</v>
      </c>
      <c r="S1188" s="25">
        <v>1</v>
      </c>
      <c r="T1188" s="25">
        <v>1</v>
      </c>
      <c r="U1188" s="25">
        <v>0</v>
      </c>
      <c r="V1188" s="25">
        <v>7</v>
      </c>
      <c r="W1188" s="25">
        <v>7</v>
      </c>
      <c r="X1188" s="13">
        <v>9</v>
      </c>
      <c r="Y1188" s="13" t="str">
        <f t="shared" si="50"/>
        <v>Chart-13</v>
      </c>
      <c r="AA1188" t="str">
        <f t="shared" si="51"/>
        <v>NO</v>
      </c>
      <c r="AB1188" t="str">
        <f t="shared" si="52"/>
        <v>NO</v>
      </c>
      <c r="AC1188" t="str">
        <f t="shared" si="53"/>
        <v>NO</v>
      </c>
      <c r="AD1188" t="str">
        <f t="shared" si="54"/>
        <v>NO</v>
      </c>
      <c r="AE1188" t="str">
        <f t="shared" si="55"/>
        <v>NO</v>
      </c>
      <c r="AF1188"/>
    </row>
    <row r="1189" spans="1:32" ht="15" x14ac:dyDescent="0.35">
      <c r="A1189" s="5" t="s">
        <v>1293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56"/>
        <v>DynaMoth</v>
      </c>
      <c r="P1189" s="13" t="str">
        <f t="shared" si="57"/>
        <v>True Semantic</v>
      </c>
      <c r="Q1189" s="13" t="str">
        <f>IF(NOT(ISERR(SEARCH("*_Buggy",$A1189))), "Buggy", IF(NOT(ISERR(SEARCH("*_Manual",$A1189))), "Manual", IF(NOT(ISERR(SEARCH("*_Auto",$A1189))), "Auto", "")))</f>
        <v>Auto</v>
      </c>
      <c r="R1189" s="13" t="s">
        <v>578</v>
      </c>
      <c r="S1189" s="25">
        <v>1</v>
      </c>
      <c r="T1189" s="25">
        <v>2</v>
      </c>
      <c r="U1189" s="25">
        <v>0</v>
      </c>
      <c r="V1189" s="25">
        <v>7</v>
      </c>
      <c r="W1189" s="25">
        <v>7</v>
      </c>
      <c r="X1189" s="13">
        <v>9</v>
      </c>
      <c r="Y1189" s="13" t="str">
        <f t="shared" ref="Y1189:Y1252" si="58">MID(A1189, SEARCH("_", A1189) +1, SEARCH("_", A1189, SEARCH("_", A1189) +1) - SEARCH("_", A1189) -1)</f>
        <v>Chart-25</v>
      </c>
      <c r="AA1189" t="str">
        <f t="shared" si="51"/>
        <v>NO</v>
      </c>
      <c r="AB1189" t="str">
        <f t="shared" si="52"/>
        <v>NO</v>
      </c>
      <c r="AC1189" t="str">
        <f t="shared" si="53"/>
        <v>NO</v>
      </c>
      <c r="AD1189" t="str">
        <f t="shared" si="54"/>
        <v>NO</v>
      </c>
      <c r="AE1189" t="str">
        <f t="shared" si="55"/>
        <v>YES</v>
      </c>
      <c r="AF1189"/>
    </row>
    <row r="1190" spans="1:32" ht="15" x14ac:dyDescent="0.35">
      <c r="A1190" s="7" t="s">
        <v>1294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56"/>
        <v>DynaMoth</v>
      </c>
      <c r="P1190" s="13" t="str">
        <f t="shared" si="57"/>
        <v>True Semantic</v>
      </c>
      <c r="Q1190" s="13" t="str">
        <f>IF(NOT(ISERR(SEARCH("*_Buggy",$A1190))), "Buggy", IF(NOT(ISERR(SEARCH("*_Manual",$A1190))), "Manual", IF(NOT(ISERR(SEARCH("*_Auto",$A1190))), "Auto", "")))</f>
        <v>Auto</v>
      </c>
      <c r="R1190" s="13" t="s">
        <v>578</v>
      </c>
      <c r="S1190" s="25">
        <v>1</v>
      </c>
      <c r="T1190" s="25">
        <v>0</v>
      </c>
      <c r="U1190" s="25">
        <v>0</v>
      </c>
      <c r="V1190" s="25">
        <v>1</v>
      </c>
      <c r="W1190" s="25">
        <v>0</v>
      </c>
      <c r="X1190" s="13">
        <v>1</v>
      </c>
      <c r="Y1190" s="13" t="str">
        <f t="shared" si="58"/>
        <v>Chart-5</v>
      </c>
      <c r="AA1190" t="str">
        <f t="shared" si="51"/>
        <v>NO</v>
      </c>
      <c r="AB1190" t="str">
        <f t="shared" si="52"/>
        <v>NO</v>
      </c>
      <c r="AC1190" t="str">
        <f t="shared" si="53"/>
        <v>NO</v>
      </c>
      <c r="AD1190" t="str">
        <f t="shared" si="54"/>
        <v>NO</v>
      </c>
      <c r="AE1190" t="str">
        <f t="shared" si="55"/>
        <v>NO</v>
      </c>
      <c r="AF1190"/>
    </row>
    <row r="1191" spans="1:32" ht="15" x14ac:dyDescent="0.35">
      <c r="A1191" s="5" t="s">
        <v>1295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56"/>
        <v>DynaMoth</v>
      </c>
      <c r="P1191" s="13" t="str">
        <f t="shared" si="57"/>
        <v>True Semantic</v>
      </c>
      <c r="Q1191" s="13" t="str">
        <f>IF(NOT(ISERR(SEARCH("*_Buggy",$A1191))), "Buggy", IF(NOT(ISERR(SEARCH("*_Manual",$A1191))), "Manual", IF(NOT(ISERR(SEARCH("*_Auto",$A1191))), "Auto", "")))</f>
        <v>Auto</v>
      </c>
      <c r="R1191" s="13" t="s">
        <v>577</v>
      </c>
      <c r="S1191" s="25">
        <v>1</v>
      </c>
      <c r="T1191" s="25">
        <v>1</v>
      </c>
      <c r="U1191" s="25">
        <v>0</v>
      </c>
      <c r="V1191" s="25">
        <v>1</v>
      </c>
      <c r="W1191" s="25">
        <v>1</v>
      </c>
      <c r="X1191" s="13">
        <v>3</v>
      </c>
      <c r="Y1191" s="13" t="str">
        <f t="shared" si="58"/>
        <v>Lang-46</v>
      </c>
      <c r="AA1191" t="str">
        <f t="shared" si="51"/>
        <v>NO</v>
      </c>
      <c r="AB1191" t="str">
        <f t="shared" si="52"/>
        <v>NO</v>
      </c>
      <c r="AC1191" t="str">
        <f t="shared" si="53"/>
        <v>NO</v>
      </c>
      <c r="AD1191" t="str">
        <f t="shared" si="54"/>
        <v>NO</v>
      </c>
      <c r="AE1191" t="str">
        <f t="shared" si="55"/>
        <v>NO</v>
      </c>
      <c r="AF1191"/>
    </row>
    <row r="1192" spans="1:32" ht="15" x14ac:dyDescent="0.35">
      <c r="A1192" s="5" t="s">
        <v>1296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56"/>
        <v>DynaMoth</v>
      </c>
      <c r="P1192" s="13" t="str">
        <f t="shared" si="57"/>
        <v>True Semantic</v>
      </c>
      <c r="Q1192" s="13" t="str">
        <f>IF(NOT(ISERR(SEARCH("*_Buggy",$A1192))), "Buggy", IF(NOT(ISERR(SEARCH("*_Manual",$A1192))), "Manual", IF(NOT(ISERR(SEARCH("*_Auto",$A1192))), "Auto", "")))</f>
        <v>Auto</v>
      </c>
      <c r="R1192" s="13" t="s">
        <v>578</v>
      </c>
      <c r="S1192" s="25">
        <v>1</v>
      </c>
      <c r="T1192" s="25">
        <v>0</v>
      </c>
      <c r="U1192" s="25">
        <v>0</v>
      </c>
      <c r="V1192" s="25">
        <v>4</v>
      </c>
      <c r="W1192" s="25">
        <v>3</v>
      </c>
      <c r="X1192" s="13">
        <v>4</v>
      </c>
      <c r="Y1192" s="13" t="str">
        <f t="shared" si="58"/>
        <v>Lang-51</v>
      </c>
      <c r="AA1192" t="str">
        <f t="shared" si="51"/>
        <v>NO</v>
      </c>
      <c r="AB1192" t="str">
        <f t="shared" si="52"/>
        <v>NO</v>
      </c>
      <c r="AC1192" t="str">
        <f t="shared" si="53"/>
        <v>NO</v>
      </c>
      <c r="AD1192" t="str">
        <f t="shared" si="54"/>
        <v>NO</v>
      </c>
      <c r="AE1192" t="str">
        <f t="shared" si="55"/>
        <v>NO</v>
      </c>
      <c r="AF1192"/>
    </row>
    <row r="1193" spans="1:32" ht="15" x14ac:dyDescent="0.35">
      <c r="A1193" s="5" t="s">
        <v>1297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56"/>
        <v>DynaMoth</v>
      </c>
      <c r="P1193" s="13" t="str">
        <f t="shared" si="57"/>
        <v>True Semantic</v>
      </c>
      <c r="Q1193" s="13" t="str">
        <f>IF(NOT(ISERR(SEARCH("*_Buggy",$A1193))), "Buggy", IF(NOT(ISERR(SEARCH("*_Manual",$A1193))), "Manual", IF(NOT(ISERR(SEARCH("*_Auto",$A1193))), "Auto", "")))</f>
        <v>Auto</v>
      </c>
      <c r="R1193" s="13" t="s">
        <v>577</v>
      </c>
      <c r="S1193" s="25">
        <v>1</v>
      </c>
      <c r="T1193" s="25">
        <v>1</v>
      </c>
      <c r="U1193" s="25">
        <v>0</v>
      </c>
      <c r="V1193" s="25">
        <v>1</v>
      </c>
      <c r="W1193" s="25">
        <v>1</v>
      </c>
      <c r="X1193" s="13">
        <v>3</v>
      </c>
      <c r="Y1193" s="13" t="str">
        <f t="shared" si="58"/>
        <v>Lang-55</v>
      </c>
      <c r="AA1193" t="str">
        <f t="shared" si="51"/>
        <v>NO</v>
      </c>
      <c r="AB1193" t="str">
        <f t="shared" si="52"/>
        <v>NO</v>
      </c>
      <c r="AC1193" t="str">
        <f t="shared" si="53"/>
        <v>NO</v>
      </c>
      <c r="AD1193" t="str">
        <f t="shared" si="54"/>
        <v>NO</v>
      </c>
      <c r="AE1193" t="str">
        <f t="shared" si="55"/>
        <v>NO</v>
      </c>
      <c r="AF1193"/>
    </row>
    <row r="1194" spans="1:32" ht="15" x14ac:dyDescent="0.35">
      <c r="A1194" s="5" t="s">
        <v>1298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56"/>
        <v>DynaMoth</v>
      </c>
      <c r="P1194" s="13" t="str">
        <f t="shared" si="57"/>
        <v>True Semantic</v>
      </c>
      <c r="Q1194" s="13" t="str">
        <f>IF(NOT(ISERR(SEARCH("*_Buggy",$A1194))), "Buggy", IF(NOT(ISERR(SEARCH("*_Manual",$A1194))), "Manual", IF(NOT(ISERR(SEARCH("*_Auto",$A1194))), "Auto", "")))</f>
        <v>Auto</v>
      </c>
      <c r="R1194" s="13" t="s">
        <v>578</v>
      </c>
      <c r="S1194" s="25">
        <v>2</v>
      </c>
      <c r="T1194" s="25">
        <v>0</v>
      </c>
      <c r="U1194" s="25">
        <v>3</v>
      </c>
      <c r="V1194" s="25">
        <v>1</v>
      </c>
      <c r="W1194" s="25">
        <v>0</v>
      </c>
      <c r="X1194" s="13">
        <v>5</v>
      </c>
      <c r="Y1194" s="13" t="str">
        <f t="shared" si="58"/>
        <v>Lang-58</v>
      </c>
      <c r="AA1194" t="str">
        <f t="shared" si="51"/>
        <v>NO</v>
      </c>
      <c r="AB1194" t="str">
        <f t="shared" si="52"/>
        <v>NO</v>
      </c>
      <c r="AC1194" t="str">
        <f t="shared" si="53"/>
        <v>NO</v>
      </c>
      <c r="AD1194" t="str">
        <f t="shared" si="54"/>
        <v>NO</v>
      </c>
      <c r="AE1194" t="str">
        <f t="shared" si="55"/>
        <v>NO</v>
      </c>
      <c r="AF1194"/>
    </row>
    <row r="1195" spans="1:32" ht="15" x14ac:dyDescent="0.35">
      <c r="A1195" s="7" t="s">
        <v>1299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56"/>
        <v>DynaMoth</v>
      </c>
      <c r="P1195" s="13" t="str">
        <f t="shared" si="57"/>
        <v>True Semantic</v>
      </c>
      <c r="Q1195" s="13" t="str">
        <f>IF(NOT(ISERR(SEARCH("*_Buggy",$A1195))), "Buggy", IF(NOT(ISERR(SEARCH("*_Manual",$A1195))), "Manual", IF(NOT(ISERR(SEARCH("*_Auto",$A1195))), "Auto", "")))</f>
        <v>Auto</v>
      </c>
      <c r="R1195" s="13" t="s">
        <v>578</v>
      </c>
      <c r="S1195" s="25">
        <v>1</v>
      </c>
      <c r="T1195" s="25">
        <v>1</v>
      </c>
      <c r="U1195" s="25">
        <v>0</v>
      </c>
      <c r="V1195" s="25">
        <v>1</v>
      </c>
      <c r="W1195" s="25">
        <v>1</v>
      </c>
      <c r="X1195" s="13">
        <v>3</v>
      </c>
      <c r="Y1195" s="13" t="str">
        <f t="shared" si="58"/>
        <v>Lang-63</v>
      </c>
      <c r="AA1195" t="str">
        <f t="shared" si="51"/>
        <v>NO</v>
      </c>
      <c r="AB1195" t="str">
        <f t="shared" si="52"/>
        <v>NO</v>
      </c>
      <c r="AC1195" t="str">
        <f t="shared" si="53"/>
        <v>NO</v>
      </c>
      <c r="AD1195" t="str">
        <f t="shared" si="54"/>
        <v>NO</v>
      </c>
      <c r="AE1195" t="str">
        <f t="shared" si="55"/>
        <v>NO</v>
      </c>
      <c r="AF1195"/>
    </row>
    <row r="1196" spans="1:32" ht="15" x14ac:dyDescent="0.35">
      <c r="A1196" s="5" t="s">
        <v>1300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56"/>
        <v>DynaMoth</v>
      </c>
      <c r="P1196" s="13" t="str">
        <f t="shared" si="57"/>
        <v>True Semantic</v>
      </c>
      <c r="Q1196" s="13" t="str">
        <f>IF(NOT(ISERR(SEARCH("*_Buggy",$A1196))), "Buggy", IF(NOT(ISERR(SEARCH("*_Manual",$A1196))), "Manual", IF(NOT(ISERR(SEARCH("*_Auto",$A1196))), "Auto", "")))</f>
        <v>Auto</v>
      </c>
      <c r="R1196" s="13" t="s">
        <v>578</v>
      </c>
      <c r="S1196" s="25">
        <v>1</v>
      </c>
      <c r="T1196" s="25">
        <v>0</v>
      </c>
      <c r="U1196" s="25">
        <v>1</v>
      </c>
      <c r="V1196" s="25">
        <v>1</v>
      </c>
      <c r="W1196" s="25">
        <v>0</v>
      </c>
      <c r="X1196" s="13">
        <v>2</v>
      </c>
      <c r="Y1196" s="13" t="str">
        <f t="shared" si="58"/>
        <v>Math-101</v>
      </c>
      <c r="AA1196" t="str">
        <f t="shared" si="51"/>
        <v>NO</v>
      </c>
      <c r="AB1196" t="str">
        <f t="shared" si="52"/>
        <v>YES</v>
      </c>
      <c r="AC1196" t="str">
        <f t="shared" si="53"/>
        <v>NO</v>
      </c>
      <c r="AD1196" t="str">
        <f t="shared" si="54"/>
        <v>NO</v>
      </c>
      <c r="AE1196" t="str">
        <f t="shared" si="55"/>
        <v>NO</v>
      </c>
      <c r="AF1196"/>
    </row>
    <row r="1197" spans="1:32" ht="15" x14ac:dyDescent="0.35">
      <c r="A1197" s="5" t="s">
        <v>1301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56"/>
        <v>DynaMoth</v>
      </c>
      <c r="P1197" s="13" t="str">
        <f t="shared" si="57"/>
        <v>True Semantic</v>
      </c>
      <c r="Q1197" s="13" t="str">
        <f>IF(NOT(ISERR(SEARCH("*_Buggy",$A1197))), "Buggy", IF(NOT(ISERR(SEARCH("*_Manual",$A1197))), "Manual", IF(NOT(ISERR(SEARCH("*_Auto",$A1197))), "Auto", "")))</f>
        <v>Auto</v>
      </c>
      <c r="R1197" s="13" t="s">
        <v>578</v>
      </c>
      <c r="S1197" s="25">
        <v>1</v>
      </c>
      <c r="T1197" s="25">
        <v>1</v>
      </c>
      <c r="U1197" s="25">
        <v>0</v>
      </c>
      <c r="V1197" s="25">
        <v>1</v>
      </c>
      <c r="W1197" s="25">
        <v>1</v>
      </c>
      <c r="X1197" s="13">
        <v>3</v>
      </c>
      <c r="Y1197" s="13" t="str">
        <f t="shared" si="58"/>
        <v>Math-105</v>
      </c>
      <c r="AA1197" t="str">
        <f t="shared" si="51"/>
        <v>NO</v>
      </c>
      <c r="AB1197" t="str">
        <f t="shared" si="52"/>
        <v>NO</v>
      </c>
      <c r="AC1197" t="str">
        <f t="shared" si="53"/>
        <v>NO</v>
      </c>
      <c r="AD1197" t="str">
        <f t="shared" si="54"/>
        <v>NO</v>
      </c>
      <c r="AE1197" t="str">
        <f t="shared" si="55"/>
        <v>NO</v>
      </c>
      <c r="AF1197"/>
    </row>
    <row r="1198" spans="1:32" ht="15" x14ac:dyDescent="0.35">
      <c r="A1198" s="7" t="s">
        <v>1302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56"/>
        <v>DynaMoth</v>
      </c>
      <c r="P1198" s="13" t="str">
        <f t="shared" si="57"/>
        <v>True Semantic</v>
      </c>
      <c r="Q1198" s="13" t="str">
        <f>IF(NOT(ISERR(SEARCH("*_Buggy",$A1198))), "Buggy", IF(NOT(ISERR(SEARCH("*_Manual",$A1198))), "Manual", IF(NOT(ISERR(SEARCH("*_Auto",$A1198))), "Auto", "")))</f>
        <v>Auto</v>
      </c>
      <c r="R1198" s="13" t="s">
        <v>578</v>
      </c>
      <c r="S1198" s="25">
        <v>1</v>
      </c>
      <c r="T1198" s="25">
        <v>0</v>
      </c>
      <c r="U1198" s="25">
        <v>0</v>
      </c>
      <c r="V1198" s="25">
        <v>1</v>
      </c>
      <c r="W1198" s="25">
        <v>0</v>
      </c>
      <c r="X1198" s="13">
        <v>1</v>
      </c>
      <c r="Y1198" s="13" t="str">
        <f t="shared" si="58"/>
        <v>Math-20</v>
      </c>
      <c r="AA1198" t="str">
        <f t="shared" si="51"/>
        <v>NO</v>
      </c>
      <c r="AB1198" t="str">
        <f t="shared" si="52"/>
        <v>NO</v>
      </c>
      <c r="AC1198" t="str">
        <f t="shared" si="53"/>
        <v>NO</v>
      </c>
      <c r="AD1198" t="str">
        <f t="shared" si="54"/>
        <v>NO</v>
      </c>
      <c r="AE1198" t="str">
        <f t="shared" si="55"/>
        <v>NO</v>
      </c>
      <c r="AF1198"/>
    </row>
    <row r="1199" spans="1:32" ht="15" x14ac:dyDescent="0.35">
      <c r="A1199" s="5" t="s">
        <v>1303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56"/>
        <v>DynaMoth</v>
      </c>
      <c r="P1199" s="13" t="str">
        <f t="shared" si="57"/>
        <v>True Semantic</v>
      </c>
      <c r="Q1199" s="13" t="str">
        <f>IF(NOT(ISERR(SEARCH("*_Buggy",$A1199))), "Buggy", IF(NOT(ISERR(SEARCH("*_Manual",$A1199))), "Manual", IF(NOT(ISERR(SEARCH("*_Auto",$A1199))), "Auto", "")))</f>
        <v>Auto</v>
      </c>
      <c r="R1199" s="13" t="s">
        <v>578</v>
      </c>
      <c r="S1199" s="25">
        <v>1</v>
      </c>
      <c r="T1199" s="25">
        <v>1</v>
      </c>
      <c r="U1199" s="25">
        <v>0</v>
      </c>
      <c r="V1199" s="25">
        <v>1</v>
      </c>
      <c r="W1199" s="25">
        <v>1</v>
      </c>
      <c r="X1199" s="13">
        <v>3</v>
      </c>
      <c r="Y1199" s="13" t="str">
        <f t="shared" si="58"/>
        <v>Math-28</v>
      </c>
      <c r="AA1199" t="str">
        <f t="shared" si="51"/>
        <v>NO</v>
      </c>
      <c r="AB1199" t="str">
        <f t="shared" si="52"/>
        <v>NO</v>
      </c>
      <c r="AC1199" t="str">
        <f t="shared" si="53"/>
        <v>NO</v>
      </c>
      <c r="AD1199" t="str">
        <f t="shared" si="54"/>
        <v>NO</v>
      </c>
      <c r="AE1199" t="str">
        <f t="shared" si="55"/>
        <v>NO</v>
      </c>
      <c r="AF1199"/>
    </row>
    <row r="1200" spans="1:32" ht="15" x14ac:dyDescent="0.35">
      <c r="A1200" s="7" t="s">
        <v>1304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56"/>
        <v>DynaMoth</v>
      </c>
      <c r="P1200" s="13" t="str">
        <f t="shared" si="57"/>
        <v>True Semantic</v>
      </c>
      <c r="Q1200" s="13" t="str">
        <f>IF(NOT(ISERR(SEARCH("*_Buggy",$A1200))), "Buggy", IF(NOT(ISERR(SEARCH("*_Manual",$A1200))), "Manual", IF(NOT(ISERR(SEARCH("*_Auto",$A1200))), "Auto", "")))</f>
        <v>Auto</v>
      </c>
      <c r="R1200" s="13" t="s">
        <v>578</v>
      </c>
      <c r="S1200" s="25">
        <v>1</v>
      </c>
      <c r="T1200" s="25">
        <v>0</v>
      </c>
      <c r="U1200" s="25">
        <v>0</v>
      </c>
      <c r="V1200" s="25">
        <v>1</v>
      </c>
      <c r="W1200" s="25">
        <v>0</v>
      </c>
      <c r="X1200" s="13">
        <v>1</v>
      </c>
      <c r="Y1200" s="13" t="str">
        <f t="shared" si="58"/>
        <v>Math-32</v>
      </c>
      <c r="AA1200" t="str">
        <f t="shared" si="51"/>
        <v>YES</v>
      </c>
      <c r="AB1200" t="str">
        <f t="shared" si="52"/>
        <v>NO</v>
      </c>
      <c r="AC1200" t="str">
        <f t="shared" si="53"/>
        <v>NO</v>
      </c>
      <c r="AD1200" t="str">
        <f t="shared" si="54"/>
        <v>NO</v>
      </c>
      <c r="AE1200" t="str">
        <f t="shared" si="55"/>
        <v>NO</v>
      </c>
      <c r="AF1200"/>
    </row>
    <row r="1201" spans="1:32" ht="15" x14ac:dyDescent="0.35">
      <c r="A1201" s="7" t="s">
        <v>1305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56"/>
        <v>DynaMoth</v>
      </c>
      <c r="P1201" s="13" t="str">
        <f t="shared" si="57"/>
        <v>True Semantic</v>
      </c>
      <c r="Q1201" s="13" t="str">
        <f>IF(NOT(ISERR(SEARCH("*_Buggy",$A1201))), "Buggy", IF(NOT(ISERR(SEARCH("*_Manual",$A1201))), "Manual", IF(NOT(ISERR(SEARCH("*_Auto",$A1201))), "Auto", "")))</f>
        <v>Auto</v>
      </c>
      <c r="R1201" s="13" t="s">
        <v>578</v>
      </c>
      <c r="S1201" s="25">
        <v>1</v>
      </c>
      <c r="T1201" s="25">
        <v>1</v>
      </c>
      <c r="U1201" s="25">
        <v>0</v>
      </c>
      <c r="V1201" s="25">
        <v>8</v>
      </c>
      <c r="W1201" s="25">
        <v>8</v>
      </c>
      <c r="X1201" s="13">
        <v>10</v>
      </c>
      <c r="Y1201" s="13" t="str">
        <f t="shared" si="58"/>
        <v>Math-41</v>
      </c>
      <c r="AA1201" t="str">
        <f t="shared" si="51"/>
        <v>NO</v>
      </c>
      <c r="AB1201" t="str">
        <f t="shared" si="52"/>
        <v>NO</v>
      </c>
      <c r="AC1201" t="str">
        <f t="shared" si="53"/>
        <v>NO</v>
      </c>
      <c r="AD1201" t="str">
        <f t="shared" si="54"/>
        <v>NO</v>
      </c>
      <c r="AE1201" t="str">
        <f t="shared" si="55"/>
        <v>NO</v>
      </c>
      <c r="AF1201"/>
    </row>
    <row r="1202" spans="1:32" ht="15" x14ac:dyDescent="0.35">
      <c r="A1202" s="5" t="s">
        <v>1306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56"/>
        <v>DynaMoth</v>
      </c>
      <c r="P1202" s="13" t="str">
        <f t="shared" si="57"/>
        <v>True Semantic</v>
      </c>
      <c r="Q1202" s="13" t="str">
        <f>IF(NOT(ISERR(SEARCH("*_Buggy",$A1202))), "Buggy", IF(NOT(ISERR(SEARCH("*_Manual",$A1202))), "Manual", IF(NOT(ISERR(SEARCH("*_Auto",$A1202))), "Auto", "")))</f>
        <v>Auto</v>
      </c>
      <c r="R1202" s="13" t="s">
        <v>578</v>
      </c>
      <c r="S1202" s="25">
        <v>1</v>
      </c>
      <c r="T1202" s="25">
        <v>3</v>
      </c>
      <c r="U1202" s="25">
        <v>0</v>
      </c>
      <c r="V1202" s="25">
        <v>2</v>
      </c>
      <c r="W1202" s="25">
        <v>1</v>
      </c>
      <c r="X1202" s="13">
        <v>6</v>
      </c>
      <c r="Y1202" s="13" t="str">
        <f t="shared" si="58"/>
        <v>Math-49</v>
      </c>
      <c r="AA1202" t="str">
        <f t="shared" ref="AA1202:AA1265" si="59">IF(AND($S677=1,$S1202=1,$X677=1,$X1202=1), "YES", "NO")</f>
        <v>NO</v>
      </c>
      <c r="AB1202" t="str">
        <f t="shared" ref="AB1202:AB1265" si="60">IF(AND($S677=1,$S1202=1,$X677&gt;1,$X1202&gt;1), "YES", "NO")</f>
        <v>NO</v>
      </c>
      <c r="AC1202" t="str">
        <f t="shared" ref="AC1202:AC1265" si="61">IF(AND($S677&gt;1,$S1202&gt;1,$S677=$X677,$S1202=$X1202), "YES", "NO")</f>
        <v>NO</v>
      </c>
      <c r="AD1202" t="str">
        <f t="shared" ref="AD1202:AD1265" si="62">IF(AND($S677&gt;1,$S1202&gt;1,$S677&lt;$X677,$S1202&lt;$X1202), "YES", "NO")</f>
        <v>NO</v>
      </c>
      <c r="AE1202" t="str">
        <f t="shared" si="55"/>
        <v>NO</v>
      </c>
      <c r="AF1202"/>
    </row>
    <row r="1203" spans="1:32" ht="15" x14ac:dyDescent="0.35">
      <c r="A1203" s="7" t="s">
        <v>1307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56"/>
        <v>DynaMoth</v>
      </c>
      <c r="P1203" s="13" t="str">
        <f t="shared" si="57"/>
        <v>True Semantic</v>
      </c>
      <c r="Q1203" s="13" t="str">
        <f>IF(NOT(ISERR(SEARCH("*_Buggy",$A1203))), "Buggy", IF(NOT(ISERR(SEARCH("*_Manual",$A1203))), "Manual", IF(NOT(ISERR(SEARCH("*_Auto",$A1203))), "Auto", "")))</f>
        <v>Auto</v>
      </c>
      <c r="R1203" s="13" t="s">
        <v>577</v>
      </c>
      <c r="S1203" s="25">
        <v>1</v>
      </c>
      <c r="T1203" s="25">
        <v>1</v>
      </c>
      <c r="U1203" s="25">
        <v>0</v>
      </c>
      <c r="V1203" s="25">
        <v>1</v>
      </c>
      <c r="W1203" s="25">
        <v>1</v>
      </c>
      <c r="X1203" s="13">
        <v>3</v>
      </c>
      <c r="Y1203" s="13" t="str">
        <f t="shared" si="58"/>
        <v>Math-50</v>
      </c>
      <c r="AA1203" t="str">
        <f t="shared" si="59"/>
        <v>NO</v>
      </c>
      <c r="AB1203" t="str">
        <f t="shared" si="60"/>
        <v>YES</v>
      </c>
      <c r="AC1203" t="str">
        <f t="shared" si="61"/>
        <v>NO</v>
      </c>
      <c r="AD1203" t="str">
        <f t="shared" si="62"/>
        <v>NO</v>
      </c>
      <c r="AE1203" t="str">
        <f t="shared" ref="AE1203:AE1266" si="63">IF(AND($X678&gt;5,$X1203&gt;5), "YES", "NO")</f>
        <v>NO</v>
      </c>
      <c r="AF1203"/>
    </row>
    <row r="1204" spans="1:32" ht="15" x14ac:dyDescent="0.35">
      <c r="A1204" s="7" t="s">
        <v>1308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56"/>
        <v>DynaMoth</v>
      </c>
      <c r="P1204" s="13" t="str">
        <f t="shared" si="57"/>
        <v>True Semantic</v>
      </c>
      <c r="Q1204" s="13" t="str">
        <f>IF(NOT(ISERR(SEARCH("*_Buggy",$A1204))), "Buggy", IF(NOT(ISERR(SEARCH("*_Manual",$A1204))), "Manual", IF(NOT(ISERR(SEARCH("*_Auto",$A1204))), "Auto", "")))</f>
        <v>Auto</v>
      </c>
      <c r="R1204" s="13" t="s">
        <v>578</v>
      </c>
      <c r="S1204" s="25">
        <v>1</v>
      </c>
      <c r="T1204" s="25">
        <v>1</v>
      </c>
      <c r="U1204" s="25">
        <v>0</v>
      </c>
      <c r="V1204" s="25">
        <v>2</v>
      </c>
      <c r="W1204" s="25">
        <v>2</v>
      </c>
      <c r="X1204" s="13">
        <v>4</v>
      </c>
      <c r="Y1204" s="13" t="str">
        <f t="shared" si="58"/>
        <v>Math-8</v>
      </c>
      <c r="AA1204" t="str">
        <f t="shared" si="59"/>
        <v>NO</v>
      </c>
      <c r="AB1204" t="str">
        <f t="shared" si="60"/>
        <v>NO</v>
      </c>
      <c r="AC1204" t="str">
        <f t="shared" si="61"/>
        <v>NO</v>
      </c>
      <c r="AD1204" t="str">
        <f t="shared" si="62"/>
        <v>NO</v>
      </c>
      <c r="AE1204" t="str">
        <f t="shared" si="63"/>
        <v>NO</v>
      </c>
      <c r="AF1204"/>
    </row>
    <row r="1205" spans="1:32" ht="15" x14ac:dyDescent="0.35">
      <c r="A1205" s="5" t="s">
        <v>1309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56"/>
        <v>DynaMoth</v>
      </c>
      <c r="P1205" s="13" t="str">
        <f t="shared" si="57"/>
        <v>True Semantic</v>
      </c>
      <c r="Q1205" s="13" t="str">
        <f>IF(NOT(ISERR(SEARCH("*_Buggy",$A1205))), "Buggy", IF(NOT(ISERR(SEARCH("*_Manual",$A1205))), "Manual", IF(NOT(ISERR(SEARCH("*_Auto",$A1205))), "Auto", "")))</f>
        <v>Auto</v>
      </c>
      <c r="R1205" s="13" t="s">
        <v>578</v>
      </c>
      <c r="S1205" s="25">
        <v>2</v>
      </c>
      <c r="T1205" s="25">
        <v>1</v>
      </c>
      <c r="U1205" s="25">
        <v>0</v>
      </c>
      <c r="V1205" s="25">
        <v>5</v>
      </c>
      <c r="W1205" s="25">
        <v>6</v>
      </c>
      <c r="X1205" s="13">
        <v>9</v>
      </c>
      <c r="Y1205" s="13" t="str">
        <f t="shared" si="58"/>
        <v>Math-80</v>
      </c>
      <c r="AA1205" t="str">
        <f t="shared" si="59"/>
        <v>NO</v>
      </c>
      <c r="AB1205" t="str">
        <f t="shared" si="60"/>
        <v>NO</v>
      </c>
      <c r="AC1205" t="str">
        <f t="shared" si="61"/>
        <v>NO</v>
      </c>
      <c r="AD1205" t="str">
        <f t="shared" si="62"/>
        <v>NO</v>
      </c>
      <c r="AE1205" t="str">
        <f t="shared" si="63"/>
        <v>NO</v>
      </c>
      <c r="AF1205"/>
    </row>
    <row r="1206" spans="1:32" ht="15" x14ac:dyDescent="0.35">
      <c r="A1206" s="5" t="s">
        <v>1310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56"/>
        <v>DynaMoth</v>
      </c>
      <c r="P1206" s="13" t="str">
        <f t="shared" si="57"/>
        <v>True Semantic</v>
      </c>
      <c r="Q1206" s="13" t="str">
        <f>IF(NOT(ISERR(SEARCH("*_Buggy",$A1206))), "Buggy", IF(NOT(ISERR(SEARCH("*_Manual",$A1206))), "Manual", IF(NOT(ISERR(SEARCH("*_Auto",$A1206))), "Auto", "")))</f>
        <v>Auto</v>
      </c>
      <c r="R1206" s="13" t="s">
        <v>578</v>
      </c>
      <c r="S1206" s="25">
        <v>4</v>
      </c>
      <c r="T1206" s="25">
        <v>1</v>
      </c>
      <c r="U1206" s="25">
        <v>2</v>
      </c>
      <c r="V1206" s="25">
        <v>5</v>
      </c>
      <c r="W1206" s="25">
        <v>15</v>
      </c>
      <c r="X1206" s="13">
        <v>27</v>
      </c>
      <c r="Y1206" s="13" t="str">
        <f t="shared" si="58"/>
        <v>Math-81</v>
      </c>
      <c r="AA1206" t="str">
        <f t="shared" si="59"/>
        <v>NO</v>
      </c>
      <c r="AB1206" t="str">
        <f t="shared" si="60"/>
        <v>NO</v>
      </c>
      <c r="AC1206" t="str">
        <f t="shared" si="61"/>
        <v>NO</v>
      </c>
      <c r="AD1206" t="str">
        <f t="shared" si="62"/>
        <v>YES</v>
      </c>
      <c r="AE1206" t="str">
        <f t="shared" si="63"/>
        <v>NO</v>
      </c>
      <c r="AF1206"/>
    </row>
    <row r="1207" spans="1:32" ht="15" x14ac:dyDescent="0.35">
      <c r="A1207" s="5" t="s">
        <v>1311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56"/>
        <v>DynaMoth</v>
      </c>
      <c r="P1207" s="13" t="str">
        <f t="shared" si="57"/>
        <v>True Semantic</v>
      </c>
      <c r="Q1207" s="13" t="str">
        <f>IF(NOT(ISERR(SEARCH("*_Buggy",$A1207))), "Buggy", IF(NOT(ISERR(SEARCH("*_Manual",$A1207))), "Manual", IF(NOT(ISERR(SEARCH("*_Auto",$A1207))), "Auto", "")))</f>
        <v>Auto</v>
      </c>
      <c r="R1207" s="13" t="s">
        <v>578</v>
      </c>
      <c r="S1207" s="25">
        <v>1</v>
      </c>
      <c r="T1207" s="25">
        <v>1</v>
      </c>
      <c r="U1207" s="25">
        <v>0</v>
      </c>
      <c r="V1207" s="25">
        <v>1</v>
      </c>
      <c r="W1207" s="25">
        <v>1</v>
      </c>
      <c r="X1207" s="13">
        <v>3</v>
      </c>
      <c r="Y1207" s="13" t="str">
        <f t="shared" si="58"/>
        <v>Math-82</v>
      </c>
      <c r="AA1207" t="str">
        <f t="shared" si="59"/>
        <v>NO</v>
      </c>
      <c r="AB1207" t="str">
        <f t="shared" si="60"/>
        <v>NO</v>
      </c>
      <c r="AC1207" t="str">
        <f t="shared" si="61"/>
        <v>NO</v>
      </c>
      <c r="AD1207" t="str">
        <f t="shared" si="62"/>
        <v>NO</v>
      </c>
      <c r="AE1207" t="str">
        <f t="shared" si="63"/>
        <v>NO</v>
      </c>
      <c r="AF1207"/>
    </row>
    <row r="1208" spans="1:32" ht="15" x14ac:dyDescent="0.35">
      <c r="A1208" s="7" t="s">
        <v>1312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56"/>
        <v>DynaMoth</v>
      </c>
      <c r="P1208" s="13" t="str">
        <f t="shared" si="57"/>
        <v>True Semantic</v>
      </c>
      <c r="Q1208" s="13" t="str">
        <f>IF(NOT(ISERR(SEARCH("*_Buggy",$A1208))), "Buggy", IF(NOT(ISERR(SEARCH("*_Manual",$A1208))), "Manual", IF(NOT(ISERR(SEARCH("*_Auto",$A1208))), "Auto", "")))</f>
        <v>Auto</v>
      </c>
      <c r="R1208" s="13" t="s">
        <v>578</v>
      </c>
      <c r="S1208" s="25">
        <v>1</v>
      </c>
      <c r="T1208" s="25">
        <v>1</v>
      </c>
      <c r="U1208" s="25">
        <v>0</v>
      </c>
      <c r="V1208" s="25">
        <v>7</v>
      </c>
      <c r="W1208" s="25">
        <v>7</v>
      </c>
      <c r="X1208" s="13">
        <v>9</v>
      </c>
      <c r="Y1208" s="13" t="str">
        <f t="shared" si="58"/>
        <v>Math-85</v>
      </c>
      <c r="AA1208" t="str">
        <f t="shared" si="59"/>
        <v>NO</v>
      </c>
      <c r="AB1208" t="str">
        <f t="shared" si="60"/>
        <v>NO</v>
      </c>
      <c r="AC1208" t="str">
        <f t="shared" si="61"/>
        <v>NO</v>
      </c>
      <c r="AD1208" t="str">
        <f t="shared" si="62"/>
        <v>NO</v>
      </c>
      <c r="AE1208" t="str">
        <f t="shared" si="63"/>
        <v>NO</v>
      </c>
      <c r="AF1208"/>
    </row>
    <row r="1209" spans="1:32" ht="15" x14ac:dyDescent="0.35">
      <c r="A1209" s="7" t="s">
        <v>1313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56"/>
        <v>DynaMoth</v>
      </c>
      <c r="P1209" s="13" t="str">
        <f t="shared" si="57"/>
        <v>True Semantic</v>
      </c>
      <c r="Q1209" s="13" t="str">
        <f>IF(NOT(ISERR(SEARCH("*_Buggy",$A1209))), "Buggy", IF(NOT(ISERR(SEARCH("*_Manual",$A1209))), "Manual", IF(NOT(ISERR(SEARCH("*_Auto",$A1209))), "Auto", "")))</f>
        <v>Auto</v>
      </c>
      <c r="R1209" s="13" t="s">
        <v>578</v>
      </c>
      <c r="S1209" s="25">
        <v>1</v>
      </c>
      <c r="T1209" s="25">
        <v>1</v>
      </c>
      <c r="U1209" s="25">
        <v>0</v>
      </c>
      <c r="V1209" s="25">
        <v>1</v>
      </c>
      <c r="W1209" s="25">
        <v>1</v>
      </c>
      <c r="X1209" s="13">
        <v>3</v>
      </c>
      <c r="Y1209" s="13" t="str">
        <f t="shared" si="58"/>
        <v>Math-88</v>
      </c>
      <c r="AA1209" t="str">
        <f t="shared" si="59"/>
        <v>NO</v>
      </c>
      <c r="AB1209" t="str">
        <f t="shared" si="60"/>
        <v>NO</v>
      </c>
      <c r="AC1209" t="str">
        <f t="shared" si="61"/>
        <v>NO</v>
      </c>
      <c r="AD1209" t="str">
        <f t="shared" si="62"/>
        <v>NO</v>
      </c>
      <c r="AE1209" t="str">
        <f t="shared" si="63"/>
        <v>NO</v>
      </c>
      <c r="AF1209"/>
    </row>
    <row r="1210" spans="1:32" ht="15" x14ac:dyDescent="0.35">
      <c r="A1210" s="5" t="s">
        <v>1314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56"/>
        <v>DynaMoth</v>
      </c>
      <c r="P1210" s="13" t="str">
        <f t="shared" si="57"/>
        <v>True Semantic</v>
      </c>
      <c r="Q1210" s="13" t="str">
        <f>IF(NOT(ISERR(SEARCH("*_Buggy",$A1210))), "Buggy", IF(NOT(ISERR(SEARCH("*_Manual",$A1210))), "Manual", IF(NOT(ISERR(SEARCH("*_Auto",$A1210))), "Auto", "")))</f>
        <v>Auto</v>
      </c>
      <c r="R1210" s="13" t="s">
        <v>578</v>
      </c>
      <c r="S1210" s="25">
        <v>2</v>
      </c>
      <c r="T1210" s="25">
        <v>0</v>
      </c>
      <c r="U1210" s="25">
        <v>0</v>
      </c>
      <c r="V1210" s="25">
        <v>6</v>
      </c>
      <c r="W1210" s="25">
        <v>5</v>
      </c>
      <c r="X1210" s="13">
        <v>6</v>
      </c>
      <c r="Y1210" s="13" t="str">
        <f t="shared" si="58"/>
        <v>Math-97</v>
      </c>
      <c r="AA1210" t="str">
        <f t="shared" si="59"/>
        <v>NO</v>
      </c>
      <c r="AB1210" t="str">
        <f t="shared" si="60"/>
        <v>NO</v>
      </c>
      <c r="AC1210" t="str">
        <f t="shared" si="61"/>
        <v>NO</v>
      </c>
      <c r="AD1210" t="str">
        <f t="shared" si="62"/>
        <v>YES</v>
      </c>
      <c r="AE1210" t="str">
        <f t="shared" si="63"/>
        <v>YES</v>
      </c>
      <c r="AF1210"/>
    </row>
    <row r="1211" spans="1:32" ht="15" x14ac:dyDescent="0.35">
      <c r="A1211" s="7" t="s">
        <v>1315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56"/>
        <v>FixMiner</v>
      </c>
      <c r="P1211" s="13" t="str">
        <f t="shared" si="57"/>
        <v>True Pattern</v>
      </c>
      <c r="Q1211" s="13" t="str">
        <f>IF(NOT(ISERR(SEARCH("*_Buggy",$A1211))), "Buggy", IF(NOT(ISERR(SEARCH("*_Manual",$A1211))), "Manual", IF(NOT(ISERR(SEARCH("*_Auto",$A1211))), "Auto", "")))</f>
        <v>Auto</v>
      </c>
      <c r="R1211" s="13" t="s">
        <v>577</v>
      </c>
      <c r="S1211" s="25">
        <v>1</v>
      </c>
      <c r="T1211" s="25">
        <v>0</v>
      </c>
      <c r="U1211" s="25">
        <v>0</v>
      </c>
      <c r="V1211" s="25">
        <v>1</v>
      </c>
      <c r="W1211" s="25">
        <v>0</v>
      </c>
      <c r="X1211" s="13">
        <v>1</v>
      </c>
      <c r="Y1211" s="13" t="str">
        <f t="shared" si="58"/>
        <v>Chart-1</v>
      </c>
      <c r="AA1211" t="str">
        <f t="shared" si="59"/>
        <v>YES</v>
      </c>
      <c r="AB1211" t="str">
        <f t="shared" si="60"/>
        <v>NO</v>
      </c>
      <c r="AC1211" t="str">
        <f t="shared" si="61"/>
        <v>NO</v>
      </c>
      <c r="AD1211" t="str">
        <f t="shared" si="62"/>
        <v>NO</v>
      </c>
      <c r="AE1211" t="str">
        <f t="shared" si="63"/>
        <v>NO</v>
      </c>
      <c r="AF1211"/>
    </row>
    <row r="1212" spans="1:32" ht="15" x14ac:dyDescent="0.35">
      <c r="A1212" s="7" t="s">
        <v>1316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56"/>
        <v>FixMiner</v>
      </c>
      <c r="P1212" s="13" t="str">
        <f t="shared" si="57"/>
        <v>True Pattern</v>
      </c>
      <c r="Q1212" s="13" t="str">
        <f>IF(NOT(ISERR(SEARCH("*_Buggy",$A1212))), "Buggy", IF(NOT(ISERR(SEARCH("*_Manual",$A1212))), "Manual", IF(NOT(ISERR(SEARCH("*_Auto",$A1212))), "Auto", "")))</f>
        <v>Auto</v>
      </c>
      <c r="R1212" s="13" t="s">
        <v>577</v>
      </c>
      <c r="S1212" s="25">
        <v>1</v>
      </c>
      <c r="T1212" s="25">
        <v>0</v>
      </c>
      <c r="U1212" s="25">
        <v>0</v>
      </c>
      <c r="V1212" s="25">
        <v>1</v>
      </c>
      <c r="W1212" s="25">
        <v>0</v>
      </c>
      <c r="X1212" s="13">
        <v>1</v>
      </c>
      <c r="Y1212" s="13" t="str">
        <f t="shared" si="58"/>
        <v>Chart-11</v>
      </c>
      <c r="AA1212" t="str">
        <f t="shared" si="59"/>
        <v>YES</v>
      </c>
      <c r="AB1212" t="str">
        <f t="shared" si="60"/>
        <v>NO</v>
      </c>
      <c r="AC1212" t="str">
        <f t="shared" si="61"/>
        <v>NO</v>
      </c>
      <c r="AD1212" t="str">
        <f t="shared" si="62"/>
        <v>NO</v>
      </c>
      <c r="AE1212" t="str">
        <f t="shared" si="63"/>
        <v>NO</v>
      </c>
      <c r="AF1212"/>
    </row>
    <row r="1213" spans="1:32" ht="15" x14ac:dyDescent="0.35">
      <c r="A1213" s="5" t="s">
        <v>1317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56"/>
        <v>FixMiner</v>
      </c>
      <c r="P1213" s="13" t="str">
        <f t="shared" si="57"/>
        <v>True Pattern</v>
      </c>
      <c r="Q1213" s="13" t="str">
        <f>IF(NOT(ISERR(SEARCH("*_Buggy",$A1213))), "Buggy", IF(NOT(ISERR(SEARCH("*_Manual",$A1213))), "Manual", IF(NOT(ISERR(SEARCH("*_Auto",$A1213))), "Auto", "")))</f>
        <v>Auto</v>
      </c>
      <c r="R1213" s="13" t="s">
        <v>577</v>
      </c>
      <c r="S1213" s="25">
        <v>1</v>
      </c>
      <c r="T1213" s="25">
        <v>0</v>
      </c>
      <c r="U1213" s="25">
        <v>0</v>
      </c>
      <c r="V1213" s="25">
        <v>1</v>
      </c>
      <c r="W1213" s="25">
        <v>0</v>
      </c>
      <c r="X1213" s="13">
        <v>1</v>
      </c>
      <c r="Y1213" s="13" t="str">
        <f t="shared" si="58"/>
        <v>Chart-12</v>
      </c>
      <c r="AA1213" t="str">
        <f t="shared" si="59"/>
        <v>YES</v>
      </c>
      <c r="AB1213" t="str">
        <f t="shared" si="60"/>
        <v>NO</v>
      </c>
      <c r="AC1213" t="str">
        <f t="shared" si="61"/>
        <v>NO</v>
      </c>
      <c r="AD1213" t="str">
        <f t="shared" si="62"/>
        <v>NO</v>
      </c>
      <c r="AE1213" t="str">
        <f t="shared" si="63"/>
        <v>NO</v>
      </c>
      <c r="AF1213"/>
    </row>
    <row r="1214" spans="1:32" ht="15" x14ac:dyDescent="0.35">
      <c r="A1214" s="7" t="s">
        <v>1318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56"/>
        <v>FixMiner</v>
      </c>
      <c r="P1214" s="13" t="str">
        <f t="shared" si="57"/>
        <v>True Pattern</v>
      </c>
      <c r="Q1214" s="13" t="str">
        <f>IF(NOT(ISERR(SEARCH("*_Buggy",$A1214))), "Buggy", IF(NOT(ISERR(SEARCH("*_Manual",$A1214))), "Manual", IF(NOT(ISERR(SEARCH("*_Auto",$A1214))), "Auto", "")))</f>
        <v>Auto</v>
      </c>
      <c r="R1214" s="13" t="s">
        <v>578</v>
      </c>
      <c r="S1214" s="25">
        <v>1</v>
      </c>
      <c r="T1214" s="25">
        <v>0</v>
      </c>
      <c r="U1214" s="25">
        <v>0</v>
      </c>
      <c r="V1214" s="25">
        <v>1</v>
      </c>
      <c r="W1214" s="25">
        <v>0</v>
      </c>
      <c r="X1214" s="13">
        <v>1</v>
      </c>
      <c r="Y1214" s="13" t="str">
        <f t="shared" si="58"/>
        <v>Chart-13</v>
      </c>
      <c r="AA1214" t="str">
        <f t="shared" si="59"/>
        <v>YES</v>
      </c>
      <c r="AB1214" t="str">
        <f t="shared" si="60"/>
        <v>NO</v>
      </c>
      <c r="AC1214" t="str">
        <f t="shared" si="61"/>
        <v>NO</v>
      </c>
      <c r="AD1214" t="str">
        <f t="shared" si="62"/>
        <v>NO</v>
      </c>
      <c r="AE1214" t="str">
        <f t="shared" si="63"/>
        <v>NO</v>
      </c>
      <c r="AF1214"/>
    </row>
    <row r="1215" spans="1:32" ht="15" x14ac:dyDescent="0.35">
      <c r="A1215" s="7" t="s">
        <v>1319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56"/>
        <v>FixMiner</v>
      </c>
      <c r="P1215" s="13" t="str">
        <f t="shared" si="57"/>
        <v>True Pattern</v>
      </c>
      <c r="Q1215" s="13" t="str">
        <f>IF(NOT(ISERR(SEARCH("*_Buggy",$A1215))), "Buggy", IF(NOT(ISERR(SEARCH("*_Manual",$A1215))), "Manual", IF(NOT(ISERR(SEARCH("*_Auto",$A1215))), "Auto", "")))</f>
        <v>Auto</v>
      </c>
      <c r="R1215" s="13" t="s">
        <v>578</v>
      </c>
      <c r="S1215" s="25">
        <v>1</v>
      </c>
      <c r="T1215" s="25">
        <v>0</v>
      </c>
      <c r="U1215" s="25">
        <v>0</v>
      </c>
      <c r="V1215" s="25">
        <v>1</v>
      </c>
      <c r="W1215" s="25">
        <v>0</v>
      </c>
      <c r="X1215" s="13">
        <v>1</v>
      </c>
      <c r="Y1215" s="13" t="str">
        <f t="shared" si="58"/>
        <v>Chart-17</v>
      </c>
      <c r="AA1215" t="str">
        <f t="shared" si="59"/>
        <v>NO</v>
      </c>
      <c r="AB1215" t="str">
        <f t="shared" si="60"/>
        <v>NO</v>
      </c>
      <c r="AC1215" t="str">
        <f t="shared" si="61"/>
        <v>NO</v>
      </c>
      <c r="AD1215" t="str">
        <f t="shared" si="62"/>
        <v>NO</v>
      </c>
      <c r="AE1215" t="str">
        <f t="shared" si="63"/>
        <v>NO</v>
      </c>
      <c r="AF1215"/>
    </row>
    <row r="1216" spans="1:32" ht="15" x14ac:dyDescent="0.35">
      <c r="A1216" s="5" t="s">
        <v>1320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56"/>
        <v>FixMiner</v>
      </c>
      <c r="P1216" s="13" t="str">
        <f t="shared" si="57"/>
        <v>True Pattern</v>
      </c>
      <c r="Q1216" s="13" t="str">
        <f>IF(NOT(ISERR(SEARCH("*_Buggy",$A1216))), "Buggy", IF(NOT(ISERR(SEARCH("*_Manual",$A1216))), "Manual", IF(NOT(ISERR(SEARCH("*_Auto",$A1216))), "Auto", "")))</f>
        <v>Auto</v>
      </c>
      <c r="R1216" s="13" t="s">
        <v>577</v>
      </c>
      <c r="S1216" s="25">
        <v>1</v>
      </c>
      <c r="T1216" s="25">
        <v>2</v>
      </c>
      <c r="U1216" s="25">
        <v>0</v>
      </c>
      <c r="V1216" s="25">
        <v>1</v>
      </c>
      <c r="W1216" s="25">
        <v>1</v>
      </c>
      <c r="X1216" s="13">
        <v>4</v>
      </c>
      <c r="Y1216" s="13" t="str">
        <f t="shared" si="58"/>
        <v>Chart-19</v>
      </c>
      <c r="AA1216" t="str">
        <f t="shared" si="59"/>
        <v>NO</v>
      </c>
      <c r="AB1216" t="str">
        <f t="shared" si="60"/>
        <v>NO</v>
      </c>
      <c r="AC1216" t="str">
        <f t="shared" si="61"/>
        <v>NO</v>
      </c>
      <c r="AD1216" t="str">
        <f t="shared" si="62"/>
        <v>NO</v>
      </c>
      <c r="AE1216" t="str">
        <f t="shared" si="63"/>
        <v>NO</v>
      </c>
      <c r="AF1216"/>
    </row>
    <row r="1217" spans="1:32" ht="15" x14ac:dyDescent="0.35">
      <c r="A1217" s="5" t="s">
        <v>1321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56"/>
        <v>FixMiner</v>
      </c>
      <c r="P1217" s="13" t="str">
        <f t="shared" si="57"/>
        <v>True Pattern</v>
      </c>
      <c r="Q1217" s="13" t="str">
        <f>IF(NOT(ISERR(SEARCH("*_Buggy",$A1217))), "Buggy", IF(NOT(ISERR(SEARCH("*_Manual",$A1217))), "Manual", IF(NOT(ISERR(SEARCH("*_Auto",$A1217))), "Auto", "")))</f>
        <v>Auto</v>
      </c>
      <c r="R1217" s="13" t="s">
        <v>577</v>
      </c>
      <c r="S1217" s="25">
        <v>1</v>
      </c>
      <c r="T1217" s="25">
        <v>0</v>
      </c>
      <c r="U1217" s="25">
        <v>0</v>
      </c>
      <c r="V1217" s="25">
        <v>1</v>
      </c>
      <c r="W1217" s="25">
        <v>0</v>
      </c>
      <c r="X1217" s="13">
        <v>1</v>
      </c>
      <c r="Y1217" s="13" t="str">
        <f t="shared" si="58"/>
        <v>Chart-24</v>
      </c>
      <c r="AA1217" t="str">
        <f t="shared" si="59"/>
        <v>YES</v>
      </c>
      <c r="AB1217" t="str">
        <f t="shared" si="60"/>
        <v>NO</v>
      </c>
      <c r="AC1217" t="str">
        <f t="shared" si="61"/>
        <v>NO</v>
      </c>
      <c r="AD1217" t="str">
        <f t="shared" si="62"/>
        <v>NO</v>
      </c>
      <c r="AE1217" t="str">
        <f t="shared" si="63"/>
        <v>NO</v>
      </c>
      <c r="AF1217"/>
    </row>
    <row r="1218" spans="1:32" ht="15" x14ac:dyDescent="0.35">
      <c r="A1218" s="7" t="s">
        <v>1322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56"/>
        <v>FixMiner</v>
      </c>
      <c r="P1218" s="13" t="str">
        <f t="shared" si="57"/>
        <v>True Pattern</v>
      </c>
      <c r="Q1218" s="13" t="str">
        <f>IF(NOT(ISERR(SEARCH("*_Buggy",$A1218))), "Buggy", IF(NOT(ISERR(SEARCH("*_Manual",$A1218))), "Manual", IF(NOT(ISERR(SEARCH("*_Auto",$A1218))), "Auto", "")))</f>
        <v>Auto</v>
      </c>
      <c r="R1218" s="13" t="s">
        <v>577</v>
      </c>
      <c r="S1218" s="25">
        <v>2</v>
      </c>
      <c r="T1218" s="25">
        <v>1</v>
      </c>
      <c r="U1218" s="25">
        <v>0</v>
      </c>
      <c r="V1218" s="25">
        <v>1</v>
      </c>
      <c r="W1218" s="25">
        <v>1</v>
      </c>
      <c r="X1218" s="13">
        <v>3</v>
      </c>
      <c r="Y1218" s="13" t="str">
        <f t="shared" si="58"/>
        <v>Chart-26</v>
      </c>
      <c r="AA1218" t="str">
        <f t="shared" si="59"/>
        <v>NO</v>
      </c>
      <c r="AB1218" t="str">
        <f t="shared" si="60"/>
        <v>NO</v>
      </c>
      <c r="AC1218" t="str">
        <f t="shared" si="61"/>
        <v>NO</v>
      </c>
      <c r="AD1218" t="str">
        <f t="shared" si="62"/>
        <v>NO</v>
      </c>
      <c r="AE1218" t="str">
        <f t="shared" si="63"/>
        <v>NO</v>
      </c>
      <c r="AF1218"/>
    </row>
    <row r="1219" spans="1:32" ht="15" x14ac:dyDescent="0.35">
      <c r="A1219" s="7" t="s">
        <v>1323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56"/>
        <v>FixMiner</v>
      </c>
      <c r="P1219" s="13" t="str">
        <f t="shared" si="57"/>
        <v>True Pattern</v>
      </c>
      <c r="Q1219" s="13" t="str">
        <f>IF(NOT(ISERR(SEARCH("*_Buggy",$A1219))), "Buggy", IF(NOT(ISERR(SEARCH("*_Manual",$A1219))), "Manual", IF(NOT(ISERR(SEARCH("*_Auto",$A1219))), "Auto", "")))</f>
        <v>Auto</v>
      </c>
      <c r="R1219" s="13" t="s">
        <v>578</v>
      </c>
      <c r="S1219" s="25">
        <v>1</v>
      </c>
      <c r="T1219" s="25">
        <v>0</v>
      </c>
      <c r="U1219" s="25">
        <v>0</v>
      </c>
      <c r="V1219" s="25">
        <v>1</v>
      </c>
      <c r="W1219" s="25">
        <v>0</v>
      </c>
      <c r="X1219" s="13">
        <v>1</v>
      </c>
      <c r="Y1219" s="13" t="str">
        <f t="shared" si="58"/>
        <v>Chart-3</v>
      </c>
      <c r="AA1219" t="str">
        <f t="shared" si="59"/>
        <v>NO</v>
      </c>
      <c r="AB1219" t="str">
        <f t="shared" si="60"/>
        <v>NO</v>
      </c>
      <c r="AC1219" t="str">
        <f t="shared" si="61"/>
        <v>NO</v>
      </c>
      <c r="AD1219" t="str">
        <f t="shared" si="62"/>
        <v>NO</v>
      </c>
      <c r="AE1219" t="str">
        <f t="shared" si="63"/>
        <v>NO</v>
      </c>
      <c r="AF1219"/>
    </row>
    <row r="1220" spans="1:32" ht="15" x14ac:dyDescent="0.35">
      <c r="A1220" s="5" t="s">
        <v>1324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56"/>
        <v>FixMiner</v>
      </c>
      <c r="P1220" s="13" t="str">
        <f t="shared" si="57"/>
        <v>True Pattern</v>
      </c>
      <c r="Q1220" s="13" t="str">
        <f>IF(NOT(ISERR(SEARCH("*_Buggy",$A1220))), "Buggy", IF(NOT(ISERR(SEARCH("*_Manual",$A1220))), "Manual", IF(NOT(ISERR(SEARCH("*_Auto",$A1220))), "Auto", "")))</f>
        <v>Auto</v>
      </c>
      <c r="R1220" s="13" t="s">
        <v>577</v>
      </c>
      <c r="S1220" s="25">
        <v>2</v>
      </c>
      <c r="T1220" s="25">
        <v>1</v>
      </c>
      <c r="U1220" s="25">
        <v>0</v>
      </c>
      <c r="V1220" s="25">
        <v>1</v>
      </c>
      <c r="W1220" s="25">
        <v>1</v>
      </c>
      <c r="X1220" s="13">
        <v>3</v>
      </c>
      <c r="Y1220" s="13" t="str">
        <f t="shared" si="58"/>
        <v>Chart-4</v>
      </c>
      <c r="AA1220" t="str">
        <f t="shared" si="59"/>
        <v>NO</v>
      </c>
      <c r="AB1220" t="str">
        <f t="shared" si="60"/>
        <v>NO</v>
      </c>
      <c r="AC1220" t="str">
        <f t="shared" si="61"/>
        <v>NO</v>
      </c>
      <c r="AD1220" t="str">
        <f t="shared" si="62"/>
        <v>NO</v>
      </c>
      <c r="AE1220" t="str">
        <f t="shared" si="63"/>
        <v>NO</v>
      </c>
      <c r="AF1220"/>
    </row>
    <row r="1221" spans="1:32" ht="15" x14ac:dyDescent="0.35">
      <c r="A1221" s="5" t="s">
        <v>1325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56"/>
        <v>FixMiner</v>
      </c>
      <c r="P1221" s="13" t="str">
        <f t="shared" si="57"/>
        <v>True Pattern</v>
      </c>
      <c r="Q1221" s="13" t="str">
        <f>IF(NOT(ISERR(SEARCH("*_Buggy",$A1221))), "Buggy", IF(NOT(ISERR(SEARCH("*_Manual",$A1221))), "Manual", IF(NOT(ISERR(SEARCH("*_Auto",$A1221))), "Auto", "")))</f>
        <v>Auto</v>
      </c>
      <c r="R1221" s="13" t="s">
        <v>578</v>
      </c>
      <c r="S1221" s="25">
        <v>1</v>
      </c>
      <c r="T1221" s="25">
        <v>0</v>
      </c>
      <c r="U1221" s="25">
        <v>0</v>
      </c>
      <c r="V1221" s="25">
        <v>1</v>
      </c>
      <c r="W1221" s="25">
        <v>0</v>
      </c>
      <c r="X1221" s="13">
        <v>1</v>
      </c>
      <c r="Y1221" s="13" t="str">
        <f t="shared" si="58"/>
        <v>Chart-7</v>
      </c>
      <c r="AA1221" t="str">
        <f t="shared" si="59"/>
        <v>NO</v>
      </c>
      <c r="AB1221" t="str">
        <f t="shared" si="60"/>
        <v>NO</v>
      </c>
      <c r="AC1221" t="str">
        <f t="shared" si="61"/>
        <v>NO</v>
      </c>
      <c r="AD1221" t="str">
        <f t="shared" si="62"/>
        <v>NO</v>
      </c>
      <c r="AE1221" t="str">
        <f t="shared" si="63"/>
        <v>NO</v>
      </c>
      <c r="AF1221"/>
    </row>
    <row r="1222" spans="1:32" ht="15" x14ac:dyDescent="0.35">
      <c r="A1222" s="7" t="s">
        <v>1326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56"/>
        <v>FixMiner</v>
      </c>
      <c r="P1222" s="13" t="str">
        <f t="shared" si="57"/>
        <v>True Pattern</v>
      </c>
      <c r="Q1222" s="13" t="str">
        <f>IF(NOT(ISERR(SEARCH("*_Buggy",$A1222))), "Buggy", IF(NOT(ISERR(SEARCH("*_Manual",$A1222))), "Manual", IF(NOT(ISERR(SEARCH("*_Auto",$A1222))), "Auto", "")))</f>
        <v>Auto</v>
      </c>
      <c r="R1222" s="13" t="s">
        <v>577</v>
      </c>
      <c r="S1222" s="25">
        <v>1</v>
      </c>
      <c r="T1222" s="25">
        <v>0</v>
      </c>
      <c r="U1222" s="25">
        <v>0</v>
      </c>
      <c r="V1222" s="25">
        <v>1</v>
      </c>
      <c r="W1222" s="25">
        <v>0</v>
      </c>
      <c r="X1222" s="13">
        <v>1</v>
      </c>
      <c r="Y1222" s="13" t="str">
        <f t="shared" si="58"/>
        <v>Closure-10</v>
      </c>
      <c r="AA1222" t="str">
        <f t="shared" si="59"/>
        <v>YES</v>
      </c>
      <c r="AB1222" t="str">
        <f t="shared" si="60"/>
        <v>NO</v>
      </c>
      <c r="AC1222" t="str">
        <f t="shared" si="61"/>
        <v>NO</v>
      </c>
      <c r="AD1222" t="str">
        <f t="shared" si="62"/>
        <v>NO</v>
      </c>
      <c r="AE1222" t="str">
        <f t="shared" si="63"/>
        <v>NO</v>
      </c>
      <c r="AF1222"/>
    </row>
    <row r="1223" spans="1:32" ht="15" x14ac:dyDescent="0.35">
      <c r="A1223" s="5" t="s">
        <v>1327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56"/>
        <v>FixMiner</v>
      </c>
      <c r="P1223" s="13" t="str">
        <f t="shared" si="57"/>
        <v>True Pattern</v>
      </c>
      <c r="Q1223" s="13" t="str">
        <f>IF(NOT(ISERR(SEARCH("*_Buggy",$A1223))), "Buggy", IF(NOT(ISERR(SEARCH("*_Manual",$A1223))), "Manual", IF(NOT(ISERR(SEARCH("*_Auto",$A1223))), "Auto", "")))</f>
        <v>Auto</v>
      </c>
      <c r="R1223" s="13" t="s">
        <v>578</v>
      </c>
      <c r="S1223" s="25">
        <v>1</v>
      </c>
      <c r="T1223" s="25">
        <v>0</v>
      </c>
      <c r="U1223" s="25">
        <v>0</v>
      </c>
      <c r="V1223" s="25">
        <v>1</v>
      </c>
      <c r="W1223" s="25">
        <v>0</v>
      </c>
      <c r="X1223" s="13">
        <v>1</v>
      </c>
      <c r="Y1223" s="13" t="str">
        <f t="shared" si="58"/>
        <v>Closure-115</v>
      </c>
      <c r="AA1223" t="str">
        <f t="shared" si="59"/>
        <v>NO</v>
      </c>
      <c r="AB1223" t="str">
        <f t="shared" si="60"/>
        <v>NO</v>
      </c>
      <c r="AC1223" t="str">
        <f t="shared" si="61"/>
        <v>NO</v>
      </c>
      <c r="AD1223" t="str">
        <f t="shared" si="62"/>
        <v>NO</v>
      </c>
      <c r="AE1223" t="str">
        <f t="shared" si="63"/>
        <v>NO</v>
      </c>
      <c r="AF1223"/>
    </row>
    <row r="1224" spans="1:32" ht="15" x14ac:dyDescent="0.35">
      <c r="A1224" s="5" t="s">
        <v>1328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56"/>
        <v>FixMiner</v>
      </c>
      <c r="P1224" s="13" t="str">
        <f t="shared" si="57"/>
        <v>True Pattern</v>
      </c>
      <c r="Q1224" s="13" t="str">
        <f>IF(NOT(ISERR(SEARCH("*_Buggy",$A1224))), "Buggy", IF(NOT(ISERR(SEARCH("*_Manual",$A1224))), "Manual", IF(NOT(ISERR(SEARCH("*_Auto",$A1224))), "Auto", "")))</f>
        <v>Auto</v>
      </c>
      <c r="R1224" s="13" t="s">
        <v>577</v>
      </c>
      <c r="S1224" s="25">
        <v>2</v>
      </c>
      <c r="T1224" s="25">
        <v>0</v>
      </c>
      <c r="U1224" s="25">
        <v>0</v>
      </c>
      <c r="V1224" s="25">
        <v>0</v>
      </c>
      <c r="W1224" s="25">
        <v>1</v>
      </c>
      <c r="X1224" s="13">
        <v>2</v>
      </c>
      <c r="Y1224" s="13" t="str">
        <f t="shared" si="58"/>
        <v>Closure-13</v>
      </c>
      <c r="AA1224" t="str">
        <f t="shared" si="59"/>
        <v>NO</v>
      </c>
      <c r="AB1224" t="str">
        <f t="shared" si="60"/>
        <v>NO</v>
      </c>
      <c r="AC1224" t="str">
        <f t="shared" si="61"/>
        <v>YES</v>
      </c>
      <c r="AD1224" t="str">
        <f t="shared" si="62"/>
        <v>NO</v>
      </c>
      <c r="AE1224" t="str">
        <f t="shared" si="63"/>
        <v>NO</v>
      </c>
      <c r="AF1224"/>
    </row>
    <row r="1225" spans="1:32" ht="15" x14ac:dyDescent="0.35">
      <c r="A1225" s="7" t="s">
        <v>1329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56"/>
        <v>FixMiner</v>
      </c>
      <c r="P1225" s="13" t="str">
        <f t="shared" si="57"/>
        <v>True Pattern</v>
      </c>
      <c r="Q1225" s="13" t="str">
        <f>IF(NOT(ISERR(SEARCH("*_Buggy",$A1225))), "Buggy", IF(NOT(ISERR(SEARCH("*_Manual",$A1225))), "Manual", IF(NOT(ISERR(SEARCH("*_Auto",$A1225))), "Auto", "")))</f>
        <v>Auto</v>
      </c>
      <c r="R1225" s="13" t="s">
        <v>578</v>
      </c>
      <c r="S1225" s="25">
        <v>1</v>
      </c>
      <c r="T1225" s="25">
        <v>0</v>
      </c>
      <c r="U1225" s="25">
        <v>2</v>
      </c>
      <c r="V1225" s="25">
        <v>0</v>
      </c>
      <c r="W1225" s="25">
        <v>0</v>
      </c>
      <c r="X1225" s="13">
        <v>2</v>
      </c>
      <c r="Y1225" s="13" t="str">
        <f t="shared" si="58"/>
        <v>Closure-19</v>
      </c>
      <c r="AA1225" t="str">
        <f t="shared" si="59"/>
        <v>NO</v>
      </c>
      <c r="AB1225" t="str">
        <f t="shared" si="60"/>
        <v>NO</v>
      </c>
      <c r="AC1225" t="str">
        <f t="shared" si="61"/>
        <v>NO</v>
      </c>
      <c r="AD1225" t="str">
        <f t="shared" si="62"/>
        <v>NO</v>
      </c>
      <c r="AE1225" t="str">
        <f t="shared" si="63"/>
        <v>NO</v>
      </c>
      <c r="AF1225"/>
    </row>
    <row r="1226" spans="1:32" ht="15" x14ac:dyDescent="0.35">
      <c r="A1226" s="7" t="s">
        <v>1330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56"/>
        <v>FixMiner</v>
      </c>
      <c r="P1226" s="13" t="str">
        <f t="shared" si="57"/>
        <v>True Pattern</v>
      </c>
      <c r="Q1226" s="13" t="str">
        <f>IF(NOT(ISERR(SEARCH("*_Buggy",$A1226))), "Buggy", IF(NOT(ISERR(SEARCH("*_Manual",$A1226))), "Manual", IF(NOT(ISERR(SEARCH("*_Auto",$A1226))), "Auto", "")))</f>
        <v>Auto</v>
      </c>
      <c r="R1226" s="13" t="s">
        <v>577</v>
      </c>
      <c r="S1226" s="25">
        <v>2</v>
      </c>
      <c r="T1226" s="13">
        <v>2</v>
      </c>
      <c r="U1226" s="25">
        <v>0</v>
      </c>
      <c r="V1226" s="25">
        <v>0</v>
      </c>
      <c r="W1226" s="25">
        <v>0</v>
      </c>
      <c r="X1226" s="13">
        <v>2</v>
      </c>
      <c r="Y1226" s="13" t="str">
        <f t="shared" si="58"/>
        <v>Closure-2</v>
      </c>
      <c r="AA1226" t="str">
        <f t="shared" si="59"/>
        <v>NO</v>
      </c>
      <c r="AB1226" t="str">
        <f t="shared" si="60"/>
        <v>NO</v>
      </c>
      <c r="AC1226" t="str">
        <f t="shared" si="61"/>
        <v>NO</v>
      </c>
      <c r="AD1226" t="str">
        <f t="shared" si="62"/>
        <v>NO</v>
      </c>
      <c r="AE1226" t="str">
        <f t="shared" si="63"/>
        <v>NO</v>
      </c>
      <c r="AF1226"/>
    </row>
    <row r="1227" spans="1:32" ht="15" x14ac:dyDescent="0.35">
      <c r="A1227" s="5" t="s">
        <v>1331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56"/>
        <v>FixMiner</v>
      </c>
      <c r="P1227" s="13" t="str">
        <f t="shared" si="57"/>
        <v>True Pattern</v>
      </c>
      <c r="Q1227" s="13" t="str">
        <f>IF(NOT(ISERR(SEARCH("*_Buggy",$A1227))), "Buggy", IF(NOT(ISERR(SEARCH("*_Manual",$A1227))), "Manual", IF(NOT(ISERR(SEARCH("*_Auto",$A1227))), "Auto", "")))</f>
        <v>Auto</v>
      </c>
      <c r="R1227" s="13" t="s">
        <v>577</v>
      </c>
      <c r="S1227" s="25">
        <v>1</v>
      </c>
      <c r="T1227" s="25">
        <v>0</v>
      </c>
      <c r="U1227" s="25">
        <v>0</v>
      </c>
      <c r="V1227" s="25">
        <v>1</v>
      </c>
      <c r="W1227" s="25">
        <v>0</v>
      </c>
      <c r="X1227" s="13">
        <v>1</v>
      </c>
      <c r="Y1227" s="13" t="str">
        <f t="shared" si="58"/>
        <v>Closure-38</v>
      </c>
      <c r="AA1227" t="str">
        <f t="shared" si="59"/>
        <v>YES</v>
      </c>
      <c r="AB1227" t="str">
        <f t="shared" si="60"/>
        <v>NO</v>
      </c>
      <c r="AC1227" t="str">
        <f t="shared" si="61"/>
        <v>NO</v>
      </c>
      <c r="AD1227" t="str">
        <f t="shared" si="62"/>
        <v>NO</v>
      </c>
      <c r="AE1227" t="str">
        <f t="shared" si="63"/>
        <v>NO</v>
      </c>
      <c r="AF1227"/>
    </row>
    <row r="1228" spans="1:32" ht="15" x14ac:dyDescent="0.35">
      <c r="A1228" s="5" t="s">
        <v>1332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56"/>
        <v>FixMiner</v>
      </c>
      <c r="P1228" s="13" t="str">
        <f t="shared" si="57"/>
        <v>True Pattern</v>
      </c>
      <c r="Q1228" s="13" t="str">
        <f>IF(NOT(ISERR(SEARCH("*_Buggy",$A1228))), "Buggy", IF(NOT(ISERR(SEARCH("*_Manual",$A1228))), "Manual", IF(NOT(ISERR(SEARCH("*_Auto",$A1228))), "Auto", "")))</f>
        <v>Auto</v>
      </c>
      <c r="R1228" s="13" t="s">
        <v>577</v>
      </c>
      <c r="S1228" s="25">
        <v>1</v>
      </c>
      <c r="T1228" s="25">
        <v>0</v>
      </c>
      <c r="U1228" s="25">
        <v>16</v>
      </c>
      <c r="V1228" s="25">
        <v>0</v>
      </c>
      <c r="W1228" s="25">
        <v>0</v>
      </c>
      <c r="X1228" s="13">
        <v>16</v>
      </c>
      <c r="Y1228" s="13" t="str">
        <f t="shared" si="58"/>
        <v>Closure-46</v>
      </c>
      <c r="AA1228" t="str">
        <f t="shared" si="59"/>
        <v>NO</v>
      </c>
      <c r="AB1228" t="str">
        <f t="shared" si="60"/>
        <v>YES</v>
      </c>
      <c r="AC1228" t="str">
        <f t="shared" si="61"/>
        <v>NO</v>
      </c>
      <c r="AD1228" t="str">
        <f t="shared" si="62"/>
        <v>NO</v>
      </c>
      <c r="AE1228" t="str">
        <f t="shared" si="63"/>
        <v>YES</v>
      </c>
      <c r="AF1228"/>
    </row>
    <row r="1229" spans="1:32" ht="15" x14ac:dyDescent="0.35">
      <c r="A1229" s="5" t="s">
        <v>1333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56"/>
        <v>FixMiner</v>
      </c>
      <c r="P1229" s="13" t="str">
        <f t="shared" si="57"/>
        <v>True Pattern</v>
      </c>
      <c r="Q1229" s="13" t="str">
        <f>IF(NOT(ISERR(SEARCH("*_Buggy",$A1229))), "Buggy", IF(NOT(ISERR(SEARCH("*_Manual",$A1229))), "Manual", IF(NOT(ISERR(SEARCH("*_Auto",$A1229))), "Auto", "")))</f>
        <v>Auto</v>
      </c>
      <c r="R1229" s="13" t="s">
        <v>578</v>
      </c>
      <c r="S1229" s="25">
        <v>1</v>
      </c>
      <c r="T1229" s="25">
        <v>0</v>
      </c>
      <c r="U1229" s="25">
        <v>0</v>
      </c>
      <c r="V1229" s="25">
        <v>1</v>
      </c>
      <c r="W1229" s="25">
        <v>0</v>
      </c>
      <c r="X1229" s="13">
        <v>1</v>
      </c>
      <c r="Y1229" s="13" t="str">
        <f t="shared" si="58"/>
        <v>Closure-62</v>
      </c>
      <c r="AA1229" t="str">
        <f t="shared" si="59"/>
        <v>YES</v>
      </c>
      <c r="AB1229" t="str">
        <f t="shared" si="60"/>
        <v>NO</v>
      </c>
      <c r="AC1229" t="str">
        <f t="shared" si="61"/>
        <v>NO</v>
      </c>
      <c r="AD1229" t="str">
        <f t="shared" si="62"/>
        <v>NO</v>
      </c>
      <c r="AE1229" t="str">
        <f t="shared" si="63"/>
        <v>NO</v>
      </c>
      <c r="AF1229"/>
    </row>
    <row r="1230" spans="1:32" ht="15" x14ac:dyDescent="0.35">
      <c r="A1230" s="5" t="s">
        <v>1334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56"/>
        <v>FixMiner</v>
      </c>
      <c r="P1230" s="13" t="str">
        <f t="shared" si="57"/>
        <v>True Pattern</v>
      </c>
      <c r="Q1230" s="13" t="str">
        <f>IF(NOT(ISERR(SEARCH("*_Buggy",$A1230))), "Buggy", IF(NOT(ISERR(SEARCH("*_Manual",$A1230))), "Manual", IF(NOT(ISERR(SEARCH("*_Auto",$A1230))), "Auto", "")))</f>
        <v>Auto</v>
      </c>
      <c r="R1230" s="13" t="s">
        <v>577</v>
      </c>
      <c r="S1230" s="25">
        <v>1</v>
      </c>
      <c r="T1230" s="25">
        <v>0</v>
      </c>
      <c r="U1230" s="25">
        <v>0</v>
      </c>
      <c r="V1230" s="25">
        <v>1</v>
      </c>
      <c r="W1230" s="25">
        <v>0</v>
      </c>
      <c r="X1230" s="13">
        <v>1</v>
      </c>
      <c r="Y1230" s="13" t="str">
        <f t="shared" si="58"/>
        <v>Closure-73</v>
      </c>
      <c r="AA1230" t="str">
        <f t="shared" si="59"/>
        <v>YES</v>
      </c>
      <c r="AB1230" t="str">
        <f t="shared" si="60"/>
        <v>NO</v>
      </c>
      <c r="AC1230" t="str">
        <f t="shared" si="61"/>
        <v>NO</v>
      </c>
      <c r="AD1230" t="str">
        <f t="shared" si="62"/>
        <v>NO</v>
      </c>
      <c r="AE1230" t="str">
        <f t="shared" si="63"/>
        <v>NO</v>
      </c>
      <c r="AF1230"/>
    </row>
    <row r="1231" spans="1:32" ht="15" x14ac:dyDescent="0.35">
      <c r="A1231" s="7" t="s">
        <v>1335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56"/>
        <v>FixMiner</v>
      </c>
      <c r="P1231" s="13" t="str">
        <f t="shared" si="57"/>
        <v>True Pattern</v>
      </c>
      <c r="Q1231" s="13" t="str">
        <f>IF(NOT(ISERR(SEARCH("*_Buggy",$A1231))), "Buggy", IF(NOT(ISERR(SEARCH("*_Manual",$A1231))), "Manual", IF(NOT(ISERR(SEARCH("*_Auto",$A1231))), "Auto", "")))</f>
        <v>Auto</v>
      </c>
      <c r="R1231" s="13" t="s">
        <v>577</v>
      </c>
      <c r="S1231" s="25">
        <v>1</v>
      </c>
      <c r="T1231" s="25">
        <v>0</v>
      </c>
      <c r="U1231" s="25">
        <v>7</v>
      </c>
      <c r="V1231" s="25">
        <v>0</v>
      </c>
      <c r="W1231" s="25">
        <v>0</v>
      </c>
      <c r="X1231" s="13">
        <v>7</v>
      </c>
      <c r="Y1231" s="13" t="str">
        <f t="shared" si="58"/>
        <v>Lang-10</v>
      </c>
      <c r="AA1231" t="str">
        <f t="shared" si="59"/>
        <v>NO</v>
      </c>
      <c r="AB1231" t="str">
        <f t="shared" si="60"/>
        <v>NO</v>
      </c>
      <c r="AC1231" t="str">
        <f t="shared" si="61"/>
        <v>NO</v>
      </c>
      <c r="AD1231" t="str">
        <f t="shared" si="62"/>
        <v>NO</v>
      </c>
      <c r="AE1231" t="str">
        <f t="shared" si="63"/>
        <v>YES</v>
      </c>
      <c r="AF1231"/>
    </row>
    <row r="1232" spans="1:32" ht="15" x14ac:dyDescent="0.35">
      <c r="A1232" s="7" t="s">
        <v>1336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56"/>
        <v>FixMiner</v>
      </c>
      <c r="P1232" s="13" t="str">
        <f t="shared" si="57"/>
        <v>True Pattern</v>
      </c>
      <c r="Q1232" s="13" t="str">
        <f>IF(NOT(ISERR(SEARCH("*_Buggy",$A1232))), "Buggy", IF(NOT(ISERR(SEARCH("*_Manual",$A1232))), "Manual", IF(NOT(ISERR(SEARCH("*_Auto",$A1232))), "Auto", "")))</f>
        <v>Auto</v>
      </c>
      <c r="R1232" s="13" t="s">
        <v>578</v>
      </c>
      <c r="S1232" s="25">
        <v>1</v>
      </c>
      <c r="T1232" s="25">
        <v>0</v>
      </c>
      <c r="U1232" s="25">
        <v>0</v>
      </c>
      <c r="V1232" s="25">
        <v>1</v>
      </c>
      <c r="W1232" s="25">
        <v>0</v>
      </c>
      <c r="X1232" s="13">
        <v>1</v>
      </c>
      <c r="Y1232" s="13" t="str">
        <f t="shared" si="58"/>
        <v>Lang-19</v>
      </c>
      <c r="AA1232" t="str">
        <f t="shared" si="59"/>
        <v>NO</v>
      </c>
      <c r="AB1232" t="str">
        <f t="shared" si="60"/>
        <v>NO</v>
      </c>
      <c r="AC1232" t="str">
        <f t="shared" si="61"/>
        <v>NO</v>
      </c>
      <c r="AD1232" t="str">
        <f t="shared" si="62"/>
        <v>NO</v>
      </c>
      <c r="AE1232" t="str">
        <f t="shared" si="63"/>
        <v>NO</v>
      </c>
      <c r="AF1232"/>
    </row>
    <row r="1233" spans="1:32" ht="15" x14ac:dyDescent="0.35">
      <c r="A1233" s="5" t="s">
        <v>1337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56"/>
        <v>FixMiner</v>
      </c>
      <c r="P1233" s="13" t="str">
        <f t="shared" si="57"/>
        <v>True Pattern</v>
      </c>
      <c r="Q1233" s="13" t="str">
        <f>IF(NOT(ISERR(SEARCH("*_Buggy",$A1233))), "Buggy", IF(NOT(ISERR(SEARCH("*_Manual",$A1233))), "Manual", IF(NOT(ISERR(SEARCH("*_Auto",$A1233))), "Auto", "")))</f>
        <v>Auto</v>
      </c>
      <c r="R1233" s="13" t="s">
        <v>578</v>
      </c>
      <c r="S1233" s="25">
        <v>1</v>
      </c>
      <c r="T1233" s="25">
        <v>0</v>
      </c>
      <c r="U1233" s="25">
        <v>0</v>
      </c>
      <c r="V1233" s="25">
        <v>1</v>
      </c>
      <c r="W1233" s="25">
        <v>0</v>
      </c>
      <c r="X1233" s="13">
        <v>1</v>
      </c>
      <c r="Y1233" s="13" t="str">
        <f t="shared" si="58"/>
        <v>Lang-22</v>
      </c>
      <c r="AA1233" t="str">
        <f t="shared" si="59"/>
        <v>NO</v>
      </c>
      <c r="AB1233" t="str">
        <f t="shared" si="60"/>
        <v>NO</v>
      </c>
      <c r="AC1233" t="str">
        <f t="shared" si="61"/>
        <v>NO</v>
      </c>
      <c r="AD1233" t="str">
        <f t="shared" si="62"/>
        <v>NO</v>
      </c>
      <c r="AE1233" t="str">
        <f t="shared" si="63"/>
        <v>NO</v>
      </c>
      <c r="AF1233"/>
    </row>
    <row r="1234" spans="1:32" ht="15" x14ac:dyDescent="0.35">
      <c r="A1234" s="5" t="s">
        <v>1338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56"/>
        <v>FixMiner</v>
      </c>
      <c r="P1234" s="13" t="str">
        <f t="shared" si="57"/>
        <v>True Pattern</v>
      </c>
      <c r="Q1234" s="13" t="str">
        <f>IF(NOT(ISERR(SEARCH("*_Buggy",$A1234))), "Buggy", IF(NOT(ISERR(SEARCH("*_Manual",$A1234))), "Manual", IF(NOT(ISERR(SEARCH("*_Auto",$A1234))), "Auto", "")))</f>
        <v>Auto</v>
      </c>
      <c r="R1234" s="13" t="s">
        <v>577</v>
      </c>
      <c r="S1234" s="25">
        <v>1</v>
      </c>
      <c r="T1234" s="25">
        <v>0</v>
      </c>
      <c r="U1234" s="25">
        <v>0</v>
      </c>
      <c r="V1234" s="25">
        <v>1</v>
      </c>
      <c r="W1234" s="25">
        <v>0</v>
      </c>
      <c r="X1234" s="13">
        <v>1</v>
      </c>
      <c r="Y1234" s="13" t="str">
        <f t="shared" si="58"/>
        <v>Lang-56</v>
      </c>
      <c r="AA1234" t="str">
        <f t="shared" si="59"/>
        <v>NO</v>
      </c>
      <c r="AB1234" t="str">
        <f t="shared" si="60"/>
        <v>NO</v>
      </c>
      <c r="AC1234" t="str">
        <f t="shared" si="61"/>
        <v>NO</v>
      </c>
      <c r="AD1234" t="str">
        <f t="shared" si="62"/>
        <v>NO</v>
      </c>
      <c r="AE1234" t="str">
        <f t="shared" si="63"/>
        <v>NO</v>
      </c>
      <c r="AF1234"/>
    </row>
    <row r="1235" spans="1:32" ht="15" x14ac:dyDescent="0.35">
      <c r="A1235" s="7" t="s">
        <v>1339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56"/>
        <v>FixMiner</v>
      </c>
      <c r="P1235" s="13" t="str">
        <f t="shared" si="57"/>
        <v>True Pattern</v>
      </c>
      <c r="Q1235" s="13" t="str">
        <f>IF(NOT(ISERR(SEARCH("*_Buggy",$A1235))), "Buggy", IF(NOT(ISERR(SEARCH("*_Manual",$A1235))), "Manual", IF(NOT(ISERR(SEARCH("*_Auto",$A1235))), "Auto", "")))</f>
        <v>Auto</v>
      </c>
      <c r="R1235" s="13" t="s">
        <v>577</v>
      </c>
      <c r="S1235" s="25">
        <v>1</v>
      </c>
      <c r="T1235" s="25">
        <v>0</v>
      </c>
      <c r="U1235" s="25">
        <v>0</v>
      </c>
      <c r="V1235" s="25">
        <v>1</v>
      </c>
      <c r="W1235" s="25">
        <v>0</v>
      </c>
      <c r="X1235" s="13">
        <v>1</v>
      </c>
      <c r="Y1235" s="13" t="str">
        <f t="shared" si="58"/>
        <v>Lang-57</v>
      </c>
      <c r="AA1235" t="str">
        <f t="shared" si="59"/>
        <v>YES</v>
      </c>
      <c r="AB1235" t="str">
        <f t="shared" si="60"/>
        <v>NO</v>
      </c>
      <c r="AC1235" t="str">
        <f t="shared" si="61"/>
        <v>NO</v>
      </c>
      <c r="AD1235" t="str">
        <f t="shared" si="62"/>
        <v>NO</v>
      </c>
      <c r="AE1235" t="str">
        <f t="shared" si="63"/>
        <v>NO</v>
      </c>
      <c r="AF1235"/>
    </row>
    <row r="1236" spans="1:32" ht="15" x14ac:dyDescent="0.35">
      <c r="A1236" s="7" t="s">
        <v>1340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56"/>
        <v>FixMiner</v>
      </c>
      <c r="P1236" s="13" t="str">
        <f t="shared" si="57"/>
        <v>True Pattern</v>
      </c>
      <c r="Q1236" s="13" t="str">
        <f>IF(NOT(ISERR(SEARCH("*_Buggy",$A1236))), "Buggy", IF(NOT(ISERR(SEARCH("*_Manual",$A1236))), "Manual", IF(NOT(ISERR(SEARCH("*_Auto",$A1236))), "Auto", "")))</f>
        <v>Auto</v>
      </c>
      <c r="R1236" s="13" t="s">
        <v>578</v>
      </c>
      <c r="S1236" s="25">
        <v>1</v>
      </c>
      <c r="T1236" s="25">
        <v>0</v>
      </c>
      <c r="U1236" s="25">
        <v>1</v>
      </c>
      <c r="V1236" s="25">
        <v>1</v>
      </c>
      <c r="W1236" s="25">
        <v>0</v>
      </c>
      <c r="X1236" s="13">
        <v>2</v>
      </c>
      <c r="Y1236" s="13" t="str">
        <f t="shared" si="58"/>
        <v>Lang-58</v>
      </c>
      <c r="AA1236" t="str">
        <f t="shared" si="59"/>
        <v>NO</v>
      </c>
      <c r="AB1236" t="str">
        <f t="shared" si="60"/>
        <v>YES</v>
      </c>
      <c r="AC1236" t="str">
        <f t="shared" si="61"/>
        <v>NO</v>
      </c>
      <c r="AD1236" t="str">
        <f t="shared" si="62"/>
        <v>NO</v>
      </c>
      <c r="AE1236" t="str">
        <f t="shared" si="63"/>
        <v>NO</v>
      </c>
      <c r="AF1236"/>
    </row>
    <row r="1237" spans="1:32" ht="15" x14ac:dyDescent="0.35">
      <c r="A1237" s="7" t="s">
        <v>1341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56"/>
        <v>FixMiner</v>
      </c>
      <c r="P1237" s="13" t="str">
        <f t="shared" si="57"/>
        <v>True Pattern</v>
      </c>
      <c r="Q1237" s="13" t="str">
        <f>IF(NOT(ISERR(SEARCH("*_Buggy",$A1237))), "Buggy", IF(NOT(ISERR(SEARCH("*_Manual",$A1237))), "Manual", IF(NOT(ISERR(SEARCH("*_Auto",$A1237))), "Auto", "")))</f>
        <v>Auto</v>
      </c>
      <c r="R1237" s="13" t="s">
        <v>577</v>
      </c>
      <c r="S1237" s="25">
        <v>1</v>
      </c>
      <c r="T1237" s="25">
        <v>0</v>
      </c>
      <c r="U1237" s="25">
        <v>0</v>
      </c>
      <c r="V1237" s="25">
        <v>1</v>
      </c>
      <c r="W1237" s="25">
        <v>0</v>
      </c>
      <c r="X1237" s="13">
        <v>1</v>
      </c>
      <c r="Y1237" s="13" t="str">
        <f t="shared" si="58"/>
        <v>Lang-59</v>
      </c>
      <c r="AA1237" t="str">
        <f t="shared" si="59"/>
        <v>YES</v>
      </c>
      <c r="AB1237" t="str">
        <f t="shared" si="60"/>
        <v>NO</v>
      </c>
      <c r="AC1237" t="str">
        <f t="shared" si="61"/>
        <v>NO</v>
      </c>
      <c r="AD1237" t="str">
        <f t="shared" si="62"/>
        <v>NO</v>
      </c>
      <c r="AE1237" t="str">
        <f t="shared" si="63"/>
        <v>NO</v>
      </c>
      <c r="AF1237"/>
    </row>
    <row r="1238" spans="1:32" ht="15" x14ac:dyDescent="0.35">
      <c r="A1238" s="5" t="s">
        <v>1342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56"/>
        <v>FixMiner</v>
      </c>
      <c r="P1238" s="13" t="str">
        <f t="shared" si="57"/>
        <v>True Pattern</v>
      </c>
      <c r="Q1238" s="13" t="str">
        <f>IF(NOT(ISERR(SEARCH("*_Buggy",$A1238))), "Buggy", IF(NOT(ISERR(SEARCH("*_Manual",$A1238))), "Manual", IF(NOT(ISERR(SEARCH("*_Auto",$A1238))), "Auto", "")))</f>
        <v>Auto</v>
      </c>
      <c r="R1238" s="13" t="s">
        <v>578</v>
      </c>
      <c r="S1238" s="25">
        <v>2</v>
      </c>
      <c r="T1238" s="25">
        <v>0</v>
      </c>
      <c r="U1238" s="25">
        <v>0</v>
      </c>
      <c r="V1238" s="25">
        <v>1</v>
      </c>
      <c r="W1238" s="25">
        <v>2</v>
      </c>
      <c r="X1238" s="13">
        <v>3</v>
      </c>
      <c r="Y1238" s="13" t="str">
        <f t="shared" si="58"/>
        <v>Lang-63</v>
      </c>
      <c r="AA1238" t="str">
        <f t="shared" si="59"/>
        <v>NO</v>
      </c>
      <c r="AB1238" t="str">
        <f t="shared" si="60"/>
        <v>NO</v>
      </c>
      <c r="AC1238" t="str">
        <f t="shared" si="61"/>
        <v>NO</v>
      </c>
      <c r="AD1238" t="str">
        <f t="shared" si="62"/>
        <v>YES</v>
      </c>
      <c r="AE1238" t="str">
        <f t="shared" si="63"/>
        <v>NO</v>
      </c>
      <c r="AF1238"/>
    </row>
    <row r="1239" spans="1:32" ht="15" x14ac:dyDescent="0.35">
      <c r="A1239" s="7" t="s">
        <v>1343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si="56"/>
        <v>FixMiner</v>
      </c>
      <c r="P1239" s="13" t="str">
        <f t="shared" si="57"/>
        <v>True Pattern</v>
      </c>
      <c r="Q1239" s="13" t="str">
        <f>IF(NOT(ISERR(SEARCH("*_Buggy",$A1239))), "Buggy", IF(NOT(ISERR(SEARCH("*_Manual",$A1239))), "Manual", IF(NOT(ISERR(SEARCH("*_Auto",$A1239))), "Auto", "")))</f>
        <v>Auto</v>
      </c>
      <c r="R1239" s="13" t="s">
        <v>578</v>
      </c>
      <c r="S1239" s="25">
        <v>1</v>
      </c>
      <c r="T1239" s="25">
        <v>0</v>
      </c>
      <c r="U1239" s="25">
        <v>0</v>
      </c>
      <c r="V1239" s="25">
        <v>1</v>
      </c>
      <c r="W1239" s="25">
        <v>0</v>
      </c>
      <c r="X1239" s="13">
        <v>1</v>
      </c>
      <c r="Y1239" s="13" t="str">
        <f t="shared" si="58"/>
        <v>Lang-7</v>
      </c>
      <c r="AA1239" t="str">
        <f t="shared" si="59"/>
        <v>NO</v>
      </c>
      <c r="AB1239" t="str">
        <f t="shared" si="60"/>
        <v>NO</v>
      </c>
      <c r="AC1239" t="str">
        <f t="shared" si="61"/>
        <v>NO</v>
      </c>
      <c r="AD1239" t="str">
        <f t="shared" si="62"/>
        <v>NO</v>
      </c>
      <c r="AE1239" t="str">
        <f t="shared" si="63"/>
        <v>NO</v>
      </c>
      <c r="AF1239"/>
    </row>
    <row r="1240" spans="1:32" ht="15" x14ac:dyDescent="0.35">
      <c r="A1240" s="7" t="s">
        <v>1344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ref="O1240:O1303" si="64">LEFT($A1240,FIND("_",$A1240)-1)</f>
        <v>FixMiner</v>
      </c>
      <c r="P1240" s="13" t="str">
        <f t="shared" ref="P1240:P1303" si="65">IF($O1240="ACS", "True Search", IF($O1240="Arja", "Evolutionary Search", IF($O1240="AVATAR", "True Pattern", IF($O1240="CapGen", "Search Like Pattern", IF($O1240="Cardumen", "True Semantic", IF($O1240="DynaMoth", "True Semantic", IF($O1240="FixMiner", "True Pattern", IF($O1240="GenProg-A", "Evolutionary Search", IF($O1240="Hercules", "Learning Pattern", IF($O1240="Jaid", "True Semantic",
IF($O1240="Kali-A", "True Search", IF($O1240="kPAR", "True Pattern", IF($O1240="Nopol", "True Semantic", IF($O1240="RSRepair-A", "Evolutionary Search", IF($O1240="SequenceR", "Deep Learning", IF($O1240="SimFix", "Search Like Pattern", IF($O1240="SketchFix", "True Pattern", IF($O1240="SOFix", "True Pattern", IF($O1240="ssFix", "Search Like Pattern", IF($O1240="TBar", "True Pattern", ""))))))))))))))))))))</f>
        <v>True Pattern</v>
      </c>
      <c r="Q1240" s="13" t="str">
        <f>IF(NOT(ISERR(SEARCH("*_Buggy",$A1240))), "Buggy", IF(NOT(ISERR(SEARCH("*_Manual",$A1240))), "Manual", IF(NOT(ISERR(SEARCH("*_Auto",$A1240))), "Auto", "")))</f>
        <v>Auto</v>
      </c>
      <c r="R1240" s="13" t="s">
        <v>578</v>
      </c>
      <c r="S1240" s="25">
        <v>1</v>
      </c>
      <c r="T1240" s="25">
        <v>0</v>
      </c>
      <c r="U1240" s="25">
        <v>1</v>
      </c>
      <c r="V1240" s="25">
        <v>0</v>
      </c>
      <c r="W1240" s="25">
        <v>0</v>
      </c>
      <c r="X1240" s="13">
        <v>1</v>
      </c>
      <c r="Y1240" s="13" t="str">
        <f t="shared" si="58"/>
        <v>Math-20</v>
      </c>
      <c r="AA1240" t="str">
        <f t="shared" si="59"/>
        <v>NO</v>
      </c>
      <c r="AB1240" t="str">
        <f t="shared" si="60"/>
        <v>NO</v>
      </c>
      <c r="AC1240" t="str">
        <f t="shared" si="61"/>
        <v>NO</v>
      </c>
      <c r="AD1240" t="str">
        <f t="shared" si="62"/>
        <v>NO</v>
      </c>
      <c r="AE1240" t="str">
        <f t="shared" si="63"/>
        <v>NO</v>
      </c>
      <c r="AF1240"/>
    </row>
    <row r="1241" spans="1:32" ht="15" x14ac:dyDescent="0.35">
      <c r="A1241" s="5" t="s">
        <v>1345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64"/>
        <v>FixMiner</v>
      </c>
      <c r="P1241" s="13" t="str">
        <f t="shared" si="65"/>
        <v>True Pattern</v>
      </c>
      <c r="Q1241" s="13" t="str">
        <f>IF(NOT(ISERR(SEARCH("*_Buggy",$A1241))), "Buggy", IF(NOT(ISERR(SEARCH("*_Manual",$A1241))), "Manual", IF(NOT(ISERR(SEARCH("*_Auto",$A1241))), "Auto", "")))</f>
        <v>Auto</v>
      </c>
      <c r="R1241" s="13" t="s">
        <v>578</v>
      </c>
      <c r="S1241" s="25">
        <v>1</v>
      </c>
      <c r="T1241" s="25">
        <v>0</v>
      </c>
      <c r="U1241" s="25">
        <v>9</v>
      </c>
      <c r="V1241" s="25">
        <v>0</v>
      </c>
      <c r="W1241" s="25">
        <v>0</v>
      </c>
      <c r="X1241" s="13">
        <v>9</v>
      </c>
      <c r="Y1241" s="13" t="str">
        <f t="shared" si="58"/>
        <v>Math-28</v>
      </c>
      <c r="AA1241" t="str">
        <f t="shared" si="59"/>
        <v>NO</v>
      </c>
      <c r="AB1241" t="str">
        <f t="shared" si="60"/>
        <v>NO</v>
      </c>
      <c r="AC1241" t="str">
        <f t="shared" si="61"/>
        <v>NO</v>
      </c>
      <c r="AD1241" t="str">
        <f t="shared" si="62"/>
        <v>NO</v>
      </c>
      <c r="AE1241" t="str">
        <f t="shared" si="63"/>
        <v>NO</v>
      </c>
      <c r="AF1241"/>
    </row>
    <row r="1242" spans="1:32" ht="15" x14ac:dyDescent="0.35">
      <c r="A1242" s="7" t="s">
        <v>1346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64"/>
        <v>FixMiner</v>
      </c>
      <c r="P1242" s="13" t="str">
        <f t="shared" si="65"/>
        <v>True Pattern</v>
      </c>
      <c r="Q1242" s="13" t="str">
        <f>IF(NOT(ISERR(SEARCH("*_Buggy",$A1242))), "Buggy", IF(NOT(ISERR(SEARCH("*_Manual",$A1242))), "Manual", IF(NOT(ISERR(SEARCH("*_Auto",$A1242))), "Auto", "")))</f>
        <v>Auto</v>
      </c>
      <c r="R1242" s="13" t="s">
        <v>577</v>
      </c>
      <c r="S1242" s="25">
        <v>1</v>
      </c>
      <c r="T1242" s="25">
        <v>0</v>
      </c>
      <c r="U1242" s="25">
        <v>0</v>
      </c>
      <c r="V1242" s="25">
        <v>1</v>
      </c>
      <c r="W1242" s="25">
        <v>0</v>
      </c>
      <c r="X1242" s="13">
        <v>1</v>
      </c>
      <c r="Y1242" s="13" t="str">
        <f t="shared" si="58"/>
        <v>Math-30</v>
      </c>
      <c r="AA1242" t="str">
        <f t="shared" si="59"/>
        <v>YES</v>
      </c>
      <c r="AB1242" t="str">
        <f t="shared" si="60"/>
        <v>NO</v>
      </c>
      <c r="AC1242" t="str">
        <f t="shared" si="61"/>
        <v>NO</v>
      </c>
      <c r="AD1242" t="str">
        <f t="shared" si="62"/>
        <v>NO</v>
      </c>
      <c r="AE1242" t="str">
        <f t="shared" si="63"/>
        <v>NO</v>
      </c>
      <c r="AF1242"/>
    </row>
    <row r="1243" spans="1:32" ht="15" x14ac:dyDescent="0.35">
      <c r="A1243" s="7" t="s">
        <v>1347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64"/>
        <v>FixMiner</v>
      </c>
      <c r="P1243" s="13" t="str">
        <f t="shared" si="65"/>
        <v>True Pattern</v>
      </c>
      <c r="Q1243" s="13" t="str">
        <f>IF(NOT(ISERR(SEARCH("*_Buggy",$A1243))), "Buggy", IF(NOT(ISERR(SEARCH("*_Manual",$A1243))), "Manual", IF(NOT(ISERR(SEARCH("*_Auto",$A1243))), "Auto", "")))</f>
        <v>Auto</v>
      </c>
      <c r="R1243" s="13" t="s">
        <v>577</v>
      </c>
      <c r="S1243" s="25">
        <v>1</v>
      </c>
      <c r="T1243" s="25">
        <v>0</v>
      </c>
      <c r="U1243" s="25">
        <v>0</v>
      </c>
      <c r="V1243" s="25">
        <v>1</v>
      </c>
      <c r="W1243" s="25">
        <v>0</v>
      </c>
      <c r="X1243" s="13">
        <v>1</v>
      </c>
      <c r="Y1243" s="13" t="str">
        <f t="shared" si="58"/>
        <v>Math-33</v>
      </c>
      <c r="AA1243" t="str">
        <f t="shared" si="59"/>
        <v>YES</v>
      </c>
      <c r="AB1243" t="str">
        <f t="shared" si="60"/>
        <v>NO</v>
      </c>
      <c r="AC1243" t="str">
        <f t="shared" si="61"/>
        <v>NO</v>
      </c>
      <c r="AD1243" t="str">
        <f t="shared" si="62"/>
        <v>NO</v>
      </c>
      <c r="AE1243" t="str">
        <f t="shared" si="63"/>
        <v>NO</v>
      </c>
      <c r="AF1243"/>
    </row>
    <row r="1244" spans="1:32" ht="15" x14ac:dyDescent="0.35">
      <c r="A1244" s="5" t="s">
        <v>1348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64"/>
        <v>FixMiner</v>
      </c>
      <c r="P1244" s="13" t="str">
        <f t="shared" si="65"/>
        <v>True Pattern</v>
      </c>
      <c r="Q1244" s="13" t="str">
        <f>IF(NOT(ISERR(SEARCH("*_Buggy",$A1244))), "Buggy", IF(NOT(ISERR(SEARCH("*_Manual",$A1244))), "Manual", IF(NOT(ISERR(SEARCH("*_Auto",$A1244))), "Auto", "")))</f>
        <v>Auto</v>
      </c>
      <c r="R1244" s="13" t="s">
        <v>577</v>
      </c>
      <c r="S1244" s="25">
        <v>1</v>
      </c>
      <c r="T1244" s="25">
        <v>0</v>
      </c>
      <c r="U1244" s="25">
        <v>0</v>
      </c>
      <c r="V1244" s="25">
        <v>1</v>
      </c>
      <c r="W1244" s="25">
        <v>0</v>
      </c>
      <c r="X1244" s="13">
        <v>1</v>
      </c>
      <c r="Y1244" s="13" t="str">
        <f t="shared" si="58"/>
        <v>Math-34</v>
      </c>
      <c r="AA1244" t="str">
        <f t="shared" si="59"/>
        <v>YES</v>
      </c>
      <c r="AB1244" t="str">
        <f t="shared" si="60"/>
        <v>NO</v>
      </c>
      <c r="AC1244" t="str">
        <f t="shared" si="61"/>
        <v>NO</v>
      </c>
      <c r="AD1244" t="str">
        <f t="shared" si="62"/>
        <v>NO</v>
      </c>
      <c r="AE1244" t="str">
        <f t="shared" si="63"/>
        <v>NO</v>
      </c>
      <c r="AF1244"/>
    </row>
    <row r="1245" spans="1:32" ht="15" x14ac:dyDescent="0.35">
      <c r="A1245" s="5" t="s">
        <v>1349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64"/>
        <v>FixMiner</v>
      </c>
      <c r="P1245" s="13" t="str">
        <f t="shared" si="65"/>
        <v>True Pattern</v>
      </c>
      <c r="Q1245" s="13" t="str">
        <f>IF(NOT(ISERR(SEARCH("*_Buggy",$A1245))), "Buggy", IF(NOT(ISERR(SEARCH("*_Manual",$A1245))), "Manual", IF(NOT(ISERR(SEARCH("*_Auto",$A1245))), "Auto", "")))</f>
        <v>Auto</v>
      </c>
      <c r="R1245" s="13" t="s">
        <v>577</v>
      </c>
      <c r="S1245" s="25">
        <v>1</v>
      </c>
      <c r="T1245" s="25">
        <v>0</v>
      </c>
      <c r="U1245" s="25">
        <v>0</v>
      </c>
      <c r="V1245" s="25">
        <v>1</v>
      </c>
      <c r="W1245" s="25">
        <v>0</v>
      </c>
      <c r="X1245" s="13">
        <v>1</v>
      </c>
      <c r="Y1245" s="13" t="str">
        <f t="shared" si="58"/>
        <v>Math-35</v>
      </c>
      <c r="AA1245" t="str">
        <f t="shared" si="59"/>
        <v>NO</v>
      </c>
      <c r="AB1245" t="str">
        <f t="shared" si="60"/>
        <v>NO</v>
      </c>
      <c r="AC1245" t="str">
        <f t="shared" si="61"/>
        <v>NO</v>
      </c>
      <c r="AD1245" t="str">
        <f t="shared" si="62"/>
        <v>NO</v>
      </c>
      <c r="AE1245" t="str">
        <f t="shared" si="63"/>
        <v>NO</v>
      </c>
      <c r="AF1245"/>
    </row>
    <row r="1246" spans="1:32" ht="15" x14ac:dyDescent="0.35">
      <c r="A1246" s="5" t="s">
        <v>1350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64"/>
        <v>FixMiner</v>
      </c>
      <c r="P1246" s="13" t="str">
        <f t="shared" si="65"/>
        <v>True Pattern</v>
      </c>
      <c r="Q1246" s="13" t="str">
        <f>IF(NOT(ISERR(SEARCH("*_Buggy",$A1246))), "Buggy", IF(NOT(ISERR(SEARCH("*_Manual",$A1246))), "Manual", IF(NOT(ISERR(SEARCH("*_Auto",$A1246))), "Auto", "")))</f>
        <v>Auto</v>
      </c>
      <c r="R1246" s="13" t="s">
        <v>578</v>
      </c>
      <c r="S1246" s="25">
        <v>1</v>
      </c>
      <c r="T1246" s="25">
        <v>0</v>
      </c>
      <c r="U1246" s="25">
        <v>0</v>
      </c>
      <c r="V1246" s="25">
        <v>1</v>
      </c>
      <c r="W1246" s="25">
        <v>0</v>
      </c>
      <c r="X1246" s="13">
        <v>1</v>
      </c>
      <c r="Y1246" s="13" t="str">
        <f t="shared" si="58"/>
        <v>Math-50</v>
      </c>
      <c r="AA1246" t="str">
        <f t="shared" si="59"/>
        <v>NO</v>
      </c>
      <c r="AB1246" t="str">
        <f t="shared" si="60"/>
        <v>NO</v>
      </c>
      <c r="AC1246" t="str">
        <f t="shared" si="61"/>
        <v>NO</v>
      </c>
      <c r="AD1246" t="str">
        <f t="shared" si="62"/>
        <v>NO</v>
      </c>
      <c r="AE1246" t="str">
        <f t="shared" si="63"/>
        <v>NO</v>
      </c>
      <c r="AF1246"/>
    </row>
    <row r="1247" spans="1:32" ht="15" x14ac:dyDescent="0.35">
      <c r="A1247" s="5" t="s">
        <v>1351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64"/>
        <v>FixMiner</v>
      </c>
      <c r="P1247" s="13" t="str">
        <f t="shared" si="65"/>
        <v>True Pattern</v>
      </c>
      <c r="Q1247" s="13" t="str">
        <f>IF(NOT(ISERR(SEARCH("*_Buggy",$A1247))), "Buggy", IF(NOT(ISERR(SEARCH("*_Manual",$A1247))), "Manual", IF(NOT(ISERR(SEARCH("*_Auto",$A1247))), "Auto", "")))</f>
        <v>Auto</v>
      </c>
      <c r="R1247" s="13" t="s">
        <v>577</v>
      </c>
      <c r="S1247" s="25">
        <v>1</v>
      </c>
      <c r="T1247" s="25">
        <v>0</v>
      </c>
      <c r="U1247" s="25">
        <v>0</v>
      </c>
      <c r="V1247" s="25">
        <v>1</v>
      </c>
      <c r="W1247" s="25">
        <v>0</v>
      </c>
      <c r="X1247" s="13">
        <v>1</v>
      </c>
      <c r="Y1247" s="13" t="str">
        <f t="shared" si="58"/>
        <v>Math-57</v>
      </c>
      <c r="AA1247" t="str">
        <f t="shared" si="59"/>
        <v>YES</v>
      </c>
      <c r="AB1247" t="str">
        <f t="shared" si="60"/>
        <v>NO</v>
      </c>
      <c r="AC1247" t="str">
        <f t="shared" si="61"/>
        <v>NO</v>
      </c>
      <c r="AD1247" t="str">
        <f t="shared" si="62"/>
        <v>NO</v>
      </c>
      <c r="AE1247" t="str">
        <f t="shared" si="63"/>
        <v>NO</v>
      </c>
      <c r="AF1247"/>
    </row>
    <row r="1248" spans="1:32" ht="15" x14ac:dyDescent="0.35">
      <c r="A1248" s="5" t="s">
        <v>1352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64"/>
        <v>FixMiner</v>
      </c>
      <c r="P1248" s="13" t="str">
        <f t="shared" si="65"/>
        <v>True Pattern</v>
      </c>
      <c r="Q1248" s="13" t="str">
        <f>IF(NOT(ISERR(SEARCH("*_Buggy",$A1248))), "Buggy", IF(NOT(ISERR(SEARCH("*_Manual",$A1248))), "Manual", IF(NOT(ISERR(SEARCH("*_Auto",$A1248))), "Auto", "")))</f>
        <v>Auto</v>
      </c>
      <c r="R1248" s="13" t="s">
        <v>578</v>
      </c>
      <c r="S1248" s="25">
        <v>1</v>
      </c>
      <c r="T1248" s="25">
        <v>0</v>
      </c>
      <c r="U1248" s="25">
        <v>0</v>
      </c>
      <c r="V1248" s="25">
        <v>1</v>
      </c>
      <c r="W1248" s="25">
        <v>0</v>
      </c>
      <c r="X1248" s="13">
        <v>1</v>
      </c>
      <c r="Y1248" s="13" t="str">
        <f t="shared" si="58"/>
        <v>Math-63</v>
      </c>
      <c r="AA1248" t="str">
        <f t="shared" si="59"/>
        <v>YES</v>
      </c>
      <c r="AB1248" t="str">
        <f t="shared" si="60"/>
        <v>NO</v>
      </c>
      <c r="AC1248" t="str">
        <f t="shared" si="61"/>
        <v>NO</v>
      </c>
      <c r="AD1248" t="str">
        <f t="shared" si="62"/>
        <v>NO</v>
      </c>
      <c r="AE1248" t="str">
        <f t="shared" si="63"/>
        <v>NO</v>
      </c>
      <c r="AF1248"/>
    </row>
    <row r="1249" spans="1:32" ht="15" x14ac:dyDescent="0.35">
      <c r="A1249" s="5" t="s">
        <v>1353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64"/>
        <v>FixMiner</v>
      </c>
      <c r="P1249" s="13" t="str">
        <f t="shared" si="65"/>
        <v>True Pattern</v>
      </c>
      <c r="Q1249" s="13" t="str">
        <f>IF(NOT(ISERR(SEARCH("*_Buggy",$A1249))), "Buggy", IF(NOT(ISERR(SEARCH("*_Manual",$A1249))), "Manual", IF(NOT(ISERR(SEARCH("*_Auto",$A1249))), "Auto", "")))</f>
        <v>Auto</v>
      </c>
      <c r="R1249" s="13" t="s">
        <v>578</v>
      </c>
      <c r="S1249" s="25">
        <v>2</v>
      </c>
      <c r="T1249" s="25">
        <v>0</v>
      </c>
      <c r="U1249" s="25">
        <v>0</v>
      </c>
      <c r="V1249" s="25">
        <v>0</v>
      </c>
      <c r="W1249" s="25">
        <v>1</v>
      </c>
      <c r="X1249" s="13">
        <v>2</v>
      </c>
      <c r="Y1249" s="13" t="str">
        <f t="shared" si="58"/>
        <v>Math-64</v>
      </c>
      <c r="AA1249" t="str">
        <f t="shared" si="59"/>
        <v>NO</v>
      </c>
      <c r="AB1249" t="str">
        <f t="shared" si="60"/>
        <v>NO</v>
      </c>
      <c r="AC1249" t="str">
        <f t="shared" si="61"/>
        <v>NO</v>
      </c>
      <c r="AD1249" t="str">
        <f t="shared" si="62"/>
        <v>NO</v>
      </c>
      <c r="AE1249" t="str">
        <f t="shared" si="63"/>
        <v>NO</v>
      </c>
      <c r="AF1249"/>
    </row>
    <row r="1250" spans="1:32" ht="15" x14ac:dyDescent="0.35">
      <c r="A1250" s="5" t="s">
        <v>1354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64"/>
        <v>FixMiner</v>
      </c>
      <c r="P1250" s="13" t="str">
        <f t="shared" si="65"/>
        <v>True Pattern</v>
      </c>
      <c r="Q1250" s="13" t="str">
        <f>IF(NOT(ISERR(SEARCH("*_Buggy",$A1250))), "Buggy", IF(NOT(ISERR(SEARCH("*_Manual",$A1250))), "Manual", IF(NOT(ISERR(SEARCH("*_Auto",$A1250))), "Auto", "")))</f>
        <v>Auto</v>
      </c>
      <c r="R1250" s="13" t="s">
        <v>578</v>
      </c>
      <c r="S1250" s="25">
        <v>2</v>
      </c>
      <c r="T1250" s="25">
        <v>0</v>
      </c>
      <c r="U1250" s="25">
        <v>0</v>
      </c>
      <c r="V1250" s="25">
        <v>1</v>
      </c>
      <c r="W1250" s="25">
        <v>7</v>
      </c>
      <c r="X1250" s="13">
        <v>13</v>
      </c>
      <c r="Y1250" s="13" t="str">
        <f t="shared" si="58"/>
        <v>Math-68</v>
      </c>
      <c r="AA1250" t="str">
        <f t="shared" si="59"/>
        <v>NO</v>
      </c>
      <c r="AB1250" t="str">
        <f t="shared" si="60"/>
        <v>NO</v>
      </c>
      <c r="AC1250" t="str">
        <f t="shared" si="61"/>
        <v>NO</v>
      </c>
      <c r="AD1250" t="str">
        <f t="shared" si="62"/>
        <v>YES</v>
      </c>
      <c r="AE1250" t="str">
        <f t="shared" si="63"/>
        <v>YES</v>
      </c>
      <c r="AF1250"/>
    </row>
    <row r="1251" spans="1:32" ht="15" x14ac:dyDescent="0.35">
      <c r="A1251" s="7" t="s">
        <v>1355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64"/>
        <v>FixMiner</v>
      </c>
      <c r="P1251" s="13" t="str">
        <f t="shared" si="65"/>
        <v>True Pattern</v>
      </c>
      <c r="Q1251" s="13" t="str">
        <f>IF(NOT(ISERR(SEARCH("*_Buggy",$A1251))), "Buggy", IF(NOT(ISERR(SEARCH("*_Manual",$A1251))), "Manual", IF(NOT(ISERR(SEARCH("*_Auto",$A1251))), "Auto", "")))</f>
        <v>Auto</v>
      </c>
      <c r="R1251" s="13" t="s">
        <v>577</v>
      </c>
      <c r="S1251" s="25">
        <v>1</v>
      </c>
      <c r="T1251" s="25">
        <v>0</v>
      </c>
      <c r="U1251" s="25">
        <v>0</v>
      </c>
      <c r="V1251" s="25">
        <v>1</v>
      </c>
      <c r="W1251" s="25">
        <v>0</v>
      </c>
      <c r="X1251" s="13">
        <v>1</v>
      </c>
      <c r="Y1251" s="13" t="str">
        <f t="shared" si="58"/>
        <v>Math-70</v>
      </c>
      <c r="AA1251" t="str">
        <f t="shared" si="59"/>
        <v>YES</v>
      </c>
      <c r="AB1251" t="str">
        <f t="shared" si="60"/>
        <v>NO</v>
      </c>
      <c r="AC1251" t="str">
        <f t="shared" si="61"/>
        <v>NO</v>
      </c>
      <c r="AD1251" t="str">
        <f t="shared" si="62"/>
        <v>NO</v>
      </c>
      <c r="AE1251" t="str">
        <f t="shared" si="63"/>
        <v>NO</v>
      </c>
      <c r="AF1251"/>
    </row>
    <row r="1252" spans="1:32" ht="15" x14ac:dyDescent="0.35">
      <c r="A1252" s="5" t="s">
        <v>1356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64"/>
        <v>FixMiner</v>
      </c>
      <c r="P1252" s="13" t="str">
        <f t="shared" si="65"/>
        <v>True Pattern</v>
      </c>
      <c r="Q1252" s="13" t="str">
        <f>IF(NOT(ISERR(SEARCH("*_Buggy",$A1252))), "Buggy", IF(NOT(ISERR(SEARCH("*_Manual",$A1252))), "Manual", IF(NOT(ISERR(SEARCH("*_Auto",$A1252))), "Auto", "")))</f>
        <v>Auto</v>
      </c>
      <c r="R1252" s="13" t="s">
        <v>577</v>
      </c>
      <c r="S1252" s="25">
        <v>1</v>
      </c>
      <c r="T1252" s="25">
        <v>0</v>
      </c>
      <c r="U1252" s="25">
        <v>0</v>
      </c>
      <c r="V1252" s="25">
        <v>1</v>
      </c>
      <c r="W1252" s="25">
        <v>0</v>
      </c>
      <c r="X1252" s="13">
        <v>1</v>
      </c>
      <c r="Y1252" s="13" t="str">
        <f t="shared" si="58"/>
        <v>Math-75</v>
      </c>
      <c r="AA1252" t="str">
        <f t="shared" si="59"/>
        <v>YES</v>
      </c>
      <c r="AB1252" t="str">
        <f t="shared" si="60"/>
        <v>NO</v>
      </c>
      <c r="AC1252" t="str">
        <f t="shared" si="61"/>
        <v>NO</v>
      </c>
      <c r="AD1252" t="str">
        <f t="shared" si="62"/>
        <v>NO</v>
      </c>
      <c r="AE1252" t="str">
        <f t="shared" si="63"/>
        <v>NO</v>
      </c>
      <c r="AF1252"/>
    </row>
    <row r="1253" spans="1:32" ht="15" x14ac:dyDescent="0.35">
      <c r="A1253" s="5" t="s">
        <v>1357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64"/>
        <v>FixMiner</v>
      </c>
      <c r="P1253" s="13" t="str">
        <f t="shared" si="65"/>
        <v>True Pattern</v>
      </c>
      <c r="Q1253" s="13" t="str">
        <f>IF(NOT(ISERR(SEARCH("*_Buggy",$A1253))), "Buggy", IF(NOT(ISERR(SEARCH("*_Manual",$A1253))), "Manual", IF(NOT(ISERR(SEARCH("*_Auto",$A1253))), "Auto", "")))</f>
        <v>Auto</v>
      </c>
      <c r="R1253" s="13" t="s">
        <v>577</v>
      </c>
      <c r="S1253" s="25">
        <v>2</v>
      </c>
      <c r="T1253" s="25">
        <v>0</v>
      </c>
      <c r="U1253" s="25">
        <v>0</v>
      </c>
      <c r="V1253" s="25">
        <v>2</v>
      </c>
      <c r="W1253" s="25">
        <v>0</v>
      </c>
      <c r="X1253" s="13">
        <v>2</v>
      </c>
      <c r="Y1253" s="13" t="str">
        <f t="shared" ref="Y1253:Y1316" si="66">MID(A1253, SEARCH("_", A1253) +1, SEARCH("_", A1253, SEARCH("_", A1253) +1) - SEARCH("_", A1253) -1)</f>
        <v>Math-79</v>
      </c>
      <c r="AA1253" t="str">
        <f t="shared" si="59"/>
        <v>NO</v>
      </c>
      <c r="AB1253" t="str">
        <f t="shared" si="60"/>
        <v>NO</v>
      </c>
      <c r="AC1253" t="str">
        <f t="shared" si="61"/>
        <v>YES</v>
      </c>
      <c r="AD1253" t="str">
        <f t="shared" si="62"/>
        <v>NO</v>
      </c>
      <c r="AE1253" t="str">
        <f t="shared" si="63"/>
        <v>NO</v>
      </c>
      <c r="AF1253"/>
    </row>
    <row r="1254" spans="1:32" ht="15" x14ac:dyDescent="0.35">
      <c r="A1254" s="7" t="s">
        <v>1358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64"/>
        <v>FixMiner</v>
      </c>
      <c r="P1254" s="13" t="str">
        <f t="shared" si="65"/>
        <v>True Pattern</v>
      </c>
      <c r="Q1254" s="13" t="str">
        <f>IF(NOT(ISERR(SEARCH("*_Buggy",$A1254))), "Buggy", IF(NOT(ISERR(SEARCH("*_Manual",$A1254))), "Manual", IF(NOT(ISERR(SEARCH("*_Auto",$A1254))), "Auto", "")))</f>
        <v>Auto</v>
      </c>
      <c r="R1254" s="13" t="s">
        <v>578</v>
      </c>
      <c r="S1254" s="25">
        <v>1</v>
      </c>
      <c r="T1254" s="25">
        <v>0</v>
      </c>
      <c r="U1254" s="25">
        <v>0</v>
      </c>
      <c r="V1254" s="25">
        <v>1</v>
      </c>
      <c r="W1254" s="25">
        <v>0</v>
      </c>
      <c r="X1254" s="13">
        <v>1</v>
      </c>
      <c r="Y1254" s="13" t="str">
        <f t="shared" si="66"/>
        <v>Math-80</v>
      </c>
      <c r="AA1254" t="str">
        <f t="shared" si="59"/>
        <v>YES</v>
      </c>
      <c r="AB1254" t="str">
        <f t="shared" si="60"/>
        <v>NO</v>
      </c>
      <c r="AC1254" t="str">
        <f t="shared" si="61"/>
        <v>NO</v>
      </c>
      <c r="AD1254" t="str">
        <f t="shared" si="62"/>
        <v>NO</v>
      </c>
      <c r="AE1254" t="str">
        <f t="shared" si="63"/>
        <v>NO</v>
      </c>
      <c r="AF1254"/>
    </row>
    <row r="1255" spans="1:32" ht="15" x14ac:dyDescent="0.35">
      <c r="A1255" s="7" t="s">
        <v>1359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64"/>
        <v>FixMiner</v>
      </c>
      <c r="P1255" s="13" t="str">
        <f t="shared" si="65"/>
        <v>True Pattern</v>
      </c>
      <c r="Q1255" s="13" t="str">
        <f>IF(NOT(ISERR(SEARCH("*_Buggy",$A1255))), "Buggy", IF(NOT(ISERR(SEARCH("*_Manual",$A1255))), "Manual", IF(NOT(ISERR(SEARCH("*_Auto",$A1255))), "Auto", "")))</f>
        <v>Auto</v>
      </c>
      <c r="R1255" s="13" t="s">
        <v>578</v>
      </c>
      <c r="S1255" s="25">
        <v>1</v>
      </c>
      <c r="T1255" s="25">
        <v>0</v>
      </c>
      <c r="U1255" s="25">
        <v>0</v>
      </c>
      <c r="V1255" s="25">
        <v>1</v>
      </c>
      <c r="W1255" s="25">
        <v>0</v>
      </c>
      <c r="X1255" s="13">
        <v>1</v>
      </c>
      <c r="Y1255" s="13" t="str">
        <f t="shared" si="66"/>
        <v>Math-81</v>
      </c>
      <c r="AA1255" t="str">
        <f t="shared" si="59"/>
        <v>NO</v>
      </c>
      <c r="AB1255" t="str">
        <f t="shared" si="60"/>
        <v>NO</v>
      </c>
      <c r="AC1255" t="str">
        <f t="shared" si="61"/>
        <v>NO</v>
      </c>
      <c r="AD1255" t="str">
        <f t="shared" si="62"/>
        <v>NO</v>
      </c>
      <c r="AE1255" t="str">
        <f t="shared" si="63"/>
        <v>NO</v>
      </c>
      <c r="AF1255"/>
    </row>
    <row r="1256" spans="1:32" ht="15" x14ac:dyDescent="0.35">
      <c r="A1256" s="5" t="s">
        <v>1360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64"/>
        <v>FixMiner</v>
      </c>
      <c r="P1256" s="13" t="str">
        <f t="shared" si="65"/>
        <v>True Pattern</v>
      </c>
      <c r="Q1256" s="13" t="str">
        <f>IF(NOT(ISERR(SEARCH("*_Buggy",$A1256))), "Buggy", IF(NOT(ISERR(SEARCH("*_Manual",$A1256))), "Manual", IF(NOT(ISERR(SEARCH("*_Auto",$A1256))), "Auto", "")))</f>
        <v>Auto</v>
      </c>
      <c r="R1256" s="13" t="s">
        <v>577</v>
      </c>
      <c r="S1256" s="25">
        <v>1</v>
      </c>
      <c r="T1256" s="25">
        <v>0</v>
      </c>
      <c r="U1256" s="25">
        <v>0</v>
      </c>
      <c r="V1256" s="25">
        <v>1</v>
      </c>
      <c r="W1256" s="25">
        <v>0</v>
      </c>
      <c r="X1256" s="13">
        <v>1</v>
      </c>
      <c r="Y1256" s="13" t="str">
        <f t="shared" si="66"/>
        <v>Math-82</v>
      </c>
      <c r="AA1256" t="str">
        <f t="shared" si="59"/>
        <v>YES</v>
      </c>
      <c r="AB1256" t="str">
        <f t="shared" si="60"/>
        <v>NO</v>
      </c>
      <c r="AC1256" t="str">
        <f t="shared" si="61"/>
        <v>NO</v>
      </c>
      <c r="AD1256" t="str">
        <f t="shared" si="62"/>
        <v>NO</v>
      </c>
      <c r="AE1256" t="str">
        <f t="shared" si="63"/>
        <v>NO</v>
      </c>
      <c r="AF1256"/>
    </row>
    <row r="1257" spans="1:32" ht="15" x14ac:dyDescent="0.35">
      <c r="A1257" s="7" t="s">
        <v>1361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64"/>
        <v>FixMiner</v>
      </c>
      <c r="P1257" s="13" t="str">
        <f t="shared" si="65"/>
        <v>True Pattern</v>
      </c>
      <c r="Q1257" s="13" t="str">
        <f>IF(NOT(ISERR(SEARCH("*_Buggy",$A1257))), "Buggy", IF(NOT(ISERR(SEARCH("*_Manual",$A1257))), "Manual", IF(NOT(ISERR(SEARCH("*_Auto",$A1257))), "Auto", "")))</f>
        <v>Auto</v>
      </c>
      <c r="R1257" s="13" t="s">
        <v>578</v>
      </c>
      <c r="S1257" s="25">
        <v>1</v>
      </c>
      <c r="T1257" s="25">
        <v>0</v>
      </c>
      <c r="U1257" s="25">
        <v>0</v>
      </c>
      <c r="V1257" s="25">
        <v>1</v>
      </c>
      <c r="W1257" s="25">
        <v>0</v>
      </c>
      <c r="X1257" s="13">
        <v>1</v>
      </c>
      <c r="Y1257" s="13" t="str">
        <f t="shared" si="66"/>
        <v>Math-84</v>
      </c>
      <c r="AA1257" t="str">
        <f t="shared" si="59"/>
        <v>NO</v>
      </c>
      <c r="AB1257" t="str">
        <f t="shared" si="60"/>
        <v>NO</v>
      </c>
      <c r="AC1257" t="str">
        <f t="shared" si="61"/>
        <v>NO</v>
      </c>
      <c r="AD1257" t="str">
        <f t="shared" si="62"/>
        <v>NO</v>
      </c>
      <c r="AE1257" t="str">
        <f t="shared" si="63"/>
        <v>NO</v>
      </c>
      <c r="AF1257"/>
    </row>
    <row r="1258" spans="1:32" ht="15" x14ac:dyDescent="0.35">
      <c r="A1258" s="7" t="s">
        <v>1362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64"/>
        <v>FixMiner</v>
      </c>
      <c r="P1258" s="13" t="str">
        <f t="shared" si="65"/>
        <v>True Pattern</v>
      </c>
      <c r="Q1258" s="13" t="str">
        <f>IF(NOT(ISERR(SEARCH("*_Buggy",$A1258))), "Buggy", IF(NOT(ISERR(SEARCH("*_Manual",$A1258))), "Manual", IF(NOT(ISERR(SEARCH("*_Auto",$A1258))), "Auto", "")))</f>
        <v>Auto</v>
      </c>
      <c r="R1258" s="13" t="s">
        <v>577</v>
      </c>
      <c r="S1258" s="25">
        <v>1</v>
      </c>
      <c r="T1258" s="25">
        <v>0</v>
      </c>
      <c r="U1258" s="25">
        <v>0</v>
      </c>
      <c r="V1258" s="25">
        <v>1</v>
      </c>
      <c r="W1258" s="25">
        <v>0</v>
      </c>
      <c r="X1258" s="13">
        <v>1</v>
      </c>
      <c r="Y1258" s="13" t="str">
        <f t="shared" si="66"/>
        <v>Math-85</v>
      </c>
      <c r="AA1258" t="str">
        <f t="shared" si="59"/>
        <v>YES</v>
      </c>
      <c r="AB1258" t="str">
        <f t="shared" si="60"/>
        <v>NO</v>
      </c>
      <c r="AC1258" t="str">
        <f t="shared" si="61"/>
        <v>NO</v>
      </c>
      <c r="AD1258" t="str">
        <f t="shared" si="62"/>
        <v>NO</v>
      </c>
      <c r="AE1258" t="str">
        <f t="shared" si="63"/>
        <v>NO</v>
      </c>
      <c r="AF1258"/>
    </row>
    <row r="1259" spans="1:32" ht="15" x14ac:dyDescent="0.35">
      <c r="A1259" s="7" t="s">
        <v>1363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64"/>
        <v>FixMiner</v>
      </c>
      <c r="P1259" s="13" t="str">
        <f t="shared" si="65"/>
        <v>True Pattern</v>
      </c>
      <c r="Q1259" s="13" t="str">
        <f>IF(NOT(ISERR(SEARCH("*_Buggy",$A1259))), "Buggy", IF(NOT(ISERR(SEARCH("*_Manual",$A1259))), "Manual", IF(NOT(ISERR(SEARCH("*_Auto",$A1259))), "Auto", "")))</f>
        <v>Auto</v>
      </c>
      <c r="R1259" s="13" t="s">
        <v>578</v>
      </c>
      <c r="S1259" s="25">
        <v>1</v>
      </c>
      <c r="T1259" s="25">
        <v>0</v>
      </c>
      <c r="U1259" s="25">
        <v>0</v>
      </c>
      <c r="V1259" s="25">
        <v>1</v>
      </c>
      <c r="W1259" s="25">
        <v>0</v>
      </c>
      <c r="X1259" s="13">
        <v>1</v>
      </c>
      <c r="Y1259" s="13" t="str">
        <f t="shared" si="66"/>
        <v>Math-88</v>
      </c>
      <c r="AA1259" t="str">
        <f t="shared" si="59"/>
        <v>NO</v>
      </c>
      <c r="AB1259" t="str">
        <f t="shared" si="60"/>
        <v>NO</v>
      </c>
      <c r="AC1259" t="str">
        <f t="shared" si="61"/>
        <v>NO</v>
      </c>
      <c r="AD1259" t="str">
        <f t="shared" si="62"/>
        <v>NO</v>
      </c>
      <c r="AE1259" t="str">
        <f t="shared" si="63"/>
        <v>NO</v>
      </c>
      <c r="AF1259"/>
    </row>
    <row r="1260" spans="1:32" ht="15" x14ac:dyDescent="0.35">
      <c r="A1260" s="5" t="s">
        <v>1364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64"/>
        <v>FixMiner</v>
      </c>
      <c r="P1260" s="13" t="str">
        <f t="shared" si="65"/>
        <v>True Pattern</v>
      </c>
      <c r="Q1260" s="13" t="str">
        <f>IF(NOT(ISERR(SEARCH("*_Buggy",$A1260))), "Buggy", IF(NOT(ISERR(SEARCH("*_Manual",$A1260))), "Manual", IF(NOT(ISERR(SEARCH("*_Auto",$A1260))), "Auto", "")))</f>
        <v>Auto</v>
      </c>
      <c r="R1260" s="13" t="s">
        <v>578</v>
      </c>
      <c r="S1260" s="25">
        <v>1</v>
      </c>
      <c r="T1260" s="25">
        <v>0</v>
      </c>
      <c r="U1260" s="25">
        <v>0</v>
      </c>
      <c r="V1260" s="25">
        <v>1</v>
      </c>
      <c r="W1260" s="25">
        <v>0</v>
      </c>
      <c r="X1260" s="13">
        <v>1</v>
      </c>
      <c r="Y1260" s="13" t="str">
        <f t="shared" si="66"/>
        <v>Math-95</v>
      </c>
      <c r="AA1260" t="str">
        <f t="shared" si="59"/>
        <v>NO</v>
      </c>
      <c r="AB1260" t="str">
        <f t="shared" si="60"/>
        <v>NO</v>
      </c>
      <c r="AC1260" t="str">
        <f t="shared" si="61"/>
        <v>NO</v>
      </c>
      <c r="AD1260" t="str">
        <f t="shared" si="62"/>
        <v>NO</v>
      </c>
      <c r="AE1260" t="str">
        <f t="shared" si="63"/>
        <v>NO</v>
      </c>
      <c r="AF1260"/>
    </row>
    <row r="1261" spans="1:32" ht="15" x14ac:dyDescent="0.35">
      <c r="A1261" s="7" t="s">
        <v>1365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64"/>
        <v>FixMiner</v>
      </c>
      <c r="P1261" s="13" t="str">
        <f t="shared" si="65"/>
        <v>True Pattern</v>
      </c>
      <c r="Q1261" s="13" t="str">
        <f>IF(NOT(ISERR(SEARCH("*_Buggy",$A1261))), "Buggy", IF(NOT(ISERR(SEARCH("*_Manual",$A1261))), "Manual", IF(NOT(ISERR(SEARCH("*_Auto",$A1261))), "Auto", "")))</f>
        <v>Auto</v>
      </c>
      <c r="R1261" s="13" t="s">
        <v>578</v>
      </c>
      <c r="S1261" s="25">
        <v>1</v>
      </c>
      <c r="T1261" s="25">
        <v>0</v>
      </c>
      <c r="U1261" s="25">
        <v>0</v>
      </c>
      <c r="V1261" s="25">
        <v>1</v>
      </c>
      <c r="W1261" s="25">
        <v>0</v>
      </c>
      <c r="X1261" s="13">
        <v>1</v>
      </c>
      <c r="Y1261" s="13" t="str">
        <f t="shared" si="66"/>
        <v>Math-97</v>
      </c>
      <c r="AA1261" t="str">
        <f t="shared" si="59"/>
        <v>NO</v>
      </c>
      <c r="AB1261" t="str">
        <f t="shared" si="60"/>
        <v>NO</v>
      </c>
      <c r="AC1261" t="str">
        <f t="shared" si="61"/>
        <v>NO</v>
      </c>
      <c r="AD1261" t="str">
        <f t="shared" si="62"/>
        <v>NO</v>
      </c>
      <c r="AE1261" t="str">
        <f t="shared" si="63"/>
        <v>NO</v>
      </c>
      <c r="AF1261"/>
    </row>
    <row r="1262" spans="1:32" ht="15" x14ac:dyDescent="0.35">
      <c r="A1262" s="5" t="s">
        <v>1366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64"/>
        <v>FixMiner</v>
      </c>
      <c r="P1262" s="13" t="str">
        <f t="shared" si="65"/>
        <v>True Pattern</v>
      </c>
      <c r="Q1262" s="13" t="str">
        <f>IF(NOT(ISERR(SEARCH("*_Buggy",$A1262))), "Buggy", IF(NOT(ISERR(SEARCH("*_Manual",$A1262))), "Manual", IF(NOT(ISERR(SEARCH("*_Auto",$A1262))), "Auto", "")))</f>
        <v>Auto</v>
      </c>
      <c r="R1262" s="13" t="s">
        <v>577</v>
      </c>
      <c r="S1262" s="25">
        <v>1</v>
      </c>
      <c r="T1262" s="25">
        <v>1</v>
      </c>
      <c r="U1262" s="25">
        <v>0</v>
      </c>
      <c r="V1262" s="25">
        <v>1</v>
      </c>
      <c r="W1262" s="25">
        <v>1</v>
      </c>
      <c r="X1262" s="13">
        <v>3</v>
      </c>
      <c r="Y1262" s="13" t="str">
        <f t="shared" si="66"/>
        <v>Mockito-29</v>
      </c>
      <c r="AA1262" t="str">
        <f t="shared" si="59"/>
        <v>NO</v>
      </c>
      <c r="AB1262" t="str">
        <f t="shared" si="60"/>
        <v>NO</v>
      </c>
      <c r="AC1262" t="str">
        <f t="shared" si="61"/>
        <v>NO</v>
      </c>
      <c r="AD1262" t="str">
        <f t="shared" si="62"/>
        <v>NO</v>
      </c>
      <c r="AE1262" t="str">
        <f t="shared" si="63"/>
        <v>NO</v>
      </c>
      <c r="AF1262"/>
    </row>
    <row r="1263" spans="1:32" ht="15" x14ac:dyDescent="0.35">
      <c r="A1263" s="7" t="s">
        <v>1367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64"/>
        <v>FixMiner</v>
      </c>
      <c r="P1263" s="13" t="str">
        <f t="shared" si="65"/>
        <v>True Pattern</v>
      </c>
      <c r="Q1263" s="13" t="str">
        <f>IF(NOT(ISERR(SEARCH("*_Buggy",$A1263))), "Buggy", IF(NOT(ISERR(SEARCH("*_Manual",$A1263))), "Manual", IF(NOT(ISERR(SEARCH("*_Auto",$A1263))), "Auto", "")))</f>
        <v>Auto</v>
      </c>
      <c r="R1263" s="13" t="s">
        <v>577</v>
      </c>
      <c r="S1263" s="25">
        <v>1</v>
      </c>
      <c r="T1263" s="25">
        <v>2</v>
      </c>
      <c r="U1263" s="25">
        <v>0</v>
      </c>
      <c r="V1263" s="25">
        <v>1</v>
      </c>
      <c r="W1263" s="25">
        <v>1</v>
      </c>
      <c r="X1263" s="13">
        <v>4</v>
      </c>
      <c r="Y1263" s="13" t="str">
        <f t="shared" si="66"/>
        <v>Mockito-38</v>
      </c>
      <c r="AA1263" t="str">
        <f t="shared" si="59"/>
        <v>NO</v>
      </c>
      <c r="AB1263" t="str">
        <f t="shared" si="60"/>
        <v>NO</v>
      </c>
      <c r="AC1263" t="str">
        <f t="shared" si="61"/>
        <v>NO</v>
      </c>
      <c r="AD1263" t="str">
        <f t="shared" si="62"/>
        <v>NO</v>
      </c>
      <c r="AE1263" t="str">
        <f t="shared" si="63"/>
        <v>NO</v>
      </c>
      <c r="AF1263"/>
    </row>
    <row r="1264" spans="1:32" ht="15" x14ac:dyDescent="0.35">
      <c r="A1264" s="7" t="s">
        <v>1368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64"/>
        <v>GenProg-A</v>
      </c>
      <c r="P1264" s="13" t="str">
        <f t="shared" si="65"/>
        <v>Evolutionary Search</v>
      </c>
      <c r="Q1264" s="13" t="str">
        <f>IF(NOT(ISERR(SEARCH("*_Buggy",$A1264))), "Buggy", IF(NOT(ISERR(SEARCH("*_Manual",$A1264))), "Manual", IF(NOT(ISERR(SEARCH("*_Auto",$A1264))), "Auto", "")))</f>
        <v>Auto</v>
      </c>
      <c r="R1264" s="13" t="s">
        <v>578</v>
      </c>
      <c r="S1264" s="25">
        <v>1</v>
      </c>
      <c r="T1264" s="25">
        <v>0</v>
      </c>
      <c r="U1264" s="13">
        <v>3</v>
      </c>
      <c r="V1264" s="13">
        <v>0</v>
      </c>
      <c r="W1264" s="13">
        <v>0</v>
      </c>
      <c r="X1264" s="13">
        <v>3</v>
      </c>
      <c r="Y1264" s="13" t="str">
        <f t="shared" si="66"/>
        <v>Chart-1</v>
      </c>
      <c r="AA1264" t="str">
        <f t="shared" si="59"/>
        <v>NO</v>
      </c>
      <c r="AB1264" t="str">
        <f t="shared" si="60"/>
        <v>NO</v>
      </c>
      <c r="AC1264" t="str">
        <f t="shared" si="61"/>
        <v>NO</v>
      </c>
      <c r="AD1264" t="str">
        <f t="shared" si="62"/>
        <v>NO</v>
      </c>
      <c r="AE1264" t="str">
        <f t="shared" si="63"/>
        <v>NO</v>
      </c>
      <c r="AF1264"/>
    </row>
    <row r="1265" spans="1:32" ht="15" x14ac:dyDescent="0.35">
      <c r="A1265" s="5" t="s">
        <v>1369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64"/>
        <v>GenProg-A</v>
      </c>
      <c r="P1265" s="13" t="str">
        <f t="shared" si="65"/>
        <v>Evolutionary Search</v>
      </c>
      <c r="Q1265" s="13" t="str">
        <f>IF(NOT(ISERR(SEARCH("*_Buggy",$A1265))), "Buggy", IF(NOT(ISERR(SEARCH("*_Manual",$A1265))), "Manual", IF(NOT(ISERR(SEARCH("*_Auto",$A1265))), "Auto", "")))</f>
        <v>Auto</v>
      </c>
      <c r="R1265" s="13" t="s">
        <v>578</v>
      </c>
      <c r="S1265" s="25">
        <v>1</v>
      </c>
      <c r="T1265" s="25">
        <v>4</v>
      </c>
      <c r="U1265" s="25">
        <v>0</v>
      </c>
      <c r="V1265" s="25">
        <v>1</v>
      </c>
      <c r="W1265" s="25">
        <v>0</v>
      </c>
      <c r="X1265" s="13">
        <v>5</v>
      </c>
      <c r="Y1265" s="13" t="str">
        <f t="shared" si="66"/>
        <v>Chart-12</v>
      </c>
      <c r="AA1265" t="str">
        <f t="shared" si="59"/>
        <v>NO</v>
      </c>
      <c r="AB1265" t="str">
        <f t="shared" si="60"/>
        <v>NO</v>
      </c>
      <c r="AC1265" t="str">
        <f t="shared" si="61"/>
        <v>NO</v>
      </c>
      <c r="AD1265" t="str">
        <f t="shared" si="62"/>
        <v>NO</v>
      </c>
      <c r="AE1265" t="str">
        <f t="shared" si="63"/>
        <v>NO</v>
      </c>
      <c r="AF1265"/>
    </row>
    <row r="1266" spans="1:32" ht="15" x14ac:dyDescent="0.35">
      <c r="A1266" s="5" t="s">
        <v>1370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64"/>
        <v>GenProg-A</v>
      </c>
      <c r="P1266" s="13" t="str">
        <f t="shared" si="65"/>
        <v>Evolutionary Search</v>
      </c>
      <c r="Q1266" s="13" t="str">
        <f>IF(NOT(ISERR(SEARCH("*_Buggy",$A1266))), "Buggy", IF(NOT(ISERR(SEARCH("*_Manual",$A1266))), "Manual", IF(NOT(ISERR(SEARCH("*_Auto",$A1266))), "Auto", "")))</f>
        <v>Auto</v>
      </c>
      <c r="R1266" s="13" t="s">
        <v>578</v>
      </c>
      <c r="S1266" s="25">
        <v>2</v>
      </c>
      <c r="T1266" s="25">
        <v>0</v>
      </c>
      <c r="U1266" s="25">
        <v>5</v>
      </c>
      <c r="V1266" s="25">
        <v>4</v>
      </c>
      <c r="W1266" s="25">
        <v>2</v>
      </c>
      <c r="X1266" s="13">
        <v>10</v>
      </c>
      <c r="Y1266" s="13" t="str">
        <f t="shared" si="66"/>
        <v>Chart-13</v>
      </c>
      <c r="AA1266" t="str">
        <f t="shared" ref="AA1266:AA1329" si="67">IF(AND($S741=1,$S1266=1,$X741=1,$X1266=1), "YES", "NO")</f>
        <v>NO</v>
      </c>
      <c r="AB1266" t="str">
        <f t="shared" ref="AB1266:AB1329" si="68">IF(AND($S741=1,$S1266=1,$X741&gt;1,$X1266&gt;1), "YES", "NO")</f>
        <v>NO</v>
      </c>
      <c r="AC1266" t="str">
        <f t="shared" ref="AC1266:AC1329" si="69">IF(AND($S741&gt;1,$S1266&gt;1,$S741=$X741,$S1266=$X1266), "YES", "NO")</f>
        <v>NO</v>
      </c>
      <c r="AD1266" t="str">
        <f t="shared" ref="AD1266:AD1329" si="70">IF(AND($S741&gt;1,$S1266&gt;1,$S741&lt;$X741,$S1266&lt;$X1266), "YES", "NO")</f>
        <v>NO</v>
      </c>
      <c r="AE1266" t="str">
        <f t="shared" si="63"/>
        <v>NO</v>
      </c>
      <c r="AF1266"/>
    </row>
    <row r="1267" spans="1:32" ht="15" x14ac:dyDescent="0.35">
      <c r="A1267" s="5" t="s">
        <v>1371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64"/>
        <v>GenProg-A</v>
      </c>
      <c r="P1267" s="13" t="str">
        <f t="shared" si="65"/>
        <v>Evolutionary Search</v>
      </c>
      <c r="Q1267" s="13" t="str">
        <f>IF(NOT(ISERR(SEARCH("*_Buggy",$A1267))), "Buggy", IF(NOT(ISERR(SEARCH("*_Manual",$A1267))), "Manual", IF(NOT(ISERR(SEARCH("*_Auto",$A1267))), "Auto", "")))</f>
        <v>Auto</v>
      </c>
      <c r="R1267" s="13" t="s">
        <v>578</v>
      </c>
      <c r="S1267" s="25">
        <v>1</v>
      </c>
      <c r="T1267" s="25">
        <v>0</v>
      </c>
      <c r="U1267" s="25">
        <v>2</v>
      </c>
      <c r="V1267" s="25">
        <v>1</v>
      </c>
      <c r="W1267" s="25">
        <v>0</v>
      </c>
      <c r="X1267" s="13">
        <v>3</v>
      </c>
      <c r="Y1267" s="13" t="str">
        <f t="shared" si="66"/>
        <v>Chart-3</v>
      </c>
      <c r="AA1267" t="str">
        <f t="shared" si="67"/>
        <v>NO</v>
      </c>
      <c r="AB1267" t="str">
        <f t="shared" si="68"/>
        <v>YES</v>
      </c>
      <c r="AC1267" t="str">
        <f t="shared" si="69"/>
        <v>NO</v>
      </c>
      <c r="AD1267" t="str">
        <f t="shared" si="70"/>
        <v>NO</v>
      </c>
      <c r="AE1267" t="str">
        <f t="shared" ref="AE1267:AE1330" si="71">IF(AND($X742&gt;5,$X1267&gt;5), "YES", "NO")</f>
        <v>NO</v>
      </c>
      <c r="AF1267"/>
    </row>
    <row r="1268" spans="1:32" ht="15" x14ac:dyDescent="0.35">
      <c r="A1268" s="7" t="s">
        <v>1372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64"/>
        <v>GenProg-A</v>
      </c>
      <c r="P1268" s="13" t="str">
        <f t="shared" si="65"/>
        <v>Evolutionary Search</v>
      </c>
      <c r="Q1268" s="13" t="str">
        <f>IF(NOT(ISERR(SEARCH("*_Buggy",$A1268))), "Buggy", IF(NOT(ISERR(SEARCH("*_Manual",$A1268))), "Manual", IF(NOT(ISERR(SEARCH("*_Auto",$A1268))), "Auto", "")))</f>
        <v>Auto</v>
      </c>
      <c r="R1268" s="13" t="s">
        <v>578</v>
      </c>
      <c r="S1268" s="25">
        <v>1</v>
      </c>
      <c r="T1268" s="25">
        <v>0</v>
      </c>
      <c r="U1268" s="13">
        <v>3</v>
      </c>
      <c r="V1268" s="13">
        <v>0</v>
      </c>
      <c r="W1268" s="13">
        <v>0</v>
      </c>
      <c r="X1268" s="13">
        <v>3</v>
      </c>
      <c r="Y1268" s="13" t="str">
        <f t="shared" si="66"/>
        <v>Closure-112</v>
      </c>
      <c r="AA1268" t="str">
        <f t="shared" si="67"/>
        <v>NO</v>
      </c>
      <c r="AB1268" t="str">
        <f t="shared" si="68"/>
        <v>YES</v>
      </c>
      <c r="AC1268" t="str">
        <f t="shared" si="69"/>
        <v>NO</v>
      </c>
      <c r="AD1268" t="str">
        <f t="shared" si="70"/>
        <v>NO</v>
      </c>
      <c r="AE1268" t="str">
        <f t="shared" si="71"/>
        <v>NO</v>
      </c>
      <c r="AF1268"/>
    </row>
    <row r="1269" spans="1:32" ht="15" x14ac:dyDescent="0.35">
      <c r="A1269" s="5" t="s">
        <v>1373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64"/>
        <v>GenProg-A</v>
      </c>
      <c r="P1269" s="13" t="str">
        <f t="shared" si="65"/>
        <v>Evolutionary Search</v>
      </c>
      <c r="Q1269" s="13" t="str">
        <f>IF(NOT(ISERR(SEARCH("*_Buggy",$A1269))), "Buggy", IF(NOT(ISERR(SEARCH("*_Manual",$A1269))), "Manual", IF(NOT(ISERR(SEARCH("*_Auto",$A1269))), "Auto", "")))</f>
        <v>Auto</v>
      </c>
      <c r="R1269" s="13" t="s">
        <v>577</v>
      </c>
      <c r="S1269" s="25">
        <v>1</v>
      </c>
      <c r="T1269" s="25">
        <v>0</v>
      </c>
      <c r="U1269" s="13">
        <v>7</v>
      </c>
      <c r="V1269" s="13">
        <v>0</v>
      </c>
      <c r="W1269" s="13">
        <v>0</v>
      </c>
      <c r="X1269" s="13">
        <v>7</v>
      </c>
      <c r="Y1269" s="13" t="str">
        <f t="shared" si="66"/>
        <v>Closure-115</v>
      </c>
      <c r="AA1269" t="str">
        <f t="shared" si="67"/>
        <v>NO</v>
      </c>
      <c r="AB1269" t="str">
        <f t="shared" si="68"/>
        <v>NO</v>
      </c>
      <c r="AC1269" t="str">
        <f t="shared" si="69"/>
        <v>NO</v>
      </c>
      <c r="AD1269" t="str">
        <f t="shared" si="70"/>
        <v>NO</v>
      </c>
      <c r="AE1269" t="str">
        <f t="shared" si="71"/>
        <v>YES</v>
      </c>
      <c r="AF1269"/>
    </row>
    <row r="1270" spans="1:32" ht="15" x14ac:dyDescent="0.35">
      <c r="A1270" s="5" t="s">
        <v>1374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64"/>
        <v>GenProg-A</v>
      </c>
      <c r="P1270" s="13" t="str">
        <f t="shared" si="65"/>
        <v>Evolutionary Search</v>
      </c>
      <c r="Q1270" s="13" t="str">
        <f>IF(NOT(ISERR(SEARCH("*_Buggy",$A1270))), "Buggy", IF(NOT(ISERR(SEARCH("*_Manual",$A1270))), "Manual", IF(NOT(ISERR(SEARCH("*_Auto",$A1270))), "Auto", "")))</f>
        <v>Auto</v>
      </c>
      <c r="R1270" s="13" t="s">
        <v>578</v>
      </c>
      <c r="S1270" s="25">
        <v>1</v>
      </c>
      <c r="T1270" s="25">
        <v>0</v>
      </c>
      <c r="U1270" s="13">
        <v>28</v>
      </c>
      <c r="V1270" s="13">
        <v>0</v>
      </c>
      <c r="W1270" s="13">
        <v>0</v>
      </c>
      <c r="X1270" s="13">
        <v>28</v>
      </c>
      <c r="Y1270" s="13" t="str">
        <f t="shared" si="66"/>
        <v>Closure-117</v>
      </c>
      <c r="AA1270" t="str">
        <f t="shared" si="67"/>
        <v>NO</v>
      </c>
      <c r="AB1270" t="str">
        <f t="shared" si="68"/>
        <v>NO</v>
      </c>
      <c r="AC1270" t="str">
        <f t="shared" si="69"/>
        <v>NO</v>
      </c>
      <c r="AD1270" t="str">
        <f t="shared" si="70"/>
        <v>NO</v>
      </c>
      <c r="AE1270" t="str">
        <f t="shared" si="71"/>
        <v>YES</v>
      </c>
      <c r="AF1270"/>
    </row>
    <row r="1271" spans="1:32" ht="15" x14ac:dyDescent="0.35">
      <c r="A1271" s="7" t="s">
        <v>1375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64"/>
        <v>GenProg-A</v>
      </c>
      <c r="P1271" s="13" t="str">
        <f t="shared" si="65"/>
        <v>Evolutionary Search</v>
      </c>
      <c r="Q1271" s="13" t="str">
        <f>IF(NOT(ISERR(SEARCH("*_Buggy",$A1271))), "Buggy", IF(NOT(ISERR(SEARCH("*_Manual",$A1271))), "Manual", IF(NOT(ISERR(SEARCH("*_Auto",$A1271))), "Auto", "")))</f>
        <v>Auto</v>
      </c>
      <c r="R1271" s="13" t="s">
        <v>578</v>
      </c>
      <c r="S1271" s="25">
        <v>1</v>
      </c>
      <c r="T1271" s="25">
        <v>0</v>
      </c>
      <c r="U1271" s="13">
        <v>16</v>
      </c>
      <c r="V1271" s="13">
        <v>0</v>
      </c>
      <c r="W1271" s="13">
        <v>0</v>
      </c>
      <c r="X1271" s="13">
        <v>16</v>
      </c>
      <c r="Y1271" s="13" t="str">
        <f t="shared" si="66"/>
        <v>Closure-124</v>
      </c>
      <c r="AA1271" t="str">
        <f t="shared" si="67"/>
        <v>NO</v>
      </c>
      <c r="AB1271" t="str">
        <f t="shared" si="68"/>
        <v>NO</v>
      </c>
      <c r="AC1271" t="str">
        <f t="shared" si="69"/>
        <v>NO</v>
      </c>
      <c r="AD1271" t="str">
        <f t="shared" si="70"/>
        <v>NO</v>
      </c>
      <c r="AE1271" t="str">
        <f t="shared" si="71"/>
        <v>NO</v>
      </c>
      <c r="AF1271"/>
    </row>
    <row r="1272" spans="1:32" ht="15" x14ac:dyDescent="0.35">
      <c r="A1272" s="5" t="s">
        <v>1376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64"/>
        <v>GenProg-A</v>
      </c>
      <c r="P1272" s="13" t="str">
        <f t="shared" si="65"/>
        <v>Evolutionary Search</v>
      </c>
      <c r="Q1272" s="13" t="str">
        <f>IF(NOT(ISERR(SEARCH("*_Buggy",$A1272))), "Buggy", IF(NOT(ISERR(SEARCH("*_Manual",$A1272))), "Manual", IF(NOT(ISERR(SEARCH("*_Auto",$A1272))), "Auto", "")))</f>
        <v>Auto</v>
      </c>
      <c r="R1272" s="13" t="s">
        <v>578</v>
      </c>
      <c r="S1272" s="25">
        <v>1</v>
      </c>
      <c r="T1272" s="25">
        <v>0</v>
      </c>
      <c r="U1272" s="13">
        <v>6</v>
      </c>
      <c r="V1272" s="13">
        <v>0</v>
      </c>
      <c r="W1272" s="13">
        <v>0</v>
      </c>
      <c r="X1272" s="13">
        <v>6</v>
      </c>
      <c r="Y1272" s="13" t="str">
        <f t="shared" si="66"/>
        <v>Closure-125</v>
      </c>
      <c r="AA1272" t="str">
        <f t="shared" si="67"/>
        <v>NO</v>
      </c>
      <c r="AB1272" t="str">
        <f t="shared" si="68"/>
        <v>NO</v>
      </c>
      <c r="AC1272" t="str">
        <f t="shared" si="69"/>
        <v>NO</v>
      </c>
      <c r="AD1272" t="str">
        <f t="shared" si="70"/>
        <v>NO</v>
      </c>
      <c r="AE1272" t="str">
        <f t="shared" si="71"/>
        <v>NO</v>
      </c>
      <c r="AF1272"/>
    </row>
    <row r="1273" spans="1:32" ht="15" x14ac:dyDescent="0.35">
      <c r="A1273" s="5" t="s">
        <v>1377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64"/>
        <v>GenProg-A</v>
      </c>
      <c r="P1273" s="13" t="str">
        <f t="shared" si="65"/>
        <v>Evolutionary Search</v>
      </c>
      <c r="Q1273" s="13" t="str">
        <f>IF(NOT(ISERR(SEARCH("*_Buggy",$A1273))), "Buggy", IF(NOT(ISERR(SEARCH("*_Manual",$A1273))), "Manual", IF(NOT(ISERR(SEARCH("*_Auto",$A1273))), "Auto", "")))</f>
        <v>Auto</v>
      </c>
      <c r="R1273" s="13" t="s">
        <v>577</v>
      </c>
      <c r="S1273" s="25">
        <v>1</v>
      </c>
      <c r="T1273" s="25">
        <v>0</v>
      </c>
      <c r="U1273" s="13">
        <v>8</v>
      </c>
      <c r="V1273" s="13">
        <v>0</v>
      </c>
      <c r="W1273" s="13">
        <v>0</v>
      </c>
      <c r="X1273" s="13">
        <v>8</v>
      </c>
      <c r="Y1273" s="13" t="str">
        <f t="shared" si="66"/>
        <v>Closure-21</v>
      </c>
      <c r="AA1273" t="str">
        <f t="shared" si="67"/>
        <v>NO</v>
      </c>
      <c r="AB1273" t="str">
        <f t="shared" si="68"/>
        <v>NO</v>
      </c>
      <c r="AC1273" t="str">
        <f t="shared" si="69"/>
        <v>NO</v>
      </c>
      <c r="AD1273" t="str">
        <f t="shared" si="70"/>
        <v>NO</v>
      </c>
      <c r="AE1273" t="str">
        <f t="shared" si="71"/>
        <v>YES</v>
      </c>
      <c r="AF1273"/>
    </row>
    <row r="1274" spans="1:32" ht="15" x14ac:dyDescent="0.35">
      <c r="A1274" s="7" t="s">
        <v>1378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64"/>
        <v>GenProg-A</v>
      </c>
      <c r="P1274" s="13" t="str">
        <f t="shared" si="65"/>
        <v>Evolutionary Search</v>
      </c>
      <c r="Q1274" s="13" t="str">
        <f>IF(NOT(ISERR(SEARCH("*_Buggy",$A1274))), "Buggy", IF(NOT(ISERR(SEARCH("*_Manual",$A1274))), "Manual", IF(NOT(ISERR(SEARCH("*_Auto",$A1274))), "Auto", "")))</f>
        <v>Auto</v>
      </c>
      <c r="R1274" s="13" t="s">
        <v>578</v>
      </c>
      <c r="S1274" s="25">
        <v>1</v>
      </c>
      <c r="T1274" s="25">
        <v>2</v>
      </c>
      <c r="U1274" s="25">
        <v>0</v>
      </c>
      <c r="V1274" s="25">
        <v>3</v>
      </c>
      <c r="W1274" s="25">
        <v>1</v>
      </c>
      <c r="X1274" s="13">
        <v>5</v>
      </c>
      <c r="Y1274" s="13" t="str">
        <f t="shared" si="66"/>
        <v>Closure-22</v>
      </c>
      <c r="AA1274" t="str">
        <f t="shared" si="67"/>
        <v>NO</v>
      </c>
      <c r="AB1274" t="str">
        <f t="shared" si="68"/>
        <v>NO</v>
      </c>
      <c r="AC1274" t="str">
        <f t="shared" si="69"/>
        <v>NO</v>
      </c>
      <c r="AD1274" t="str">
        <f t="shared" si="70"/>
        <v>NO</v>
      </c>
      <c r="AE1274" t="str">
        <f t="shared" si="71"/>
        <v>NO</v>
      </c>
      <c r="AF1274"/>
    </row>
    <row r="1275" spans="1:32" ht="15" x14ac:dyDescent="0.35">
      <c r="A1275" s="7" t="s">
        <v>1379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64"/>
        <v>GenProg-A</v>
      </c>
      <c r="P1275" s="13" t="str">
        <f t="shared" si="65"/>
        <v>Evolutionary Search</v>
      </c>
      <c r="Q1275" s="13" t="str">
        <f>IF(NOT(ISERR(SEARCH("*_Buggy",$A1275))), "Buggy", IF(NOT(ISERR(SEARCH("*_Manual",$A1275))), "Manual", IF(NOT(ISERR(SEARCH("*_Auto",$A1275))), "Auto", "")))</f>
        <v>Auto</v>
      </c>
      <c r="R1275" s="13" t="s">
        <v>578</v>
      </c>
      <c r="S1275" s="25">
        <v>1</v>
      </c>
      <c r="T1275" s="25">
        <v>0</v>
      </c>
      <c r="U1275" s="13">
        <v>14</v>
      </c>
      <c r="V1275" s="13">
        <v>0</v>
      </c>
      <c r="W1275" s="13">
        <v>0</v>
      </c>
      <c r="X1275" s="13">
        <v>14</v>
      </c>
      <c r="Y1275" s="13" t="str">
        <f t="shared" si="66"/>
        <v>Closure-3</v>
      </c>
      <c r="AA1275" t="str">
        <f t="shared" si="67"/>
        <v>NO</v>
      </c>
      <c r="AB1275" t="str">
        <f t="shared" si="68"/>
        <v>NO</v>
      </c>
      <c r="AC1275" t="str">
        <f t="shared" si="69"/>
        <v>NO</v>
      </c>
      <c r="AD1275" t="str">
        <f t="shared" si="70"/>
        <v>NO</v>
      </c>
      <c r="AE1275" t="str">
        <f t="shared" si="71"/>
        <v>YES</v>
      </c>
      <c r="AF1275"/>
    </row>
    <row r="1276" spans="1:32" ht="15" x14ac:dyDescent="0.35">
      <c r="A1276" s="5" t="s">
        <v>1380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64"/>
        <v>GenProg-A</v>
      </c>
      <c r="P1276" s="13" t="str">
        <f t="shared" si="65"/>
        <v>Evolutionary Search</v>
      </c>
      <c r="Q1276" s="13" t="str">
        <f>IF(NOT(ISERR(SEARCH("*_Buggy",$A1276))), "Buggy", IF(NOT(ISERR(SEARCH("*_Manual",$A1276))), "Manual", IF(NOT(ISERR(SEARCH("*_Auto",$A1276))), "Auto", "")))</f>
        <v>Auto</v>
      </c>
      <c r="R1276" s="13" t="s">
        <v>578</v>
      </c>
      <c r="S1276" s="25">
        <v>1</v>
      </c>
      <c r="T1276" s="25">
        <v>0</v>
      </c>
      <c r="U1276" s="25">
        <v>22</v>
      </c>
      <c r="V1276" s="25">
        <v>0</v>
      </c>
      <c r="W1276" s="25">
        <v>0</v>
      </c>
      <c r="X1276" s="13">
        <v>22</v>
      </c>
      <c r="Y1276" s="13" t="str">
        <f t="shared" si="66"/>
        <v>Closure-33</v>
      </c>
      <c r="AA1276" t="str">
        <f t="shared" si="67"/>
        <v>NO</v>
      </c>
      <c r="AB1276" t="str">
        <f t="shared" si="68"/>
        <v>YES</v>
      </c>
      <c r="AC1276" t="str">
        <f t="shared" si="69"/>
        <v>NO</v>
      </c>
      <c r="AD1276" t="str">
        <f t="shared" si="70"/>
        <v>NO</v>
      </c>
      <c r="AE1276" t="str">
        <f t="shared" si="71"/>
        <v>NO</v>
      </c>
      <c r="AF1276"/>
    </row>
    <row r="1277" spans="1:32" ht="15" x14ac:dyDescent="0.35">
      <c r="A1277" s="5" t="s">
        <v>1381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64"/>
        <v>GenProg-A</v>
      </c>
      <c r="P1277" s="13" t="str">
        <f t="shared" si="65"/>
        <v>Evolutionary Search</v>
      </c>
      <c r="Q1277" s="13" t="str">
        <f>IF(NOT(ISERR(SEARCH("*_Buggy",$A1277))), "Buggy", IF(NOT(ISERR(SEARCH("*_Manual",$A1277))), "Manual", IF(NOT(ISERR(SEARCH("*_Auto",$A1277))), "Auto", "")))</f>
        <v>Auto</v>
      </c>
      <c r="R1277" s="13" t="s">
        <v>578</v>
      </c>
      <c r="S1277" s="25">
        <v>1</v>
      </c>
      <c r="T1277" s="25">
        <v>0</v>
      </c>
      <c r="U1277" s="25">
        <v>0</v>
      </c>
      <c r="V1277" s="25">
        <v>1</v>
      </c>
      <c r="W1277" s="25">
        <v>0</v>
      </c>
      <c r="X1277" s="13">
        <v>1</v>
      </c>
      <c r="Y1277" s="13" t="str">
        <f t="shared" si="66"/>
        <v>Closure-55</v>
      </c>
      <c r="AA1277" t="str">
        <f t="shared" si="67"/>
        <v>NO</v>
      </c>
      <c r="AB1277" t="str">
        <f t="shared" si="68"/>
        <v>NO</v>
      </c>
      <c r="AC1277" t="str">
        <f t="shared" si="69"/>
        <v>NO</v>
      </c>
      <c r="AD1277" t="str">
        <f t="shared" si="70"/>
        <v>NO</v>
      </c>
      <c r="AE1277" t="str">
        <f t="shared" si="71"/>
        <v>NO</v>
      </c>
      <c r="AF1277"/>
    </row>
    <row r="1278" spans="1:32" ht="15" x14ac:dyDescent="0.35">
      <c r="A1278" s="5" t="s">
        <v>1382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64"/>
        <v>GenProg-A</v>
      </c>
      <c r="P1278" s="13" t="str">
        <f t="shared" si="65"/>
        <v>Evolutionary Search</v>
      </c>
      <c r="Q1278" s="13" t="str">
        <f>IF(NOT(ISERR(SEARCH("*_Buggy",$A1278))), "Buggy", IF(NOT(ISERR(SEARCH("*_Manual",$A1278))), "Manual", IF(NOT(ISERR(SEARCH("*_Auto",$A1278))), "Auto", "")))</f>
        <v>Auto</v>
      </c>
      <c r="R1278" s="13" t="s">
        <v>577</v>
      </c>
      <c r="S1278" s="25">
        <v>1</v>
      </c>
      <c r="T1278" s="25">
        <v>0</v>
      </c>
      <c r="U1278" s="25">
        <v>3</v>
      </c>
      <c r="V1278" s="25">
        <v>1</v>
      </c>
      <c r="W1278" s="25">
        <v>0</v>
      </c>
      <c r="X1278" s="13">
        <v>4</v>
      </c>
      <c r="Y1278" s="13" t="str">
        <f t="shared" si="66"/>
        <v>Closure-86</v>
      </c>
      <c r="AA1278" t="str">
        <f t="shared" si="67"/>
        <v>NO</v>
      </c>
      <c r="AB1278" t="str">
        <f t="shared" si="68"/>
        <v>NO</v>
      </c>
      <c r="AC1278" t="str">
        <f t="shared" si="69"/>
        <v>NO</v>
      </c>
      <c r="AD1278" t="str">
        <f t="shared" si="70"/>
        <v>NO</v>
      </c>
      <c r="AE1278" t="str">
        <f t="shared" si="71"/>
        <v>NO</v>
      </c>
      <c r="AF1278"/>
    </row>
    <row r="1279" spans="1:32" ht="15" x14ac:dyDescent="0.35">
      <c r="A1279" s="5" t="s">
        <v>1383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64"/>
        <v>GenProg-A</v>
      </c>
      <c r="P1279" s="13" t="str">
        <f t="shared" si="65"/>
        <v>Evolutionary Search</v>
      </c>
      <c r="Q1279" s="13" t="str">
        <f>IF(NOT(ISERR(SEARCH("*_Buggy",$A1279))), "Buggy", IF(NOT(ISERR(SEARCH("*_Manual",$A1279))), "Manual", IF(NOT(ISERR(SEARCH("*_Auto",$A1279))), "Auto", "")))</f>
        <v>Auto</v>
      </c>
      <c r="R1279" s="13" t="s">
        <v>578</v>
      </c>
      <c r="S1279" s="25">
        <v>1</v>
      </c>
      <c r="T1279" s="25">
        <v>0</v>
      </c>
      <c r="U1279" s="25">
        <v>3</v>
      </c>
      <c r="V1279" s="25">
        <v>1</v>
      </c>
      <c r="W1279" s="25">
        <v>0</v>
      </c>
      <c r="X1279" s="13">
        <v>4</v>
      </c>
      <c r="Y1279" s="13" t="str">
        <f t="shared" si="66"/>
        <v>Closure-88</v>
      </c>
      <c r="AA1279" t="str">
        <f t="shared" si="67"/>
        <v>NO</v>
      </c>
      <c r="AB1279" t="str">
        <f t="shared" si="68"/>
        <v>NO</v>
      </c>
      <c r="AC1279" t="str">
        <f t="shared" si="69"/>
        <v>NO</v>
      </c>
      <c r="AD1279" t="str">
        <f t="shared" si="70"/>
        <v>NO</v>
      </c>
      <c r="AE1279" t="str">
        <f t="shared" si="71"/>
        <v>NO</v>
      </c>
      <c r="AF1279"/>
    </row>
    <row r="1280" spans="1:32" ht="15" x14ac:dyDescent="0.35">
      <c r="A1280" s="7" t="s">
        <v>1384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64"/>
        <v>GenProg-A</v>
      </c>
      <c r="P1280" s="13" t="str">
        <f t="shared" si="65"/>
        <v>Evolutionary Search</v>
      </c>
      <c r="Q1280" s="13" t="str">
        <f>IF(NOT(ISERR(SEARCH("*_Buggy",$A1280))), "Buggy", IF(NOT(ISERR(SEARCH("*_Manual",$A1280))), "Manual", IF(NOT(ISERR(SEARCH("*_Auto",$A1280))), "Auto", "")))</f>
        <v>Auto</v>
      </c>
      <c r="R1280" s="13" t="s">
        <v>577</v>
      </c>
      <c r="S1280" s="25">
        <v>1</v>
      </c>
      <c r="T1280" s="25">
        <v>0</v>
      </c>
      <c r="U1280" s="25">
        <v>0</v>
      </c>
      <c r="V1280" s="25">
        <v>1</v>
      </c>
      <c r="W1280" s="25">
        <v>1</v>
      </c>
      <c r="X1280" s="13">
        <v>2</v>
      </c>
      <c r="Y1280" s="13" t="str">
        <f t="shared" si="66"/>
        <v>Lang-43</v>
      </c>
      <c r="AA1280" t="str">
        <f t="shared" si="67"/>
        <v>NO</v>
      </c>
      <c r="AB1280" t="str">
        <f t="shared" si="68"/>
        <v>NO</v>
      </c>
      <c r="AC1280" t="str">
        <f t="shared" si="69"/>
        <v>NO</v>
      </c>
      <c r="AD1280" t="str">
        <f t="shared" si="70"/>
        <v>NO</v>
      </c>
      <c r="AE1280" t="str">
        <f t="shared" si="71"/>
        <v>NO</v>
      </c>
      <c r="AF1280"/>
    </row>
    <row r="1281" spans="1:32" ht="15" x14ac:dyDescent="0.35">
      <c r="A1281" s="5" t="s">
        <v>1385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64"/>
        <v>GenProg-A</v>
      </c>
      <c r="P1281" s="13" t="str">
        <f t="shared" si="65"/>
        <v>Evolutionary Search</v>
      </c>
      <c r="Q1281" s="13" t="str">
        <f>IF(NOT(ISERR(SEARCH("*_Buggy",$A1281))), "Buggy", IF(NOT(ISERR(SEARCH("*_Manual",$A1281))), "Manual", IF(NOT(ISERR(SEARCH("*_Auto",$A1281))), "Auto", "")))</f>
        <v>Auto</v>
      </c>
      <c r="R1281" s="13" t="s">
        <v>578</v>
      </c>
      <c r="S1281" s="25">
        <v>1</v>
      </c>
      <c r="T1281" s="25">
        <v>0</v>
      </c>
      <c r="U1281" s="25">
        <v>0</v>
      </c>
      <c r="V1281" s="25">
        <v>1</v>
      </c>
      <c r="W1281" s="25">
        <v>1</v>
      </c>
      <c r="X1281" s="13">
        <v>2</v>
      </c>
      <c r="Y1281" s="13" t="str">
        <f t="shared" si="66"/>
        <v>Lang-59</v>
      </c>
      <c r="AA1281" t="str">
        <f t="shared" si="67"/>
        <v>NO</v>
      </c>
      <c r="AB1281" t="str">
        <f t="shared" si="68"/>
        <v>NO</v>
      </c>
      <c r="AC1281" t="str">
        <f t="shared" si="69"/>
        <v>NO</v>
      </c>
      <c r="AD1281" t="str">
        <f t="shared" si="70"/>
        <v>NO</v>
      </c>
      <c r="AE1281" t="str">
        <f t="shared" si="71"/>
        <v>NO</v>
      </c>
      <c r="AF1281"/>
    </row>
    <row r="1282" spans="1:32" ht="15" x14ac:dyDescent="0.35">
      <c r="A1282" s="7" t="s">
        <v>1386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64"/>
        <v>GenProg-A</v>
      </c>
      <c r="P1282" s="13" t="str">
        <f t="shared" si="65"/>
        <v>Evolutionary Search</v>
      </c>
      <c r="Q1282" s="13" t="str">
        <f>IF(NOT(ISERR(SEARCH("*_Buggy",$A1282))), "Buggy", IF(NOT(ISERR(SEARCH("*_Manual",$A1282))), "Manual", IF(NOT(ISERR(SEARCH("*_Auto",$A1282))), "Auto", "")))</f>
        <v>Auto</v>
      </c>
      <c r="R1282" s="13" t="s">
        <v>578</v>
      </c>
      <c r="S1282" s="25">
        <v>1</v>
      </c>
      <c r="T1282" s="25">
        <v>0</v>
      </c>
      <c r="U1282" s="13">
        <v>1</v>
      </c>
      <c r="V1282" s="13">
        <v>0</v>
      </c>
      <c r="W1282" s="13">
        <v>0</v>
      </c>
      <c r="X1282" s="13">
        <v>1</v>
      </c>
      <c r="Y1282" s="13" t="str">
        <f t="shared" si="66"/>
        <v>Lang-63</v>
      </c>
      <c r="AA1282" t="str">
        <f t="shared" si="67"/>
        <v>NO</v>
      </c>
      <c r="AB1282" t="str">
        <f t="shared" si="68"/>
        <v>NO</v>
      </c>
      <c r="AC1282" t="str">
        <f t="shared" si="69"/>
        <v>NO</v>
      </c>
      <c r="AD1282" t="str">
        <f t="shared" si="70"/>
        <v>NO</v>
      </c>
      <c r="AE1282" t="str">
        <f t="shared" si="71"/>
        <v>NO</v>
      </c>
      <c r="AF1282"/>
    </row>
    <row r="1283" spans="1:32" ht="15" x14ac:dyDescent="0.35">
      <c r="A1283" s="5" t="s">
        <v>1387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64"/>
        <v>GenProg-A</v>
      </c>
      <c r="P1283" s="13" t="str">
        <f t="shared" si="65"/>
        <v>Evolutionary Search</v>
      </c>
      <c r="Q1283" s="13" t="str">
        <f>IF(NOT(ISERR(SEARCH("*_Buggy",$A1283))), "Buggy", IF(NOT(ISERR(SEARCH("*_Manual",$A1283))), "Manual", IF(NOT(ISERR(SEARCH("*_Auto",$A1283))), "Auto", "")))</f>
        <v>Auto</v>
      </c>
      <c r="R1283" s="13" t="s">
        <v>578</v>
      </c>
      <c r="S1283" s="25">
        <v>1</v>
      </c>
      <c r="T1283" s="25">
        <v>0</v>
      </c>
      <c r="U1283" s="25">
        <v>0</v>
      </c>
      <c r="V1283" s="25">
        <v>1</v>
      </c>
      <c r="W1283" s="25">
        <v>1</v>
      </c>
      <c r="X1283" s="13">
        <v>2</v>
      </c>
      <c r="Y1283" s="13" t="str">
        <f t="shared" si="66"/>
        <v>Lang-7</v>
      </c>
      <c r="AA1283" t="str">
        <f t="shared" si="67"/>
        <v>NO</v>
      </c>
      <c r="AB1283" t="str">
        <f t="shared" si="68"/>
        <v>NO</v>
      </c>
      <c r="AC1283" t="str">
        <f t="shared" si="69"/>
        <v>NO</v>
      </c>
      <c r="AD1283" t="str">
        <f t="shared" si="70"/>
        <v>NO</v>
      </c>
      <c r="AE1283" t="str">
        <f t="shared" si="71"/>
        <v>NO</v>
      </c>
      <c r="AF1283"/>
    </row>
    <row r="1284" spans="1:32" ht="15" x14ac:dyDescent="0.35">
      <c r="A1284" s="7" t="s">
        <v>1388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64"/>
        <v>GenProg-A</v>
      </c>
      <c r="P1284" s="13" t="str">
        <f t="shared" si="65"/>
        <v>Evolutionary Search</v>
      </c>
      <c r="Q1284" s="13" t="str">
        <f>IF(NOT(ISERR(SEARCH("*_Buggy",$A1284))), "Buggy", IF(NOT(ISERR(SEARCH("*_Manual",$A1284))), "Manual", IF(NOT(ISERR(SEARCH("*_Auto",$A1284))), "Auto", "")))</f>
        <v>Auto</v>
      </c>
      <c r="R1284" s="13" t="s">
        <v>578</v>
      </c>
      <c r="S1284" s="25">
        <v>1</v>
      </c>
      <c r="T1284" s="25">
        <v>0</v>
      </c>
      <c r="U1284" s="25">
        <v>11</v>
      </c>
      <c r="V1284" s="25">
        <v>1</v>
      </c>
      <c r="W1284" s="25">
        <v>0</v>
      </c>
      <c r="X1284" s="13">
        <v>12</v>
      </c>
      <c r="Y1284" s="13" t="str">
        <f t="shared" si="66"/>
        <v>Math-28</v>
      </c>
      <c r="AA1284" t="str">
        <f t="shared" si="67"/>
        <v>NO</v>
      </c>
      <c r="AB1284" t="str">
        <f t="shared" si="68"/>
        <v>NO</v>
      </c>
      <c r="AC1284" t="str">
        <f t="shared" si="69"/>
        <v>NO</v>
      </c>
      <c r="AD1284" t="str">
        <f t="shared" si="70"/>
        <v>NO</v>
      </c>
      <c r="AE1284" t="str">
        <f t="shared" si="71"/>
        <v>NO</v>
      </c>
      <c r="AF1284"/>
    </row>
    <row r="1285" spans="1:32" ht="15" x14ac:dyDescent="0.35">
      <c r="A1285" s="5" t="s">
        <v>1389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64"/>
        <v>GenProg-A</v>
      </c>
      <c r="P1285" s="13" t="str">
        <f t="shared" si="65"/>
        <v>Evolutionary Search</v>
      </c>
      <c r="Q1285" s="13" t="str">
        <f>IF(NOT(ISERR(SEARCH("*_Buggy",$A1285))), "Buggy", IF(NOT(ISERR(SEARCH("*_Manual",$A1285))), "Manual", IF(NOT(ISERR(SEARCH("*_Auto",$A1285))), "Auto", "")))</f>
        <v>Auto</v>
      </c>
      <c r="R1285" s="13" t="s">
        <v>577</v>
      </c>
      <c r="S1285" s="25">
        <v>1</v>
      </c>
      <c r="T1285" s="25">
        <v>0</v>
      </c>
      <c r="U1285" s="13">
        <v>1</v>
      </c>
      <c r="V1285" s="13">
        <v>0</v>
      </c>
      <c r="W1285" s="13">
        <v>0</v>
      </c>
      <c r="X1285" s="13">
        <v>1</v>
      </c>
      <c r="Y1285" s="13" t="str">
        <f t="shared" si="66"/>
        <v>Math-50</v>
      </c>
      <c r="AA1285" t="str">
        <f t="shared" si="67"/>
        <v>NO</v>
      </c>
      <c r="AB1285" t="str">
        <f t="shared" si="68"/>
        <v>NO</v>
      </c>
      <c r="AC1285" t="str">
        <f t="shared" si="69"/>
        <v>NO</v>
      </c>
      <c r="AD1285" t="str">
        <f t="shared" si="70"/>
        <v>NO</v>
      </c>
      <c r="AE1285" t="str">
        <f t="shared" si="71"/>
        <v>NO</v>
      </c>
      <c r="AF1285"/>
    </row>
    <row r="1286" spans="1:32" ht="15" x14ac:dyDescent="0.35">
      <c r="A1286" s="5" t="s">
        <v>1390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64"/>
        <v>GenProg-A</v>
      </c>
      <c r="P1286" s="13" t="str">
        <f t="shared" si="65"/>
        <v>Evolutionary Search</v>
      </c>
      <c r="Q1286" s="13" t="str">
        <f>IF(NOT(ISERR(SEARCH("*_Buggy",$A1286))), "Buggy", IF(NOT(ISERR(SEARCH("*_Manual",$A1286))), "Manual", IF(NOT(ISERR(SEARCH("*_Auto",$A1286))), "Auto", "")))</f>
        <v>Auto</v>
      </c>
      <c r="R1286" s="13" t="s">
        <v>577</v>
      </c>
      <c r="S1286" s="25">
        <v>1</v>
      </c>
      <c r="T1286" s="25">
        <v>0</v>
      </c>
      <c r="U1286" s="25">
        <v>0</v>
      </c>
      <c r="V1286" s="25">
        <v>1</v>
      </c>
      <c r="W1286" s="25">
        <v>0</v>
      </c>
      <c r="X1286" s="13">
        <v>1</v>
      </c>
      <c r="Y1286" s="13" t="str">
        <f t="shared" si="66"/>
        <v>Math-70</v>
      </c>
      <c r="AA1286" t="str">
        <f t="shared" si="67"/>
        <v>YES</v>
      </c>
      <c r="AB1286" t="str">
        <f t="shared" si="68"/>
        <v>NO</v>
      </c>
      <c r="AC1286" t="str">
        <f t="shared" si="69"/>
        <v>NO</v>
      </c>
      <c r="AD1286" t="str">
        <f t="shared" si="70"/>
        <v>NO</v>
      </c>
      <c r="AE1286" t="str">
        <f t="shared" si="71"/>
        <v>NO</v>
      </c>
      <c r="AF1286"/>
    </row>
    <row r="1287" spans="1:32" ht="15" x14ac:dyDescent="0.35">
      <c r="A1287" s="7" t="s">
        <v>1391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64"/>
        <v>GenProg-A</v>
      </c>
      <c r="P1287" s="13" t="str">
        <f t="shared" si="65"/>
        <v>Evolutionary Search</v>
      </c>
      <c r="Q1287" s="13" t="str">
        <f>IF(NOT(ISERR(SEARCH("*_Buggy",$A1287))), "Buggy", IF(NOT(ISERR(SEARCH("*_Manual",$A1287))), "Manual", IF(NOT(ISERR(SEARCH("*_Auto",$A1287))), "Auto", "")))</f>
        <v>Auto</v>
      </c>
      <c r="R1287" s="13" t="s">
        <v>578</v>
      </c>
      <c r="S1287" s="25">
        <v>1</v>
      </c>
      <c r="T1287" s="25">
        <v>4</v>
      </c>
      <c r="U1287" s="25">
        <v>0</v>
      </c>
      <c r="V1287" s="25">
        <v>1</v>
      </c>
      <c r="W1287" s="25">
        <v>1</v>
      </c>
      <c r="X1287" s="13">
        <v>6</v>
      </c>
      <c r="Y1287" s="13" t="str">
        <f t="shared" si="66"/>
        <v>Math-80</v>
      </c>
      <c r="AA1287" t="str">
        <f t="shared" si="67"/>
        <v>NO</v>
      </c>
      <c r="AB1287" t="str">
        <f t="shared" si="68"/>
        <v>NO</v>
      </c>
      <c r="AC1287" t="str">
        <f t="shared" si="69"/>
        <v>NO</v>
      </c>
      <c r="AD1287" t="str">
        <f t="shared" si="70"/>
        <v>NO</v>
      </c>
      <c r="AE1287" t="str">
        <f t="shared" si="71"/>
        <v>NO</v>
      </c>
      <c r="AF1287"/>
    </row>
    <row r="1288" spans="1:32" ht="15" x14ac:dyDescent="0.35">
      <c r="A1288" s="5" t="s">
        <v>1392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64"/>
        <v>GenProg-A</v>
      </c>
      <c r="P1288" s="13" t="str">
        <f t="shared" si="65"/>
        <v>Evolutionary Search</v>
      </c>
      <c r="Q1288" s="13" t="str">
        <f>IF(NOT(ISERR(SEARCH("*_Buggy",$A1288))), "Buggy", IF(NOT(ISERR(SEARCH("*_Manual",$A1288))), "Manual", IF(NOT(ISERR(SEARCH("*_Auto",$A1288))), "Auto", "")))</f>
        <v>Auto</v>
      </c>
      <c r="R1288" s="13" t="s">
        <v>578</v>
      </c>
      <c r="S1288" s="25">
        <v>2</v>
      </c>
      <c r="T1288" s="25">
        <v>0</v>
      </c>
      <c r="U1288" s="25">
        <v>32</v>
      </c>
      <c r="V1288" s="25">
        <v>1</v>
      </c>
      <c r="W1288" s="25">
        <v>0</v>
      </c>
      <c r="X1288" s="13">
        <v>33</v>
      </c>
      <c r="Y1288" s="13" t="str">
        <f t="shared" si="66"/>
        <v>Math-81</v>
      </c>
      <c r="AA1288" t="str">
        <f t="shared" si="67"/>
        <v>NO</v>
      </c>
      <c r="AB1288" t="str">
        <f t="shared" si="68"/>
        <v>NO</v>
      </c>
      <c r="AC1288" t="str">
        <f t="shared" si="69"/>
        <v>NO</v>
      </c>
      <c r="AD1288" t="str">
        <f t="shared" si="70"/>
        <v>YES</v>
      </c>
      <c r="AE1288" t="str">
        <f t="shared" si="71"/>
        <v>NO</v>
      </c>
      <c r="AF1288"/>
    </row>
    <row r="1289" spans="1:32" ht="15" x14ac:dyDescent="0.35">
      <c r="A1289" s="7" t="s">
        <v>1393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64"/>
        <v>GenProg-A</v>
      </c>
      <c r="P1289" s="13" t="str">
        <f t="shared" si="65"/>
        <v>Evolutionary Search</v>
      </c>
      <c r="Q1289" s="13" t="str">
        <f>IF(NOT(ISERR(SEARCH("*_Buggy",$A1289))), "Buggy", IF(NOT(ISERR(SEARCH("*_Manual",$A1289))), "Manual", IF(NOT(ISERR(SEARCH("*_Auto",$A1289))), "Auto", "")))</f>
        <v>Auto</v>
      </c>
      <c r="R1289" s="13" t="s">
        <v>578</v>
      </c>
      <c r="S1289" s="25">
        <v>1</v>
      </c>
      <c r="T1289" s="25">
        <v>0</v>
      </c>
      <c r="U1289" s="13">
        <v>1</v>
      </c>
      <c r="V1289" s="13">
        <v>0</v>
      </c>
      <c r="W1289" s="13">
        <v>0</v>
      </c>
      <c r="X1289" s="13">
        <v>1</v>
      </c>
      <c r="Y1289" s="13" t="str">
        <f t="shared" si="66"/>
        <v>Math-82</v>
      </c>
      <c r="AA1289" t="str">
        <f t="shared" si="67"/>
        <v>YES</v>
      </c>
      <c r="AB1289" t="str">
        <f t="shared" si="68"/>
        <v>NO</v>
      </c>
      <c r="AC1289" t="str">
        <f t="shared" si="69"/>
        <v>NO</v>
      </c>
      <c r="AD1289" t="str">
        <f t="shared" si="70"/>
        <v>NO</v>
      </c>
      <c r="AE1289" t="str">
        <f t="shared" si="71"/>
        <v>NO</v>
      </c>
      <c r="AF1289"/>
    </row>
    <row r="1290" spans="1:32" ht="15" x14ac:dyDescent="0.35">
      <c r="A1290" s="5" t="s">
        <v>1394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64"/>
        <v>GenProg-A</v>
      </c>
      <c r="P1290" s="13" t="str">
        <f t="shared" si="65"/>
        <v>Evolutionary Search</v>
      </c>
      <c r="Q1290" s="13" t="str">
        <f>IF(NOT(ISERR(SEARCH("*_Buggy",$A1290))), "Buggy", IF(NOT(ISERR(SEARCH("*_Manual",$A1290))), "Manual", IF(NOT(ISERR(SEARCH("*_Auto",$A1290))), "Auto", "")))</f>
        <v>Auto</v>
      </c>
      <c r="R1290" s="13" t="s">
        <v>578</v>
      </c>
      <c r="S1290" s="25">
        <v>1</v>
      </c>
      <c r="T1290" s="25">
        <v>0</v>
      </c>
      <c r="U1290" s="25">
        <v>3</v>
      </c>
      <c r="V1290" s="25">
        <v>5</v>
      </c>
      <c r="W1290" s="25">
        <v>1</v>
      </c>
      <c r="X1290" s="13">
        <v>8</v>
      </c>
      <c r="Y1290" s="13" t="str">
        <f t="shared" si="66"/>
        <v>Math-85</v>
      </c>
      <c r="AA1290" t="str">
        <f t="shared" si="67"/>
        <v>NO</v>
      </c>
      <c r="AB1290" t="str">
        <f t="shared" si="68"/>
        <v>NO</v>
      </c>
      <c r="AC1290" t="str">
        <f t="shared" si="69"/>
        <v>NO</v>
      </c>
      <c r="AD1290" t="str">
        <f t="shared" si="70"/>
        <v>NO</v>
      </c>
      <c r="AE1290" t="str">
        <f t="shared" si="71"/>
        <v>NO</v>
      </c>
      <c r="AF1290"/>
    </row>
    <row r="1291" spans="1:32" ht="15" x14ac:dyDescent="0.35">
      <c r="A1291" s="5" t="s">
        <v>1395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64"/>
        <v>GenProg-A</v>
      </c>
      <c r="P1291" s="13" t="str">
        <f t="shared" si="65"/>
        <v>Evolutionary Search</v>
      </c>
      <c r="Q1291" s="13" t="str">
        <f>IF(NOT(ISERR(SEARCH("*_Buggy",$A1291))), "Buggy", IF(NOT(ISERR(SEARCH("*_Manual",$A1291))), "Manual", IF(NOT(ISERR(SEARCH("*_Auto",$A1291))), "Auto", "")))</f>
        <v>Auto</v>
      </c>
      <c r="R1291" s="13" t="s">
        <v>578</v>
      </c>
      <c r="S1291" s="25">
        <v>2</v>
      </c>
      <c r="T1291" s="25">
        <v>5</v>
      </c>
      <c r="U1291" s="25">
        <v>1</v>
      </c>
      <c r="V1291" s="25">
        <v>2</v>
      </c>
      <c r="W1291" s="25">
        <v>1</v>
      </c>
      <c r="X1291" s="13">
        <v>9</v>
      </c>
      <c r="Y1291" s="13" t="str">
        <f t="shared" si="66"/>
        <v>Math-95</v>
      </c>
      <c r="AA1291" t="str">
        <f t="shared" si="67"/>
        <v>NO</v>
      </c>
      <c r="AB1291" t="str">
        <f t="shared" si="68"/>
        <v>NO</v>
      </c>
      <c r="AC1291" t="str">
        <f t="shared" si="69"/>
        <v>NO</v>
      </c>
      <c r="AD1291" t="str">
        <f t="shared" si="70"/>
        <v>NO</v>
      </c>
      <c r="AE1291" t="str">
        <f t="shared" si="71"/>
        <v>NO</v>
      </c>
      <c r="AF1291"/>
    </row>
    <row r="1292" spans="1:32" ht="15" x14ac:dyDescent="0.35">
      <c r="A1292" s="5" t="s">
        <v>1396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64"/>
        <v>Kali-A</v>
      </c>
      <c r="P1292" s="13" t="str">
        <f t="shared" si="65"/>
        <v>True Search</v>
      </c>
      <c r="Q1292" s="13" t="str">
        <f>IF(NOT(ISERR(SEARCH("*_Buggy",$A1292))), "Buggy", IF(NOT(ISERR(SEARCH("*_Manual",$A1292))), "Manual", IF(NOT(ISERR(SEARCH("*_Auto",$A1292))), "Auto", "")))</f>
        <v>Auto</v>
      </c>
      <c r="R1292" s="13" t="s">
        <v>578</v>
      </c>
      <c r="S1292" s="25">
        <v>1</v>
      </c>
      <c r="T1292" s="25">
        <v>0</v>
      </c>
      <c r="U1292" s="25">
        <v>0</v>
      </c>
      <c r="V1292" s="25">
        <v>1</v>
      </c>
      <c r="W1292" s="25">
        <v>0</v>
      </c>
      <c r="X1292" s="13">
        <v>1</v>
      </c>
      <c r="Y1292" s="13" t="str">
        <f t="shared" si="66"/>
        <v>Chart-1</v>
      </c>
      <c r="AA1292" t="str">
        <f t="shared" si="67"/>
        <v>YES</v>
      </c>
      <c r="AB1292" t="str">
        <f t="shared" si="68"/>
        <v>NO</v>
      </c>
      <c r="AC1292" t="str">
        <f t="shared" si="69"/>
        <v>NO</v>
      </c>
      <c r="AD1292" t="str">
        <f t="shared" si="70"/>
        <v>NO</v>
      </c>
      <c r="AE1292" t="str">
        <f t="shared" si="71"/>
        <v>NO</v>
      </c>
      <c r="AF1292"/>
    </row>
    <row r="1293" spans="1:32" ht="15" x14ac:dyDescent="0.35">
      <c r="A1293" s="5" t="s">
        <v>1397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64"/>
        <v>Kali-A</v>
      </c>
      <c r="P1293" s="13" t="str">
        <f t="shared" si="65"/>
        <v>True Search</v>
      </c>
      <c r="Q1293" s="13" t="str">
        <f>IF(NOT(ISERR(SEARCH("*_Buggy",$A1293))), "Buggy", IF(NOT(ISERR(SEARCH("*_Manual",$A1293))), "Manual", IF(NOT(ISERR(SEARCH("*_Auto",$A1293))), "Auto", "")))</f>
        <v>Auto</v>
      </c>
      <c r="R1293" s="13" t="s">
        <v>578</v>
      </c>
      <c r="S1293" s="25">
        <v>1</v>
      </c>
      <c r="T1293" s="25">
        <v>0</v>
      </c>
      <c r="U1293" s="25">
        <v>0</v>
      </c>
      <c r="V1293" s="25">
        <v>1</v>
      </c>
      <c r="W1293" s="25">
        <v>0</v>
      </c>
      <c r="X1293" s="13">
        <v>1</v>
      </c>
      <c r="Y1293" s="13" t="str">
        <f t="shared" si="66"/>
        <v>Chart-5</v>
      </c>
      <c r="AA1293" t="str">
        <f t="shared" si="67"/>
        <v>NO</v>
      </c>
      <c r="AB1293" t="str">
        <f t="shared" si="68"/>
        <v>NO</v>
      </c>
      <c r="AC1293" t="str">
        <f t="shared" si="69"/>
        <v>NO</v>
      </c>
      <c r="AD1293" t="str">
        <f t="shared" si="70"/>
        <v>NO</v>
      </c>
      <c r="AE1293" t="str">
        <f t="shared" si="71"/>
        <v>NO</v>
      </c>
      <c r="AF1293"/>
    </row>
    <row r="1294" spans="1:32" ht="15" x14ac:dyDescent="0.35">
      <c r="A1294" s="7" t="s">
        <v>1398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64"/>
        <v>Kali-A</v>
      </c>
      <c r="P1294" s="13" t="str">
        <f t="shared" si="65"/>
        <v>True Search</v>
      </c>
      <c r="Q1294" s="13" t="str">
        <f>IF(NOT(ISERR(SEARCH("*_Buggy",$A1294))), "Buggy", IF(NOT(ISERR(SEARCH("*_Manual",$A1294))), "Manual", IF(NOT(ISERR(SEARCH("*_Auto",$A1294))), "Auto", "")))</f>
        <v>Auto</v>
      </c>
      <c r="R1294" s="13" t="s">
        <v>578</v>
      </c>
      <c r="S1294" s="25">
        <v>1</v>
      </c>
      <c r="T1294" s="25">
        <v>0</v>
      </c>
      <c r="U1294" s="25">
        <v>0</v>
      </c>
      <c r="V1294" s="25">
        <v>1</v>
      </c>
      <c r="W1294" s="25">
        <v>0</v>
      </c>
      <c r="X1294" s="13">
        <v>1</v>
      </c>
      <c r="Y1294" s="13" t="str">
        <f t="shared" si="66"/>
        <v>Closure-1</v>
      </c>
      <c r="AA1294" t="str">
        <f t="shared" si="67"/>
        <v>NO</v>
      </c>
      <c r="AB1294" t="str">
        <f t="shared" si="68"/>
        <v>NO</v>
      </c>
      <c r="AC1294" t="str">
        <f t="shared" si="69"/>
        <v>NO</v>
      </c>
      <c r="AD1294" t="str">
        <f t="shared" si="70"/>
        <v>NO</v>
      </c>
      <c r="AE1294" t="str">
        <f t="shared" si="71"/>
        <v>NO</v>
      </c>
      <c r="AF1294"/>
    </row>
    <row r="1295" spans="1:32" ht="15" x14ac:dyDescent="0.35">
      <c r="A1295" s="7" t="s">
        <v>1399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64"/>
        <v>Kali-A</v>
      </c>
      <c r="P1295" s="13" t="str">
        <f t="shared" si="65"/>
        <v>True Search</v>
      </c>
      <c r="Q1295" s="13" t="str">
        <f>IF(NOT(ISERR(SEARCH("*_Buggy",$A1295))), "Buggy", IF(NOT(ISERR(SEARCH("*_Manual",$A1295))), "Manual", IF(NOT(ISERR(SEARCH("*_Auto",$A1295))), "Auto", "")))</f>
        <v>Auto</v>
      </c>
      <c r="R1295" s="13" t="s">
        <v>578</v>
      </c>
      <c r="S1295" s="25">
        <v>1</v>
      </c>
      <c r="T1295" s="25">
        <v>2</v>
      </c>
      <c r="U1295" s="25">
        <v>0</v>
      </c>
      <c r="V1295" s="25">
        <v>2</v>
      </c>
      <c r="W1295" s="25">
        <v>2</v>
      </c>
      <c r="X1295" s="13">
        <v>6</v>
      </c>
      <c r="Y1295" s="13" t="str">
        <f t="shared" si="66"/>
        <v>Closure-10</v>
      </c>
      <c r="AA1295" t="str">
        <f t="shared" si="67"/>
        <v>NO</v>
      </c>
      <c r="AB1295" t="str">
        <f t="shared" si="68"/>
        <v>NO</v>
      </c>
      <c r="AC1295" t="str">
        <f t="shared" si="69"/>
        <v>NO</v>
      </c>
      <c r="AD1295" t="str">
        <f t="shared" si="70"/>
        <v>NO</v>
      </c>
      <c r="AE1295" t="str">
        <f t="shared" si="71"/>
        <v>NO</v>
      </c>
      <c r="AF1295"/>
    </row>
    <row r="1296" spans="1:32" ht="15" x14ac:dyDescent="0.35">
      <c r="A1296" s="7" t="s">
        <v>1400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64"/>
        <v>Kali-A</v>
      </c>
      <c r="P1296" s="13" t="str">
        <f t="shared" si="65"/>
        <v>True Search</v>
      </c>
      <c r="Q1296" s="13" t="str">
        <f>IF(NOT(ISERR(SEARCH("*_Buggy",$A1296))), "Buggy", IF(NOT(ISERR(SEARCH("*_Manual",$A1296))), "Manual", IF(NOT(ISERR(SEARCH("*_Auto",$A1296))), "Auto", "")))</f>
        <v>Auto</v>
      </c>
      <c r="R1296" s="13" t="s">
        <v>578</v>
      </c>
      <c r="S1296" s="25">
        <v>1</v>
      </c>
      <c r="T1296" s="25">
        <v>0</v>
      </c>
      <c r="U1296" s="25">
        <v>0</v>
      </c>
      <c r="V1296" s="25">
        <v>1</v>
      </c>
      <c r="W1296" s="25">
        <v>0</v>
      </c>
      <c r="X1296" s="13">
        <v>1</v>
      </c>
      <c r="Y1296" s="13" t="str">
        <f t="shared" si="66"/>
        <v>Closure-112</v>
      </c>
      <c r="AA1296" t="str">
        <f t="shared" si="67"/>
        <v>NO</v>
      </c>
      <c r="AB1296" t="str">
        <f t="shared" si="68"/>
        <v>NO</v>
      </c>
      <c r="AC1296" t="str">
        <f t="shared" si="69"/>
        <v>NO</v>
      </c>
      <c r="AD1296" t="str">
        <f t="shared" si="70"/>
        <v>NO</v>
      </c>
      <c r="AE1296" t="str">
        <f t="shared" si="71"/>
        <v>NO</v>
      </c>
      <c r="AF1296"/>
    </row>
    <row r="1297" spans="1:32" ht="15" x14ac:dyDescent="0.35">
      <c r="A1297" s="7" t="s">
        <v>1401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64"/>
        <v>Kali-A</v>
      </c>
      <c r="P1297" s="13" t="str">
        <f t="shared" si="65"/>
        <v>True Search</v>
      </c>
      <c r="Q1297" s="13" t="str">
        <f>IF(NOT(ISERR(SEARCH("*_Buggy",$A1297))), "Buggy", IF(NOT(ISERR(SEARCH("*_Manual",$A1297))), "Manual", IF(NOT(ISERR(SEARCH("*_Auto",$A1297))), "Auto", "")))</f>
        <v>Auto</v>
      </c>
      <c r="R1297" s="13" t="s">
        <v>578</v>
      </c>
      <c r="S1297" s="25">
        <v>1</v>
      </c>
      <c r="T1297" s="25">
        <v>0</v>
      </c>
      <c r="U1297" s="25">
        <v>0</v>
      </c>
      <c r="V1297" s="25">
        <v>1</v>
      </c>
      <c r="W1297" s="25">
        <v>0</v>
      </c>
      <c r="X1297" s="13">
        <v>1</v>
      </c>
      <c r="Y1297" s="13" t="str">
        <f t="shared" si="66"/>
        <v>Closure-113</v>
      </c>
      <c r="AA1297" t="str">
        <f t="shared" si="67"/>
        <v>YES</v>
      </c>
      <c r="AB1297" t="str">
        <f t="shared" si="68"/>
        <v>NO</v>
      </c>
      <c r="AC1297" t="str">
        <f t="shared" si="69"/>
        <v>NO</v>
      </c>
      <c r="AD1297" t="str">
        <f t="shared" si="70"/>
        <v>NO</v>
      </c>
      <c r="AE1297" t="str">
        <f t="shared" si="71"/>
        <v>NO</v>
      </c>
      <c r="AF1297"/>
    </row>
    <row r="1298" spans="1:32" ht="15" x14ac:dyDescent="0.35">
      <c r="A1298" s="5" t="s">
        <v>1402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64"/>
        <v>Kali-A</v>
      </c>
      <c r="P1298" s="13" t="str">
        <f t="shared" si="65"/>
        <v>True Search</v>
      </c>
      <c r="Q1298" s="13" t="str">
        <f>IF(NOT(ISERR(SEARCH("*_Buggy",$A1298))), "Buggy", IF(NOT(ISERR(SEARCH("*_Manual",$A1298))), "Manual", IF(NOT(ISERR(SEARCH("*_Auto",$A1298))), "Auto", "")))</f>
        <v>Auto</v>
      </c>
      <c r="R1298" s="13" t="s">
        <v>577</v>
      </c>
      <c r="S1298" s="25">
        <v>1</v>
      </c>
      <c r="T1298" s="25">
        <v>0</v>
      </c>
      <c r="U1298" s="25">
        <v>0</v>
      </c>
      <c r="V1298" s="25">
        <v>1</v>
      </c>
      <c r="W1298" s="25">
        <v>0</v>
      </c>
      <c r="X1298" s="13">
        <v>1</v>
      </c>
      <c r="Y1298" s="13" t="str">
        <f t="shared" si="66"/>
        <v>Closure-115</v>
      </c>
      <c r="AA1298" t="str">
        <f t="shared" si="67"/>
        <v>NO</v>
      </c>
      <c r="AB1298" t="str">
        <f t="shared" si="68"/>
        <v>NO</v>
      </c>
      <c r="AC1298" t="str">
        <f t="shared" si="69"/>
        <v>NO</v>
      </c>
      <c r="AD1298" t="str">
        <f t="shared" si="70"/>
        <v>NO</v>
      </c>
      <c r="AE1298" t="str">
        <f t="shared" si="71"/>
        <v>NO</v>
      </c>
      <c r="AF1298"/>
    </row>
    <row r="1299" spans="1:32" ht="15" x14ac:dyDescent="0.35">
      <c r="A1299" s="5" t="s">
        <v>1403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64"/>
        <v>Kali-A</v>
      </c>
      <c r="P1299" s="13" t="str">
        <f t="shared" si="65"/>
        <v>True Search</v>
      </c>
      <c r="Q1299" s="13" t="str">
        <f>IF(NOT(ISERR(SEARCH("*_Buggy",$A1299))), "Buggy", IF(NOT(ISERR(SEARCH("*_Manual",$A1299))), "Manual", IF(NOT(ISERR(SEARCH("*_Auto",$A1299))), "Auto", "")))</f>
        <v>Auto</v>
      </c>
      <c r="R1299" s="13" t="s">
        <v>578</v>
      </c>
      <c r="S1299" s="25">
        <v>1</v>
      </c>
      <c r="T1299" s="25">
        <v>0</v>
      </c>
      <c r="U1299" s="25">
        <v>1</v>
      </c>
      <c r="V1299" s="25">
        <v>1</v>
      </c>
      <c r="W1299" s="25">
        <v>0</v>
      </c>
      <c r="X1299" s="13">
        <v>2</v>
      </c>
      <c r="Y1299" s="13" t="str">
        <f t="shared" si="66"/>
        <v>Closure-124</v>
      </c>
      <c r="AA1299" t="str">
        <f t="shared" si="67"/>
        <v>NO</v>
      </c>
      <c r="AB1299" t="str">
        <f t="shared" si="68"/>
        <v>NO</v>
      </c>
      <c r="AC1299" t="str">
        <f t="shared" si="69"/>
        <v>NO</v>
      </c>
      <c r="AD1299" t="str">
        <f t="shared" si="70"/>
        <v>NO</v>
      </c>
      <c r="AE1299" t="str">
        <f t="shared" si="71"/>
        <v>NO</v>
      </c>
      <c r="AF1299"/>
    </row>
    <row r="1300" spans="1:32" ht="15" x14ac:dyDescent="0.35">
      <c r="A1300" s="7" t="s">
        <v>1404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64"/>
        <v>Kali-A</v>
      </c>
      <c r="P1300" s="13" t="str">
        <f t="shared" si="65"/>
        <v>True Search</v>
      </c>
      <c r="Q1300" s="13" t="str">
        <f>IF(NOT(ISERR(SEARCH("*_Buggy",$A1300))), "Buggy", IF(NOT(ISERR(SEARCH("*_Manual",$A1300))), "Manual", IF(NOT(ISERR(SEARCH("*_Auto",$A1300))), "Auto", "")))</f>
        <v>Auto</v>
      </c>
      <c r="R1300" s="13" t="s">
        <v>578</v>
      </c>
      <c r="S1300" s="25">
        <v>1</v>
      </c>
      <c r="T1300" s="25">
        <v>0</v>
      </c>
      <c r="U1300" s="25">
        <v>0</v>
      </c>
      <c r="V1300" s="25">
        <v>1</v>
      </c>
      <c r="W1300" s="25">
        <v>0</v>
      </c>
      <c r="X1300" s="13">
        <v>1</v>
      </c>
      <c r="Y1300" s="13" t="str">
        <f t="shared" si="66"/>
        <v>Closure-15</v>
      </c>
      <c r="AA1300" t="str">
        <f t="shared" si="67"/>
        <v>NO</v>
      </c>
      <c r="AB1300" t="str">
        <f t="shared" si="68"/>
        <v>NO</v>
      </c>
      <c r="AC1300" t="str">
        <f t="shared" si="69"/>
        <v>NO</v>
      </c>
      <c r="AD1300" t="str">
        <f t="shared" si="70"/>
        <v>NO</v>
      </c>
      <c r="AE1300" t="str">
        <f t="shared" si="71"/>
        <v>NO</v>
      </c>
      <c r="AF1300"/>
    </row>
    <row r="1301" spans="1:32" ht="15" x14ac:dyDescent="0.35">
      <c r="A1301" s="5" t="s">
        <v>1405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64"/>
        <v>Kali-A</v>
      </c>
      <c r="P1301" s="13" t="str">
        <f t="shared" si="65"/>
        <v>True Search</v>
      </c>
      <c r="Q1301" s="13" t="str">
        <f>IF(NOT(ISERR(SEARCH("*_Buggy",$A1301))), "Buggy", IF(NOT(ISERR(SEARCH("*_Manual",$A1301))), "Manual", IF(NOT(ISERR(SEARCH("*_Auto",$A1301))), "Auto", "")))</f>
        <v>Auto</v>
      </c>
      <c r="R1301" s="13" t="s">
        <v>578</v>
      </c>
      <c r="S1301" s="25">
        <v>1</v>
      </c>
      <c r="T1301" s="13">
        <v>1</v>
      </c>
      <c r="U1301" s="25">
        <v>0</v>
      </c>
      <c r="V1301" s="25">
        <v>0</v>
      </c>
      <c r="W1301" s="25">
        <v>0</v>
      </c>
      <c r="X1301" s="13">
        <v>1</v>
      </c>
      <c r="Y1301" s="13" t="str">
        <f t="shared" si="66"/>
        <v>Closure-2</v>
      </c>
      <c r="AA1301" t="str">
        <f t="shared" si="67"/>
        <v>NO</v>
      </c>
      <c r="AB1301" t="str">
        <f t="shared" si="68"/>
        <v>NO</v>
      </c>
      <c r="AC1301" t="str">
        <f t="shared" si="69"/>
        <v>NO</v>
      </c>
      <c r="AD1301" t="str">
        <f t="shared" si="70"/>
        <v>NO</v>
      </c>
      <c r="AE1301" t="str">
        <f t="shared" si="71"/>
        <v>NO</v>
      </c>
      <c r="AF1301"/>
    </row>
    <row r="1302" spans="1:32" ht="15" x14ac:dyDescent="0.35">
      <c r="A1302" s="7" t="s">
        <v>1406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64"/>
        <v>Kali-A</v>
      </c>
      <c r="P1302" s="13" t="str">
        <f t="shared" si="65"/>
        <v>True Search</v>
      </c>
      <c r="Q1302" s="13" t="str">
        <f>IF(NOT(ISERR(SEARCH("*_Buggy",$A1302))), "Buggy", IF(NOT(ISERR(SEARCH("*_Manual",$A1302))), "Manual", IF(NOT(ISERR(SEARCH("*_Auto",$A1302))), "Auto", "")))</f>
        <v>Auto</v>
      </c>
      <c r="R1302" s="13" t="s">
        <v>578</v>
      </c>
      <c r="S1302" s="25">
        <v>1</v>
      </c>
      <c r="T1302" s="25">
        <v>0</v>
      </c>
      <c r="U1302" s="25">
        <v>0</v>
      </c>
      <c r="V1302" s="25">
        <v>1</v>
      </c>
      <c r="W1302" s="25">
        <v>0</v>
      </c>
      <c r="X1302" s="13">
        <v>1</v>
      </c>
      <c r="Y1302" s="13" t="str">
        <f t="shared" si="66"/>
        <v>Closure-21</v>
      </c>
      <c r="AA1302" t="str">
        <f t="shared" si="67"/>
        <v>NO</v>
      </c>
      <c r="AB1302" t="str">
        <f t="shared" si="68"/>
        <v>NO</v>
      </c>
      <c r="AC1302" t="str">
        <f t="shared" si="69"/>
        <v>NO</v>
      </c>
      <c r="AD1302" t="str">
        <f t="shared" si="70"/>
        <v>NO</v>
      </c>
      <c r="AE1302" t="str">
        <f t="shared" si="71"/>
        <v>NO</v>
      </c>
      <c r="AF1302"/>
    </row>
    <row r="1303" spans="1:32" ht="15" x14ac:dyDescent="0.35">
      <c r="A1303" s="5" t="s">
        <v>1407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si="64"/>
        <v>Kali-A</v>
      </c>
      <c r="P1303" s="13" t="str">
        <f t="shared" si="65"/>
        <v>True Search</v>
      </c>
      <c r="Q1303" s="13" t="str">
        <f>IF(NOT(ISERR(SEARCH("*_Buggy",$A1303))), "Buggy", IF(NOT(ISERR(SEARCH("*_Manual",$A1303))), "Manual", IF(NOT(ISERR(SEARCH("*_Auto",$A1303))), "Auto", "")))</f>
        <v>Auto</v>
      </c>
      <c r="R1303" s="13" t="s">
        <v>578</v>
      </c>
      <c r="S1303" s="25">
        <v>1</v>
      </c>
      <c r="T1303" s="25">
        <v>0</v>
      </c>
      <c r="U1303" s="25">
        <v>0</v>
      </c>
      <c r="V1303" s="25">
        <v>1</v>
      </c>
      <c r="W1303" s="25">
        <v>0</v>
      </c>
      <c r="X1303" s="13">
        <v>1</v>
      </c>
      <c r="Y1303" s="13" t="str">
        <f t="shared" si="66"/>
        <v>Closure-22</v>
      </c>
      <c r="AA1303" t="str">
        <f t="shared" si="67"/>
        <v>NO</v>
      </c>
      <c r="AB1303" t="str">
        <f t="shared" si="68"/>
        <v>NO</v>
      </c>
      <c r="AC1303" t="str">
        <f t="shared" si="69"/>
        <v>NO</v>
      </c>
      <c r="AD1303" t="str">
        <f t="shared" si="70"/>
        <v>NO</v>
      </c>
      <c r="AE1303" t="str">
        <f t="shared" si="71"/>
        <v>NO</v>
      </c>
      <c r="AF1303"/>
    </row>
    <row r="1304" spans="1:32" ht="15" x14ac:dyDescent="0.35">
      <c r="A1304" s="5" t="s">
        <v>1408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ref="O1304:O1367" si="72">LEFT($A1304,FIND("_",$A1304)-1)</f>
        <v>Kali-A</v>
      </c>
      <c r="P1304" s="13" t="str">
        <f t="shared" ref="P1304:P1367" si="73">IF($O1304="ACS", "True Search", IF($O1304="Arja", "Evolutionary Search", IF($O1304="AVATAR", "True Pattern", IF($O1304="CapGen", "Search Like Pattern", IF($O1304="Cardumen", "True Semantic", IF($O1304="DynaMoth", "True Semantic", IF($O1304="FixMiner", "True Pattern", IF($O1304="GenProg-A", "Evolutionary Search", IF($O1304="Hercules", "Learning Pattern", IF($O1304="Jaid", "True Semantic",
IF($O1304="Kali-A", "True Search", IF($O1304="kPAR", "True Pattern", IF($O1304="Nopol", "True Semantic", IF($O1304="RSRepair-A", "Evolutionary Search", IF($O1304="SequenceR", "Deep Learning", IF($O1304="SimFix", "Search Like Pattern", IF($O1304="SketchFix", "True Pattern", IF($O1304="SOFix", "True Pattern", IF($O1304="ssFix", "Search Like Pattern", IF($O1304="TBar", "True Pattern", ""))))))))))))))))))))</f>
        <v>True Search</v>
      </c>
      <c r="Q1304" s="13" t="str">
        <f>IF(NOT(ISERR(SEARCH("*_Buggy",$A1304))), "Buggy", IF(NOT(ISERR(SEARCH("*_Manual",$A1304))), "Manual", IF(NOT(ISERR(SEARCH("*_Auto",$A1304))), "Auto", "")))</f>
        <v>Auto</v>
      </c>
      <c r="R1304" s="13" t="s">
        <v>578</v>
      </c>
      <c r="S1304" s="25">
        <v>1</v>
      </c>
      <c r="T1304" s="25">
        <v>0</v>
      </c>
      <c r="U1304" s="25">
        <v>0</v>
      </c>
      <c r="V1304" s="25">
        <v>1</v>
      </c>
      <c r="W1304" s="25">
        <v>0</v>
      </c>
      <c r="X1304" s="13">
        <v>1</v>
      </c>
      <c r="Y1304" s="13" t="str">
        <f t="shared" si="66"/>
        <v>Closure-3</v>
      </c>
      <c r="AA1304" t="str">
        <f t="shared" si="67"/>
        <v>NO</v>
      </c>
      <c r="AB1304" t="str">
        <f t="shared" si="68"/>
        <v>NO</v>
      </c>
      <c r="AC1304" t="str">
        <f t="shared" si="69"/>
        <v>NO</v>
      </c>
      <c r="AD1304" t="str">
        <f t="shared" si="70"/>
        <v>NO</v>
      </c>
      <c r="AE1304" t="str">
        <f t="shared" si="71"/>
        <v>NO</v>
      </c>
      <c r="AF1304"/>
    </row>
    <row r="1305" spans="1:32" ht="15" x14ac:dyDescent="0.35">
      <c r="A1305" s="5" t="s">
        <v>1409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72"/>
        <v>Kali-A</v>
      </c>
      <c r="P1305" s="13" t="str">
        <f t="shared" si="73"/>
        <v>True Search</v>
      </c>
      <c r="Q1305" s="13" t="str">
        <f>IF(NOT(ISERR(SEARCH("*_Buggy",$A1305))), "Buggy", IF(NOT(ISERR(SEARCH("*_Manual",$A1305))), "Manual", IF(NOT(ISERR(SEARCH("*_Auto",$A1305))), "Auto", "")))</f>
        <v>Auto</v>
      </c>
      <c r="R1305" s="13" t="s">
        <v>578</v>
      </c>
      <c r="S1305" s="25">
        <v>1</v>
      </c>
      <c r="T1305" s="25">
        <v>0</v>
      </c>
      <c r="U1305" s="25">
        <v>0</v>
      </c>
      <c r="V1305" s="25">
        <v>1</v>
      </c>
      <c r="W1305" s="25">
        <v>0</v>
      </c>
      <c r="X1305" s="13">
        <v>1</v>
      </c>
      <c r="Y1305" s="13" t="str">
        <f t="shared" si="66"/>
        <v>Closure-33</v>
      </c>
      <c r="AA1305" t="str">
        <f t="shared" si="67"/>
        <v>NO</v>
      </c>
      <c r="AB1305" t="str">
        <f t="shared" si="68"/>
        <v>NO</v>
      </c>
      <c r="AC1305" t="str">
        <f t="shared" si="69"/>
        <v>NO</v>
      </c>
      <c r="AD1305" t="str">
        <f t="shared" si="70"/>
        <v>NO</v>
      </c>
      <c r="AE1305" t="str">
        <f t="shared" si="71"/>
        <v>NO</v>
      </c>
      <c r="AF1305"/>
    </row>
    <row r="1306" spans="1:32" ht="15" x14ac:dyDescent="0.35">
      <c r="A1306" s="7" t="s">
        <v>1410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72"/>
        <v>Kali-A</v>
      </c>
      <c r="P1306" s="13" t="str">
        <f t="shared" si="73"/>
        <v>True Search</v>
      </c>
      <c r="Q1306" s="13" t="str">
        <f>IF(NOT(ISERR(SEARCH("*_Buggy",$A1306))), "Buggy", IF(NOT(ISERR(SEARCH("*_Manual",$A1306))), "Manual", IF(NOT(ISERR(SEARCH("*_Auto",$A1306))), "Auto", "")))</f>
        <v>Auto</v>
      </c>
      <c r="R1306" s="13" t="s">
        <v>578</v>
      </c>
      <c r="S1306" s="25">
        <v>1</v>
      </c>
      <c r="T1306" s="25">
        <v>0</v>
      </c>
      <c r="U1306" s="25">
        <v>0</v>
      </c>
      <c r="V1306" s="25">
        <v>1</v>
      </c>
      <c r="W1306" s="25">
        <v>0</v>
      </c>
      <c r="X1306" s="13">
        <v>1</v>
      </c>
      <c r="Y1306" s="13" t="str">
        <f t="shared" si="66"/>
        <v>Closure-38</v>
      </c>
      <c r="AA1306" t="str">
        <f t="shared" si="67"/>
        <v>YES</v>
      </c>
      <c r="AB1306" t="str">
        <f t="shared" si="68"/>
        <v>NO</v>
      </c>
      <c r="AC1306" t="str">
        <f t="shared" si="69"/>
        <v>NO</v>
      </c>
      <c r="AD1306" t="str">
        <f t="shared" si="70"/>
        <v>NO</v>
      </c>
      <c r="AE1306" t="str">
        <f t="shared" si="71"/>
        <v>NO</v>
      </c>
      <c r="AF1306"/>
    </row>
    <row r="1307" spans="1:32" ht="15" x14ac:dyDescent="0.35">
      <c r="A1307" s="7" t="s">
        <v>1411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72"/>
        <v>Kali-A</v>
      </c>
      <c r="P1307" s="13" t="str">
        <f t="shared" si="73"/>
        <v>True Search</v>
      </c>
      <c r="Q1307" s="13" t="str">
        <f>IF(NOT(ISERR(SEARCH("*_Buggy",$A1307))), "Buggy", IF(NOT(ISERR(SEARCH("*_Manual",$A1307))), "Manual", IF(NOT(ISERR(SEARCH("*_Auto",$A1307))), "Auto", "")))</f>
        <v>Auto</v>
      </c>
      <c r="R1307" s="13" t="s">
        <v>578</v>
      </c>
      <c r="S1307" s="25">
        <v>1</v>
      </c>
      <c r="T1307" s="25">
        <v>0</v>
      </c>
      <c r="U1307" s="25">
        <v>0</v>
      </c>
      <c r="V1307" s="25">
        <v>1</v>
      </c>
      <c r="W1307" s="25">
        <v>0</v>
      </c>
      <c r="X1307" s="13">
        <v>1</v>
      </c>
      <c r="Y1307" s="13" t="str">
        <f t="shared" si="66"/>
        <v>Closure-4</v>
      </c>
      <c r="AA1307" t="str">
        <f t="shared" si="67"/>
        <v>NO</v>
      </c>
      <c r="AB1307" t="str">
        <f t="shared" si="68"/>
        <v>NO</v>
      </c>
      <c r="AC1307" t="str">
        <f t="shared" si="69"/>
        <v>NO</v>
      </c>
      <c r="AD1307" t="str">
        <f t="shared" si="70"/>
        <v>NO</v>
      </c>
      <c r="AE1307" t="str">
        <f t="shared" si="71"/>
        <v>NO</v>
      </c>
      <c r="AF1307"/>
    </row>
    <row r="1308" spans="1:32" ht="15" x14ac:dyDescent="0.35">
      <c r="A1308" s="7" t="s">
        <v>1412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72"/>
        <v>Kali-A</v>
      </c>
      <c r="P1308" s="13" t="str">
        <f t="shared" si="73"/>
        <v>True Search</v>
      </c>
      <c r="Q1308" s="13" t="str">
        <f>IF(NOT(ISERR(SEARCH("*_Buggy",$A1308))), "Buggy", IF(NOT(ISERR(SEARCH("*_Manual",$A1308))), "Manual", IF(NOT(ISERR(SEARCH("*_Auto",$A1308))), "Auto", "")))</f>
        <v>Auto</v>
      </c>
      <c r="R1308" s="13" t="s">
        <v>578</v>
      </c>
      <c r="S1308" s="25">
        <v>1</v>
      </c>
      <c r="T1308" s="25">
        <v>0</v>
      </c>
      <c r="U1308" s="25">
        <v>0</v>
      </c>
      <c r="V1308" s="25">
        <v>1</v>
      </c>
      <c r="W1308" s="25">
        <v>0</v>
      </c>
      <c r="X1308" s="13">
        <v>1</v>
      </c>
      <c r="Y1308" s="13" t="str">
        <f t="shared" si="66"/>
        <v>Closure-46</v>
      </c>
      <c r="AA1308" t="str">
        <f t="shared" si="67"/>
        <v>NO</v>
      </c>
      <c r="AB1308" t="str">
        <f t="shared" si="68"/>
        <v>NO</v>
      </c>
      <c r="AC1308" t="str">
        <f t="shared" si="69"/>
        <v>NO</v>
      </c>
      <c r="AD1308" t="str">
        <f t="shared" si="70"/>
        <v>NO</v>
      </c>
      <c r="AE1308" t="str">
        <f t="shared" si="71"/>
        <v>NO</v>
      </c>
      <c r="AF1308"/>
    </row>
    <row r="1309" spans="1:32" ht="15" x14ac:dyDescent="0.35">
      <c r="A1309" s="7" t="s">
        <v>1413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72"/>
        <v>Kali-A</v>
      </c>
      <c r="P1309" s="13" t="str">
        <f t="shared" si="73"/>
        <v>True Search</v>
      </c>
      <c r="Q1309" s="13" t="str">
        <f>IF(NOT(ISERR(SEARCH("*_Buggy",$A1309))), "Buggy", IF(NOT(ISERR(SEARCH("*_Manual",$A1309))), "Manual", IF(NOT(ISERR(SEARCH("*_Auto",$A1309))), "Auto", "")))</f>
        <v>Auto</v>
      </c>
      <c r="R1309" s="13" t="s">
        <v>578</v>
      </c>
      <c r="S1309" s="25">
        <v>1</v>
      </c>
      <c r="T1309" s="25">
        <v>0</v>
      </c>
      <c r="U1309" s="25">
        <v>0</v>
      </c>
      <c r="V1309" s="25">
        <v>1</v>
      </c>
      <c r="W1309" s="25">
        <v>0</v>
      </c>
      <c r="X1309" s="13">
        <v>1</v>
      </c>
      <c r="Y1309" s="13" t="str">
        <f t="shared" si="66"/>
        <v>Closure-51</v>
      </c>
      <c r="AA1309" t="str">
        <f t="shared" si="67"/>
        <v>YES</v>
      </c>
      <c r="AB1309" t="str">
        <f t="shared" si="68"/>
        <v>NO</v>
      </c>
      <c r="AC1309" t="str">
        <f t="shared" si="69"/>
        <v>NO</v>
      </c>
      <c r="AD1309" t="str">
        <f t="shared" si="70"/>
        <v>NO</v>
      </c>
      <c r="AE1309" t="str">
        <f t="shared" si="71"/>
        <v>NO</v>
      </c>
      <c r="AF1309"/>
    </row>
    <row r="1310" spans="1:32" ht="15" x14ac:dyDescent="0.35">
      <c r="A1310" s="7" t="s">
        <v>1414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72"/>
        <v>Kali-A</v>
      </c>
      <c r="P1310" s="13" t="str">
        <f t="shared" si="73"/>
        <v>True Search</v>
      </c>
      <c r="Q1310" s="13" t="str">
        <f>IF(NOT(ISERR(SEARCH("*_Buggy",$A1310))), "Buggy", IF(NOT(ISERR(SEARCH("*_Manual",$A1310))), "Manual", IF(NOT(ISERR(SEARCH("*_Auto",$A1310))), "Auto", "")))</f>
        <v>Auto</v>
      </c>
      <c r="R1310" s="13" t="s">
        <v>578</v>
      </c>
      <c r="S1310" s="25">
        <v>1</v>
      </c>
      <c r="T1310" s="25">
        <v>0</v>
      </c>
      <c r="U1310" s="25">
        <v>0</v>
      </c>
      <c r="V1310" s="25">
        <v>1</v>
      </c>
      <c r="W1310" s="25">
        <v>0</v>
      </c>
      <c r="X1310" s="13">
        <v>1</v>
      </c>
      <c r="Y1310" s="13" t="str">
        <f t="shared" si="66"/>
        <v>Closure-55</v>
      </c>
      <c r="AA1310" t="str">
        <f t="shared" si="67"/>
        <v>NO</v>
      </c>
      <c r="AB1310" t="str">
        <f t="shared" si="68"/>
        <v>NO</v>
      </c>
      <c r="AC1310" t="str">
        <f t="shared" si="69"/>
        <v>NO</v>
      </c>
      <c r="AD1310" t="str">
        <f t="shared" si="70"/>
        <v>NO</v>
      </c>
      <c r="AE1310" t="str">
        <f t="shared" si="71"/>
        <v>NO</v>
      </c>
      <c r="AF1310"/>
    </row>
    <row r="1311" spans="1:32" ht="15" x14ac:dyDescent="0.35">
      <c r="A1311" s="5" t="s">
        <v>1415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72"/>
        <v>Kali-A</v>
      </c>
      <c r="P1311" s="13" t="str">
        <f t="shared" si="73"/>
        <v>True Search</v>
      </c>
      <c r="Q1311" s="13" t="str">
        <f>IF(NOT(ISERR(SEARCH("*_Buggy",$A1311))), "Buggy", IF(NOT(ISERR(SEARCH("*_Manual",$A1311))), "Manual", IF(NOT(ISERR(SEARCH("*_Auto",$A1311))), "Auto", "")))</f>
        <v>Auto</v>
      </c>
      <c r="R1311" s="13" t="s">
        <v>578</v>
      </c>
      <c r="S1311" s="25">
        <v>1</v>
      </c>
      <c r="T1311" s="25">
        <v>0</v>
      </c>
      <c r="U1311" s="25">
        <v>0</v>
      </c>
      <c r="V1311" s="25">
        <v>1</v>
      </c>
      <c r="W1311" s="25">
        <v>0</v>
      </c>
      <c r="X1311" s="13">
        <v>1</v>
      </c>
      <c r="Y1311" s="13" t="str">
        <f t="shared" si="66"/>
        <v>Closure-66</v>
      </c>
      <c r="AA1311" t="str">
        <f t="shared" si="67"/>
        <v>NO</v>
      </c>
      <c r="AB1311" t="str">
        <f t="shared" si="68"/>
        <v>NO</v>
      </c>
      <c r="AC1311" t="str">
        <f t="shared" si="69"/>
        <v>NO</v>
      </c>
      <c r="AD1311" t="str">
        <f t="shared" si="70"/>
        <v>NO</v>
      </c>
      <c r="AE1311" t="str">
        <f t="shared" si="71"/>
        <v>NO</v>
      </c>
      <c r="AF1311"/>
    </row>
    <row r="1312" spans="1:32" ht="15" x14ac:dyDescent="0.35">
      <c r="A1312" s="5" t="s">
        <v>1416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72"/>
        <v>Kali-A</v>
      </c>
      <c r="P1312" s="13" t="str">
        <f t="shared" si="73"/>
        <v>True Search</v>
      </c>
      <c r="Q1312" s="13" t="str">
        <f>IF(NOT(ISERR(SEARCH("*_Buggy",$A1312))), "Buggy", IF(NOT(ISERR(SEARCH("*_Manual",$A1312))), "Manual", IF(NOT(ISERR(SEARCH("*_Auto",$A1312))), "Auto", "")))</f>
        <v>Auto</v>
      </c>
      <c r="R1312" s="13" t="s">
        <v>578</v>
      </c>
      <c r="S1312" s="25">
        <v>1</v>
      </c>
      <c r="T1312" s="25">
        <v>1</v>
      </c>
      <c r="U1312" s="25">
        <v>0</v>
      </c>
      <c r="V1312" s="25">
        <v>1</v>
      </c>
      <c r="W1312" s="25">
        <v>1</v>
      </c>
      <c r="X1312" s="13">
        <v>3</v>
      </c>
      <c r="Y1312" s="13" t="str">
        <f t="shared" si="66"/>
        <v>Closure-7</v>
      </c>
      <c r="AA1312" t="str">
        <f t="shared" si="67"/>
        <v>NO</v>
      </c>
      <c r="AB1312" t="str">
        <f t="shared" si="68"/>
        <v>NO</v>
      </c>
      <c r="AC1312" t="str">
        <f t="shared" si="69"/>
        <v>NO</v>
      </c>
      <c r="AD1312" t="str">
        <f t="shared" si="70"/>
        <v>NO</v>
      </c>
      <c r="AE1312" t="str">
        <f t="shared" si="71"/>
        <v>NO</v>
      </c>
      <c r="AF1312"/>
    </row>
    <row r="1313" spans="1:32" ht="15" x14ac:dyDescent="0.35">
      <c r="A1313" s="5" t="s">
        <v>1417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72"/>
        <v>Kali-A</v>
      </c>
      <c r="P1313" s="13" t="str">
        <f t="shared" si="73"/>
        <v>True Search</v>
      </c>
      <c r="Q1313" s="13" t="str">
        <f>IF(NOT(ISERR(SEARCH("*_Buggy",$A1313))), "Buggy", IF(NOT(ISERR(SEARCH("*_Manual",$A1313))), "Manual", IF(NOT(ISERR(SEARCH("*_Auto",$A1313))), "Auto", "")))</f>
        <v>Auto</v>
      </c>
      <c r="R1313" s="13" t="s">
        <v>578</v>
      </c>
      <c r="S1313" s="25">
        <v>1</v>
      </c>
      <c r="T1313" s="25">
        <v>0</v>
      </c>
      <c r="U1313" s="25">
        <v>3</v>
      </c>
      <c r="V1313" s="25">
        <v>1</v>
      </c>
      <c r="W1313" s="25">
        <v>0</v>
      </c>
      <c r="X1313" s="13">
        <v>4</v>
      </c>
      <c r="Y1313" s="13" t="str">
        <f t="shared" si="66"/>
        <v>Closure-75</v>
      </c>
      <c r="AA1313" t="str">
        <f t="shared" si="67"/>
        <v>NO</v>
      </c>
      <c r="AB1313" t="str">
        <f t="shared" si="68"/>
        <v>NO</v>
      </c>
      <c r="AC1313" t="str">
        <f t="shared" si="69"/>
        <v>NO</v>
      </c>
      <c r="AD1313" t="str">
        <f t="shared" si="70"/>
        <v>NO</v>
      </c>
      <c r="AE1313" t="str">
        <f t="shared" si="71"/>
        <v>NO</v>
      </c>
      <c r="AF1313"/>
    </row>
    <row r="1314" spans="1:32" ht="15" x14ac:dyDescent="0.35">
      <c r="A1314" s="5" t="s">
        <v>1418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72"/>
        <v>Kali-A</v>
      </c>
      <c r="P1314" s="13" t="str">
        <f t="shared" si="73"/>
        <v>True Search</v>
      </c>
      <c r="Q1314" s="13" t="str">
        <f>IF(NOT(ISERR(SEARCH("*_Buggy",$A1314))), "Buggy", IF(NOT(ISERR(SEARCH("*_Manual",$A1314))), "Manual", IF(NOT(ISERR(SEARCH("*_Auto",$A1314))), "Auto", "")))</f>
        <v>Auto</v>
      </c>
      <c r="R1314" s="13" t="s">
        <v>577</v>
      </c>
      <c r="S1314" s="25">
        <v>1</v>
      </c>
      <c r="T1314" s="25">
        <v>0</v>
      </c>
      <c r="U1314" s="25">
        <v>0</v>
      </c>
      <c r="V1314" s="25">
        <v>1</v>
      </c>
      <c r="W1314" s="25">
        <v>0</v>
      </c>
      <c r="X1314" s="13">
        <v>1</v>
      </c>
      <c r="Y1314" s="13" t="str">
        <f t="shared" si="66"/>
        <v>Closure-86</v>
      </c>
      <c r="AA1314" t="str">
        <f t="shared" si="67"/>
        <v>YES</v>
      </c>
      <c r="AB1314" t="str">
        <f t="shared" si="68"/>
        <v>NO</v>
      </c>
      <c r="AC1314" t="str">
        <f t="shared" si="69"/>
        <v>NO</v>
      </c>
      <c r="AD1314" t="str">
        <f t="shared" si="70"/>
        <v>NO</v>
      </c>
      <c r="AE1314" t="str">
        <f t="shared" si="71"/>
        <v>NO</v>
      </c>
      <c r="AF1314"/>
    </row>
    <row r="1315" spans="1:32" ht="15" x14ac:dyDescent="0.35">
      <c r="A1315" s="7" t="s">
        <v>1419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72"/>
        <v>Kali-A</v>
      </c>
      <c r="P1315" s="13" t="str">
        <f t="shared" si="73"/>
        <v>True Search</v>
      </c>
      <c r="Q1315" s="13" t="str">
        <f>IF(NOT(ISERR(SEARCH("*_Buggy",$A1315))), "Buggy", IF(NOT(ISERR(SEARCH("*_Manual",$A1315))), "Manual", IF(NOT(ISERR(SEARCH("*_Auto",$A1315))), "Auto", "")))</f>
        <v>Auto</v>
      </c>
      <c r="R1315" s="13" t="s">
        <v>578</v>
      </c>
      <c r="S1315" s="25">
        <v>1</v>
      </c>
      <c r="T1315" s="25">
        <v>0</v>
      </c>
      <c r="U1315" s="25">
        <v>3</v>
      </c>
      <c r="V1315" s="25">
        <v>1</v>
      </c>
      <c r="W1315" s="25">
        <v>0</v>
      </c>
      <c r="X1315" s="13">
        <v>4</v>
      </c>
      <c r="Y1315" s="13" t="str">
        <f t="shared" si="66"/>
        <v>Lang-58</v>
      </c>
      <c r="AA1315" t="str">
        <f t="shared" si="67"/>
        <v>NO</v>
      </c>
      <c r="AB1315" t="str">
        <f t="shared" si="68"/>
        <v>YES</v>
      </c>
      <c r="AC1315" t="str">
        <f t="shared" si="69"/>
        <v>NO</v>
      </c>
      <c r="AD1315" t="str">
        <f t="shared" si="70"/>
        <v>NO</v>
      </c>
      <c r="AE1315" t="str">
        <f t="shared" si="71"/>
        <v>NO</v>
      </c>
      <c r="AF1315"/>
    </row>
    <row r="1316" spans="1:32" ht="15" x14ac:dyDescent="0.35">
      <c r="A1316" s="7" t="s">
        <v>1420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72"/>
        <v>Kali-A</v>
      </c>
      <c r="P1316" s="13" t="str">
        <f t="shared" si="73"/>
        <v>True Search</v>
      </c>
      <c r="Q1316" s="13" t="str">
        <f>IF(NOT(ISERR(SEARCH("*_Buggy",$A1316))), "Buggy", IF(NOT(ISERR(SEARCH("*_Manual",$A1316))), "Manual", IF(NOT(ISERR(SEARCH("*_Auto",$A1316))), "Auto", "")))</f>
        <v>Auto</v>
      </c>
      <c r="R1316" s="13" t="s">
        <v>578</v>
      </c>
      <c r="S1316" s="25">
        <v>2</v>
      </c>
      <c r="T1316" s="13">
        <v>2</v>
      </c>
      <c r="U1316" s="25">
        <v>0</v>
      </c>
      <c r="V1316" s="25">
        <v>0</v>
      </c>
      <c r="W1316" s="25">
        <v>0</v>
      </c>
      <c r="X1316" s="13">
        <v>2</v>
      </c>
      <c r="Y1316" s="13" t="str">
        <f t="shared" si="66"/>
        <v>Lang-63</v>
      </c>
      <c r="AA1316" t="str">
        <f t="shared" si="67"/>
        <v>NO</v>
      </c>
      <c r="AB1316" t="str">
        <f t="shared" si="68"/>
        <v>NO</v>
      </c>
      <c r="AC1316" t="str">
        <f t="shared" si="69"/>
        <v>NO</v>
      </c>
      <c r="AD1316" t="str">
        <f t="shared" si="70"/>
        <v>NO</v>
      </c>
      <c r="AE1316" t="str">
        <f t="shared" si="71"/>
        <v>NO</v>
      </c>
      <c r="AF1316"/>
    </row>
    <row r="1317" spans="1:32" ht="15" x14ac:dyDescent="0.35">
      <c r="A1317" s="5" t="s">
        <v>1421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72"/>
        <v>Kali-A</v>
      </c>
      <c r="P1317" s="13" t="str">
        <f t="shared" si="73"/>
        <v>True Search</v>
      </c>
      <c r="Q1317" s="13" t="str">
        <f>IF(NOT(ISERR(SEARCH("*_Buggy",$A1317))), "Buggy", IF(NOT(ISERR(SEARCH("*_Manual",$A1317))), "Manual", IF(NOT(ISERR(SEARCH("*_Auto",$A1317))), "Auto", "")))</f>
        <v>Auto</v>
      </c>
      <c r="R1317" s="13" t="s">
        <v>578</v>
      </c>
      <c r="S1317" s="25">
        <v>1</v>
      </c>
      <c r="T1317" s="25">
        <v>0</v>
      </c>
      <c r="U1317" s="25">
        <v>0</v>
      </c>
      <c r="V1317" s="25">
        <v>1</v>
      </c>
      <c r="W1317" s="25">
        <v>0</v>
      </c>
      <c r="X1317" s="13">
        <v>1</v>
      </c>
      <c r="Y1317" s="13" t="str">
        <f t="shared" ref="Y1317:Y1380" si="74">MID(A1317, SEARCH("_", A1317) +1, SEARCH("_", A1317, SEARCH("_", A1317) +1) - SEARCH("_", A1317) -1)</f>
        <v>Math-28</v>
      </c>
      <c r="AA1317" t="str">
        <f t="shared" si="67"/>
        <v>NO</v>
      </c>
      <c r="AB1317" t="str">
        <f t="shared" si="68"/>
        <v>NO</v>
      </c>
      <c r="AC1317" t="str">
        <f t="shared" si="69"/>
        <v>NO</v>
      </c>
      <c r="AD1317" t="str">
        <f t="shared" si="70"/>
        <v>NO</v>
      </c>
      <c r="AE1317" t="str">
        <f t="shared" si="71"/>
        <v>NO</v>
      </c>
      <c r="AF1317"/>
    </row>
    <row r="1318" spans="1:32" ht="15" x14ac:dyDescent="0.35">
      <c r="A1318" s="7" t="s">
        <v>1422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72"/>
        <v>Kali-A</v>
      </c>
      <c r="P1318" s="13" t="str">
        <f t="shared" si="73"/>
        <v>True Search</v>
      </c>
      <c r="Q1318" s="13" t="str">
        <f>IF(NOT(ISERR(SEARCH("*_Buggy",$A1318))), "Buggy", IF(NOT(ISERR(SEARCH("*_Manual",$A1318))), "Manual", IF(NOT(ISERR(SEARCH("*_Auto",$A1318))), "Auto", "")))</f>
        <v>Auto</v>
      </c>
      <c r="R1318" s="13" t="s">
        <v>578</v>
      </c>
      <c r="S1318" s="25">
        <v>1</v>
      </c>
      <c r="T1318" s="25">
        <v>1</v>
      </c>
      <c r="U1318" s="25">
        <v>0</v>
      </c>
      <c r="V1318" s="25">
        <v>1</v>
      </c>
      <c r="W1318" s="25">
        <v>1</v>
      </c>
      <c r="X1318" s="13">
        <v>3</v>
      </c>
      <c r="Y1318" s="13" t="str">
        <f t="shared" si="74"/>
        <v>Math-31</v>
      </c>
      <c r="AA1318" t="str">
        <f t="shared" si="67"/>
        <v>NO</v>
      </c>
      <c r="AB1318" t="str">
        <f t="shared" si="68"/>
        <v>NO</v>
      </c>
      <c r="AC1318" t="str">
        <f t="shared" si="69"/>
        <v>NO</v>
      </c>
      <c r="AD1318" t="str">
        <f t="shared" si="70"/>
        <v>NO</v>
      </c>
      <c r="AE1318" t="str">
        <f t="shared" si="71"/>
        <v>NO</v>
      </c>
      <c r="AF1318"/>
    </row>
    <row r="1319" spans="1:32" ht="15" x14ac:dyDescent="0.35">
      <c r="A1319" s="5" t="s">
        <v>1423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72"/>
        <v>Kali-A</v>
      </c>
      <c r="P1319" s="13" t="str">
        <f t="shared" si="73"/>
        <v>True Search</v>
      </c>
      <c r="Q1319" s="13" t="str">
        <f>IF(NOT(ISERR(SEARCH("*_Buggy",$A1319))), "Buggy", IF(NOT(ISERR(SEARCH("*_Manual",$A1319))), "Manual", IF(NOT(ISERR(SEARCH("*_Auto",$A1319))), "Auto", "")))</f>
        <v>Auto</v>
      </c>
      <c r="R1319" s="13" t="s">
        <v>578</v>
      </c>
      <c r="S1319" s="25">
        <v>1</v>
      </c>
      <c r="T1319" s="25">
        <v>0</v>
      </c>
      <c r="U1319" s="25">
        <v>0</v>
      </c>
      <c r="V1319" s="25">
        <v>1</v>
      </c>
      <c r="W1319" s="25">
        <v>0</v>
      </c>
      <c r="X1319" s="13">
        <v>1</v>
      </c>
      <c r="Y1319" s="13" t="str">
        <f t="shared" si="74"/>
        <v>Math-32</v>
      </c>
      <c r="AA1319" t="str">
        <f t="shared" si="67"/>
        <v>YES</v>
      </c>
      <c r="AB1319" t="str">
        <f t="shared" si="68"/>
        <v>NO</v>
      </c>
      <c r="AC1319" t="str">
        <f t="shared" si="69"/>
        <v>NO</v>
      </c>
      <c r="AD1319" t="str">
        <f t="shared" si="70"/>
        <v>NO</v>
      </c>
      <c r="AE1319" t="str">
        <f t="shared" si="71"/>
        <v>NO</v>
      </c>
      <c r="AF1319"/>
    </row>
    <row r="1320" spans="1:32" ht="15" x14ac:dyDescent="0.35">
      <c r="A1320" s="5" t="s">
        <v>1424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72"/>
        <v>Kali-A</v>
      </c>
      <c r="P1320" s="13" t="str">
        <f t="shared" si="73"/>
        <v>True Search</v>
      </c>
      <c r="Q1320" s="13" t="str">
        <f>IF(NOT(ISERR(SEARCH("*_Buggy",$A1320))), "Buggy", IF(NOT(ISERR(SEARCH("*_Manual",$A1320))), "Manual", IF(NOT(ISERR(SEARCH("*_Auto",$A1320))), "Auto", "")))</f>
        <v>Auto</v>
      </c>
      <c r="R1320" s="13" t="s">
        <v>578</v>
      </c>
      <c r="S1320" s="25">
        <v>1</v>
      </c>
      <c r="T1320" s="25">
        <v>0</v>
      </c>
      <c r="U1320" s="25">
        <v>0</v>
      </c>
      <c r="V1320" s="25">
        <v>1</v>
      </c>
      <c r="W1320" s="25">
        <v>0</v>
      </c>
      <c r="X1320" s="13">
        <v>1</v>
      </c>
      <c r="Y1320" s="13" t="str">
        <f t="shared" si="74"/>
        <v>Math-49</v>
      </c>
      <c r="AA1320" t="str">
        <f t="shared" si="67"/>
        <v>NO</v>
      </c>
      <c r="AB1320" t="str">
        <f t="shared" si="68"/>
        <v>NO</v>
      </c>
      <c r="AC1320" t="str">
        <f t="shared" si="69"/>
        <v>NO</v>
      </c>
      <c r="AD1320" t="str">
        <f t="shared" si="70"/>
        <v>NO</v>
      </c>
      <c r="AE1320" t="str">
        <f t="shared" si="71"/>
        <v>NO</v>
      </c>
      <c r="AF1320"/>
    </row>
    <row r="1321" spans="1:32" ht="15" x14ac:dyDescent="0.35">
      <c r="A1321" s="7" t="s">
        <v>1425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72"/>
        <v>Kali-A</v>
      </c>
      <c r="P1321" s="13" t="str">
        <f t="shared" si="73"/>
        <v>True Search</v>
      </c>
      <c r="Q1321" s="13" t="str">
        <f>IF(NOT(ISERR(SEARCH("*_Buggy",$A1321))), "Buggy", IF(NOT(ISERR(SEARCH("*_Manual",$A1321))), "Manual", IF(NOT(ISERR(SEARCH("*_Auto",$A1321))), "Auto", "")))</f>
        <v>Auto</v>
      </c>
      <c r="R1321" s="13" t="s">
        <v>577</v>
      </c>
      <c r="S1321" s="25">
        <v>1</v>
      </c>
      <c r="T1321" s="25">
        <v>0</v>
      </c>
      <c r="U1321" s="25">
        <v>0</v>
      </c>
      <c r="V1321" s="25">
        <v>1</v>
      </c>
      <c r="W1321" s="25">
        <v>0</v>
      </c>
      <c r="X1321" s="13">
        <v>1</v>
      </c>
      <c r="Y1321" s="13" t="str">
        <f t="shared" si="74"/>
        <v>Math-50</v>
      </c>
      <c r="AA1321" t="str">
        <f t="shared" si="67"/>
        <v>NO</v>
      </c>
      <c r="AB1321" t="str">
        <f t="shared" si="68"/>
        <v>NO</v>
      </c>
      <c r="AC1321" t="str">
        <f t="shared" si="69"/>
        <v>NO</v>
      </c>
      <c r="AD1321" t="str">
        <f t="shared" si="70"/>
        <v>NO</v>
      </c>
      <c r="AE1321" t="str">
        <f t="shared" si="71"/>
        <v>NO</v>
      </c>
      <c r="AF1321"/>
    </row>
    <row r="1322" spans="1:32" ht="15" x14ac:dyDescent="0.35">
      <c r="A1322" s="7" t="s">
        <v>1426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72"/>
        <v>Kali-A</v>
      </c>
      <c r="P1322" s="13" t="str">
        <f t="shared" si="73"/>
        <v>True Search</v>
      </c>
      <c r="Q1322" s="13" t="str">
        <f>IF(NOT(ISERR(SEARCH("*_Buggy",$A1322))), "Buggy", IF(NOT(ISERR(SEARCH("*_Manual",$A1322))), "Manual", IF(NOT(ISERR(SEARCH("*_Auto",$A1322))), "Auto", "")))</f>
        <v>Auto</v>
      </c>
      <c r="R1322" s="13" t="s">
        <v>578</v>
      </c>
      <c r="S1322" s="25">
        <v>1</v>
      </c>
      <c r="T1322" s="25">
        <v>1</v>
      </c>
      <c r="U1322" s="25">
        <v>0</v>
      </c>
      <c r="V1322" s="25">
        <v>1</v>
      </c>
      <c r="W1322" s="25">
        <v>1</v>
      </c>
      <c r="X1322" s="13">
        <v>3</v>
      </c>
      <c r="Y1322" s="13" t="str">
        <f t="shared" si="74"/>
        <v>Math-80</v>
      </c>
      <c r="AA1322" t="str">
        <f t="shared" si="67"/>
        <v>NO</v>
      </c>
      <c r="AB1322" t="str">
        <f t="shared" si="68"/>
        <v>NO</v>
      </c>
      <c r="AC1322" t="str">
        <f t="shared" si="69"/>
        <v>NO</v>
      </c>
      <c r="AD1322" t="str">
        <f t="shared" si="70"/>
        <v>NO</v>
      </c>
      <c r="AE1322" t="str">
        <f t="shared" si="71"/>
        <v>NO</v>
      </c>
      <c r="AF1322"/>
    </row>
    <row r="1323" spans="1:32" ht="15" x14ac:dyDescent="0.35">
      <c r="A1323" s="5" t="s">
        <v>1427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72"/>
        <v>Kali-A</v>
      </c>
      <c r="P1323" s="13" t="str">
        <f t="shared" si="73"/>
        <v>True Search</v>
      </c>
      <c r="Q1323" s="13" t="str">
        <f>IF(NOT(ISERR(SEARCH("*_Buggy",$A1323))), "Buggy", IF(NOT(ISERR(SEARCH("*_Manual",$A1323))), "Manual", IF(NOT(ISERR(SEARCH("*_Auto",$A1323))), "Auto", "")))</f>
        <v>Auto</v>
      </c>
      <c r="R1323" s="13" t="s">
        <v>578</v>
      </c>
      <c r="S1323" s="25">
        <v>1</v>
      </c>
      <c r="T1323" s="25">
        <v>0</v>
      </c>
      <c r="U1323" s="25">
        <v>0</v>
      </c>
      <c r="V1323" s="25">
        <v>1</v>
      </c>
      <c r="W1323" s="25">
        <v>0</v>
      </c>
      <c r="X1323" s="13">
        <v>1</v>
      </c>
      <c r="Y1323" s="13" t="str">
        <f t="shared" si="74"/>
        <v>Math-81</v>
      </c>
      <c r="AA1323" t="str">
        <f t="shared" si="67"/>
        <v>NO</v>
      </c>
      <c r="AB1323" t="str">
        <f t="shared" si="68"/>
        <v>NO</v>
      </c>
      <c r="AC1323" t="str">
        <f t="shared" si="69"/>
        <v>NO</v>
      </c>
      <c r="AD1323" t="str">
        <f t="shared" si="70"/>
        <v>NO</v>
      </c>
      <c r="AE1323" t="str">
        <f t="shared" si="71"/>
        <v>NO</v>
      </c>
      <c r="AF1323"/>
    </row>
    <row r="1324" spans="1:32" ht="15" x14ac:dyDescent="0.35">
      <c r="A1324" s="7" t="s">
        <v>1428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72"/>
        <v>Kali-A</v>
      </c>
      <c r="P1324" s="13" t="str">
        <f t="shared" si="73"/>
        <v>True Search</v>
      </c>
      <c r="Q1324" s="13" t="str">
        <f>IF(NOT(ISERR(SEARCH("*_Buggy",$A1324))), "Buggy", IF(NOT(ISERR(SEARCH("*_Manual",$A1324))), "Manual", IF(NOT(ISERR(SEARCH("*_Auto",$A1324))), "Auto", "")))</f>
        <v>Auto</v>
      </c>
      <c r="R1324" s="13" t="s">
        <v>578</v>
      </c>
      <c r="S1324" s="25">
        <v>1</v>
      </c>
      <c r="T1324" s="25">
        <v>0</v>
      </c>
      <c r="U1324" s="25">
        <v>0</v>
      </c>
      <c r="V1324" s="25">
        <v>1</v>
      </c>
      <c r="W1324" s="25">
        <v>0</v>
      </c>
      <c r="X1324" s="13">
        <v>1</v>
      </c>
      <c r="Y1324" s="13" t="str">
        <f t="shared" si="74"/>
        <v>Math-84</v>
      </c>
      <c r="AA1324" t="str">
        <f t="shared" si="67"/>
        <v>NO</v>
      </c>
      <c r="AB1324" t="str">
        <f t="shared" si="68"/>
        <v>NO</v>
      </c>
      <c r="AC1324" t="str">
        <f t="shared" si="69"/>
        <v>NO</v>
      </c>
      <c r="AD1324" t="str">
        <f t="shared" si="70"/>
        <v>NO</v>
      </c>
      <c r="AE1324" t="str">
        <f t="shared" si="71"/>
        <v>NO</v>
      </c>
      <c r="AF1324"/>
    </row>
    <row r="1325" spans="1:32" ht="15" x14ac:dyDescent="0.35">
      <c r="A1325" s="5" t="s">
        <v>1429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72"/>
        <v>Kali-A</v>
      </c>
      <c r="P1325" s="13" t="str">
        <f t="shared" si="73"/>
        <v>True Search</v>
      </c>
      <c r="Q1325" s="13" t="str">
        <f>IF(NOT(ISERR(SEARCH("*_Buggy",$A1325))), "Buggy", IF(NOT(ISERR(SEARCH("*_Manual",$A1325))), "Manual", IF(NOT(ISERR(SEARCH("*_Auto",$A1325))), "Auto", "")))</f>
        <v>Auto</v>
      </c>
      <c r="R1325" s="13" t="s">
        <v>578</v>
      </c>
      <c r="S1325" s="25">
        <v>1</v>
      </c>
      <c r="T1325" s="25">
        <v>0</v>
      </c>
      <c r="U1325" s="13">
        <v>6</v>
      </c>
      <c r="V1325" s="13">
        <v>0</v>
      </c>
      <c r="W1325" s="13">
        <v>0</v>
      </c>
      <c r="X1325" s="13">
        <v>6</v>
      </c>
      <c r="Y1325" s="13" t="str">
        <f t="shared" si="74"/>
        <v>Math-85</v>
      </c>
      <c r="AA1325" t="str">
        <f t="shared" si="67"/>
        <v>NO</v>
      </c>
      <c r="AB1325" t="str">
        <f t="shared" si="68"/>
        <v>NO</v>
      </c>
      <c r="AC1325" t="str">
        <f t="shared" si="69"/>
        <v>NO</v>
      </c>
      <c r="AD1325" t="str">
        <f t="shared" si="70"/>
        <v>NO</v>
      </c>
      <c r="AE1325" t="str">
        <f t="shared" si="71"/>
        <v>NO</v>
      </c>
      <c r="AF1325"/>
    </row>
    <row r="1326" spans="1:32" ht="15" x14ac:dyDescent="0.35">
      <c r="A1326" s="7" t="s">
        <v>1430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72"/>
        <v>Kali-A</v>
      </c>
      <c r="P1326" s="13" t="str">
        <f t="shared" si="73"/>
        <v>True Search</v>
      </c>
      <c r="Q1326" s="13" t="str">
        <f>IF(NOT(ISERR(SEARCH("*_Buggy",$A1326))), "Buggy", IF(NOT(ISERR(SEARCH("*_Manual",$A1326))), "Manual", IF(NOT(ISERR(SEARCH("*_Auto",$A1326))), "Auto", "")))</f>
        <v>Auto</v>
      </c>
      <c r="R1326" s="13" t="s">
        <v>578</v>
      </c>
      <c r="S1326" s="25">
        <v>1</v>
      </c>
      <c r="T1326" s="25">
        <v>1</v>
      </c>
      <c r="U1326" s="25">
        <v>0</v>
      </c>
      <c r="V1326" s="25">
        <v>1</v>
      </c>
      <c r="W1326" s="25">
        <v>1</v>
      </c>
      <c r="X1326" s="13">
        <v>3</v>
      </c>
      <c r="Y1326" s="13" t="str">
        <f t="shared" si="74"/>
        <v>Math-95</v>
      </c>
      <c r="AA1326" t="str">
        <f t="shared" si="67"/>
        <v>NO</v>
      </c>
      <c r="AB1326" t="str">
        <f t="shared" si="68"/>
        <v>NO</v>
      </c>
      <c r="AC1326" t="str">
        <f t="shared" si="69"/>
        <v>NO</v>
      </c>
      <c r="AD1326" t="str">
        <f t="shared" si="70"/>
        <v>NO</v>
      </c>
      <c r="AE1326" t="str">
        <f t="shared" si="71"/>
        <v>NO</v>
      </c>
      <c r="AF1326"/>
    </row>
    <row r="1327" spans="1:32" ht="15" x14ac:dyDescent="0.35">
      <c r="A1327" s="7" t="s">
        <v>1431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72"/>
        <v>kPAR</v>
      </c>
      <c r="P1327" s="13" t="str">
        <f t="shared" si="73"/>
        <v>True Pattern</v>
      </c>
      <c r="Q1327" s="13" t="str">
        <f>IF(NOT(ISERR(SEARCH("*_Buggy",$A1327))), "Buggy", IF(NOT(ISERR(SEARCH("*_Manual",$A1327))), "Manual", IF(NOT(ISERR(SEARCH("*_Auto",$A1327))), "Auto", "")))</f>
        <v>Auto</v>
      </c>
      <c r="R1327" s="13" t="s">
        <v>577</v>
      </c>
      <c r="S1327" s="25">
        <v>1</v>
      </c>
      <c r="T1327" s="25">
        <v>0</v>
      </c>
      <c r="U1327" s="25">
        <v>0</v>
      </c>
      <c r="V1327" s="25">
        <v>1</v>
      </c>
      <c r="W1327" s="25">
        <v>0</v>
      </c>
      <c r="X1327" s="13">
        <v>1</v>
      </c>
      <c r="Y1327" s="13" t="str">
        <f t="shared" si="74"/>
        <v>Chart-1</v>
      </c>
      <c r="AA1327" t="str">
        <f t="shared" si="67"/>
        <v>YES</v>
      </c>
      <c r="AB1327" t="str">
        <f t="shared" si="68"/>
        <v>NO</v>
      </c>
      <c r="AC1327" t="str">
        <f t="shared" si="69"/>
        <v>NO</v>
      </c>
      <c r="AD1327" t="str">
        <f t="shared" si="70"/>
        <v>NO</v>
      </c>
      <c r="AE1327" t="str">
        <f t="shared" si="71"/>
        <v>NO</v>
      </c>
      <c r="AF1327"/>
    </row>
    <row r="1328" spans="1:32" ht="15" x14ac:dyDescent="0.35">
      <c r="A1328" s="7" t="s">
        <v>1432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72"/>
        <v>kPAR</v>
      </c>
      <c r="P1328" s="13" t="str">
        <f t="shared" si="73"/>
        <v>True Pattern</v>
      </c>
      <c r="Q1328" s="13" t="str">
        <f>IF(NOT(ISERR(SEARCH("*_Buggy",$A1328))), "Buggy", IF(NOT(ISERR(SEARCH("*_Manual",$A1328))), "Manual", IF(NOT(ISERR(SEARCH("*_Auto",$A1328))), "Auto", "")))</f>
        <v>Auto</v>
      </c>
      <c r="R1328" s="13" t="s">
        <v>578</v>
      </c>
      <c r="S1328" s="25">
        <v>1</v>
      </c>
      <c r="T1328" s="25">
        <v>0</v>
      </c>
      <c r="U1328" s="25">
        <v>0</v>
      </c>
      <c r="V1328" s="25">
        <v>1</v>
      </c>
      <c r="W1328" s="25">
        <v>0</v>
      </c>
      <c r="X1328" s="13">
        <v>1</v>
      </c>
      <c r="Y1328" s="13" t="str">
        <f t="shared" si="74"/>
        <v>Chart-13</v>
      </c>
      <c r="AA1328" t="str">
        <f t="shared" si="67"/>
        <v>YES</v>
      </c>
      <c r="AB1328" t="str">
        <f t="shared" si="68"/>
        <v>NO</v>
      </c>
      <c r="AC1328" t="str">
        <f t="shared" si="69"/>
        <v>NO</v>
      </c>
      <c r="AD1328" t="str">
        <f t="shared" si="70"/>
        <v>NO</v>
      </c>
      <c r="AE1328" t="str">
        <f t="shared" si="71"/>
        <v>NO</v>
      </c>
      <c r="AF1328"/>
    </row>
    <row r="1329" spans="1:32" ht="15" x14ac:dyDescent="0.35">
      <c r="A1329" s="5" t="s">
        <v>1433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72"/>
        <v>kPAR</v>
      </c>
      <c r="P1329" s="13" t="str">
        <f t="shared" si="73"/>
        <v>True Pattern</v>
      </c>
      <c r="Q1329" s="13" t="str">
        <f>IF(NOT(ISERR(SEARCH("*_Buggy",$A1329))), "Buggy", IF(NOT(ISERR(SEARCH("*_Manual",$A1329))), "Manual", IF(NOT(ISERR(SEARCH("*_Auto",$A1329))), "Auto", "")))</f>
        <v>Auto</v>
      </c>
      <c r="R1329" s="13" t="s">
        <v>578</v>
      </c>
      <c r="S1329" s="25">
        <v>1</v>
      </c>
      <c r="T1329" s="25">
        <v>0</v>
      </c>
      <c r="U1329" s="25">
        <v>0</v>
      </c>
      <c r="V1329" s="25">
        <v>1</v>
      </c>
      <c r="W1329" s="25">
        <v>0</v>
      </c>
      <c r="X1329" s="13">
        <v>1</v>
      </c>
      <c r="Y1329" s="13" t="str">
        <f t="shared" si="74"/>
        <v>Chart-17</v>
      </c>
      <c r="AA1329" t="str">
        <f t="shared" si="67"/>
        <v>NO</v>
      </c>
      <c r="AB1329" t="str">
        <f t="shared" si="68"/>
        <v>NO</v>
      </c>
      <c r="AC1329" t="str">
        <f t="shared" si="69"/>
        <v>NO</v>
      </c>
      <c r="AD1329" t="str">
        <f t="shared" si="70"/>
        <v>NO</v>
      </c>
      <c r="AE1329" t="str">
        <f t="shared" si="71"/>
        <v>NO</v>
      </c>
      <c r="AF1329"/>
    </row>
    <row r="1330" spans="1:32" ht="15" x14ac:dyDescent="0.35">
      <c r="A1330" s="5" t="s">
        <v>1434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72"/>
        <v>kPAR</v>
      </c>
      <c r="P1330" s="13" t="str">
        <f t="shared" si="73"/>
        <v>True Pattern</v>
      </c>
      <c r="Q1330" s="13" t="str">
        <f>IF(NOT(ISERR(SEARCH("*_Buggy",$A1330))), "Buggy", IF(NOT(ISERR(SEARCH("*_Manual",$A1330))), "Manual", IF(NOT(ISERR(SEARCH("*_Auto",$A1330))), "Auto", "")))</f>
        <v>Auto</v>
      </c>
      <c r="R1330" s="13" t="s">
        <v>577</v>
      </c>
      <c r="S1330" s="25">
        <v>1</v>
      </c>
      <c r="T1330" s="25">
        <v>2</v>
      </c>
      <c r="U1330" s="25">
        <v>0</v>
      </c>
      <c r="V1330" s="25">
        <v>1</v>
      </c>
      <c r="W1330" s="25">
        <v>1</v>
      </c>
      <c r="X1330" s="13">
        <v>4</v>
      </c>
      <c r="Y1330" s="13" t="str">
        <f t="shared" si="74"/>
        <v>Chart-19</v>
      </c>
      <c r="AA1330" t="str">
        <f t="shared" ref="AA1330:AA1393" si="75">IF(AND($S805=1,$S1330=1,$X805=1,$X1330=1), "YES", "NO")</f>
        <v>NO</v>
      </c>
      <c r="AB1330" t="str">
        <f t="shared" ref="AB1330:AB1393" si="76">IF(AND($S805=1,$S1330=1,$X805&gt;1,$X1330&gt;1), "YES", "NO")</f>
        <v>NO</v>
      </c>
      <c r="AC1330" t="str">
        <f t="shared" ref="AC1330:AC1393" si="77">IF(AND($S805&gt;1,$S1330&gt;1,$S805=$X805,$S1330=$X1330), "YES", "NO")</f>
        <v>NO</v>
      </c>
      <c r="AD1330" t="str">
        <f t="shared" ref="AD1330:AD1393" si="78">IF(AND($S805&gt;1,$S1330&gt;1,$S805&lt;$X805,$S1330&lt;$X1330), "YES", "NO")</f>
        <v>NO</v>
      </c>
      <c r="AE1330" t="str">
        <f t="shared" si="71"/>
        <v>NO</v>
      </c>
      <c r="AF1330"/>
    </row>
    <row r="1331" spans="1:32" ht="15" x14ac:dyDescent="0.35">
      <c r="A1331" s="7" t="s">
        <v>1435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72"/>
        <v>kPAR</v>
      </c>
      <c r="P1331" s="13" t="str">
        <f t="shared" si="73"/>
        <v>True Pattern</v>
      </c>
      <c r="Q1331" s="13" t="str">
        <f>IF(NOT(ISERR(SEARCH("*_Buggy",$A1331))), "Buggy", IF(NOT(ISERR(SEARCH("*_Manual",$A1331))), "Manual", IF(NOT(ISERR(SEARCH("*_Auto",$A1331))), "Auto", "")))</f>
        <v>Auto</v>
      </c>
      <c r="R1331" s="13" t="s">
        <v>577</v>
      </c>
      <c r="S1331" s="25">
        <v>2</v>
      </c>
      <c r="T1331" s="25">
        <v>1</v>
      </c>
      <c r="U1331" s="25">
        <v>0</v>
      </c>
      <c r="V1331" s="25">
        <v>1</v>
      </c>
      <c r="W1331" s="25">
        <v>1</v>
      </c>
      <c r="X1331" s="13">
        <v>3</v>
      </c>
      <c r="Y1331" s="13" t="str">
        <f t="shared" si="74"/>
        <v>Chart-26</v>
      </c>
      <c r="AA1331" t="str">
        <f t="shared" si="75"/>
        <v>NO</v>
      </c>
      <c r="AB1331" t="str">
        <f t="shared" si="76"/>
        <v>NO</v>
      </c>
      <c r="AC1331" t="str">
        <f t="shared" si="77"/>
        <v>NO</v>
      </c>
      <c r="AD1331" t="str">
        <f t="shared" si="78"/>
        <v>NO</v>
      </c>
      <c r="AE1331" t="str">
        <f t="shared" ref="AE1331:AE1394" si="79">IF(AND($X806&gt;5,$X1331&gt;5), "YES", "NO")</f>
        <v>NO</v>
      </c>
      <c r="AF1331"/>
    </row>
    <row r="1332" spans="1:32" ht="15" x14ac:dyDescent="0.35">
      <c r="A1332" s="7" t="s">
        <v>1436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72"/>
        <v>kPAR</v>
      </c>
      <c r="P1332" s="13" t="str">
        <f t="shared" si="73"/>
        <v>True Pattern</v>
      </c>
      <c r="Q1332" s="13" t="str">
        <f>IF(NOT(ISERR(SEARCH("*_Buggy",$A1332))), "Buggy", IF(NOT(ISERR(SEARCH("*_Manual",$A1332))), "Manual", IF(NOT(ISERR(SEARCH("*_Auto",$A1332))), "Auto", "")))</f>
        <v>Auto</v>
      </c>
      <c r="R1332" s="13" t="s">
        <v>578</v>
      </c>
      <c r="S1332" s="25">
        <v>1</v>
      </c>
      <c r="T1332" s="25">
        <v>0</v>
      </c>
      <c r="U1332" s="25">
        <v>0</v>
      </c>
      <c r="V1332" s="25">
        <v>1</v>
      </c>
      <c r="W1332" s="25">
        <v>0</v>
      </c>
      <c r="X1332" s="13">
        <v>1</v>
      </c>
      <c r="Y1332" s="13" t="str">
        <f t="shared" si="74"/>
        <v>Chart-3</v>
      </c>
      <c r="AA1332" t="str">
        <f t="shared" si="75"/>
        <v>NO</v>
      </c>
      <c r="AB1332" t="str">
        <f t="shared" si="76"/>
        <v>NO</v>
      </c>
      <c r="AC1332" t="str">
        <f t="shared" si="77"/>
        <v>NO</v>
      </c>
      <c r="AD1332" t="str">
        <f t="shared" si="78"/>
        <v>NO</v>
      </c>
      <c r="AE1332" t="str">
        <f t="shared" si="79"/>
        <v>NO</v>
      </c>
      <c r="AF1332"/>
    </row>
    <row r="1333" spans="1:32" ht="15" x14ac:dyDescent="0.35">
      <c r="A1333" s="7" t="s">
        <v>1437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72"/>
        <v>kPAR</v>
      </c>
      <c r="P1333" s="13" t="str">
        <f t="shared" si="73"/>
        <v>True Pattern</v>
      </c>
      <c r="Q1333" s="13" t="str">
        <f>IF(NOT(ISERR(SEARCH("*_Buggy",$A1333))), "Buggy", IF(NOT(ISERR(SEARCH("*_Manual",$A1333))), "Manual", IF(NOT(ISERR(SEARCH("*_Auto",$A1333))), "Auto", "")))</f>
        <v>Auto</v>
      </c>
      <c r="R1333" s="13" t="s">
        <v>577</v>
      </c>
      <c r="S1333" s="25">
        <v>2</v>
      </c>
      <c r="T1333" s="25">
        <v>1</v>
      </c>
      <c r="U1333" s="25">
        <v>0</v>
      </c>
      <c r="V1333" s="25">
        <v>1</v>
      </c>
      <c r="W1333" s="25">
        <v>1</v>
      </c>
      <c r="X1333" s="13">
        <v>3</v>
      </c>
      <c r="Y1333" s="13" t="str">
        <f t="shared" si="74"/>
        <v>Chart-4</v>
      </c>
      <c r="AA1333" t="str">
        <f t="shared" si="75"/>
        <v>NO</v>
      </c>
      <c r="AB1333" t="str">
        <f t="shared" si="76"/>
        <v>NO</v>
      </c>
      <c r="AC1333" t="str">
        <f t="shared" si="77"/>
        <v>NO</v>
      </c>
      <c r="AD1333" t="str">
        <f t="shared" si="78"/>
        <v>NO</v>
      </c>
      <c r="AE1333" t="str">
        <f t="shared" si="79"/>
        <v>NO</v>
      </c>
      <c r="AF1333"/>
    </row>
    <row r="1334" spans="1:32" ht="15" x14ac:dyDescent="0.35">
      <c r="A1334" s="7" t="s">
        <v>1438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72"/>
        <v>kPAR</v>
      </c>
      <c r="P1334" s="13" t="str">
        <f t="shared" si="73"/>
        <v>True Pattern</v>
      </c>
      <c r="Q1334" s="13" t="str">
        <f>IF(NOT(ISERR(SEARCH("*_Buggy",$A1334))), "Buggy", IF(NOT(ISERR(SEARCH("*_Manual",$A1334))), "Manual", IF(NOT(ISERR(SEARCH("*_Auto",$A1334))), "Auto", "")))</f>
        <v>Auto</v>
      </c>
      <c r="R1334" s="13" t="s">
        <v>578</v>
      </c>
      <c r="S1334" s="25">
        <v>1</v>
      </c>
      <c r="T1334" s="25">
        <v>0</v>
      </c>
      <c r="U1334" s="25">
        <v>0</v>
      </c>
      <c r="V1334" s="25">
        <v>1</v>
      </c>
      <c r="W1334" s="25">
        <v>0</v>
      </c>
      <c r="X1334" s="13">
        <v>1</v>
      </c>
      <c r="Y1334" s="13" t="str">
        <f t="shared" si="74"/>
        <v>Chart-5</v>
      </c>
      <c r="AA1334" t="str">
        <f t="shared" si="75"/>
        <v>NO</v>
      </c>
      <c r="AB1334" t="str">
        <f t="shared" si="76"/>
        <v>NO</v>
      </c>
      <c r="AC1334" t="str">
        <f t="shared" si="77"/>
        <v>NO</v>
      </c>
      <c r="AD1334" t="str">
        <f t="shared" si="78"/>
        <v>NO</v>
      </c>
      <c r="AE1334" t="str">
        <f t="shared" si="79"/>
        <v>NO</v>
      </c>
      <c r="AF1334"/>
    </row>
    <row r="1335" spans="1:32" ht="15" x14ac:dyDescent="0.35">
      <c r="A1335" s="5" t="s">
        <v>1439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72"/>
        <v>kPAR</v>
      </c>
      <c r="P1335" s="13" t="str">
        <f t="shared" si="73"/>
        <v>True Pattern</v>
      </c>
      <c r="Q1335" s="13" t="str">
        <f>IF(NOT(ISERR(SEARCH("*_Buggy",$A1335))), "Buggy", IF(NOT(ISERR(SEARCH("*_Manual",$A1335))), "Manual", IF(NOT(ISERR(SEARCH("*_Auto",$A1335))), "Auto", "")))</f>
        <v>Auto</v>
      </c>
      <c r="R1335" s="13" t="s">
        <v>578</v>
      </c>
      <c r="S1335" s="25">
        <v>1</v>
      </c>
      <c r="T1335" s="25">
        <v>0</v>
      </c>
      <c r="U1335" s="25">
        <v>0</v>
      </c>
      <c r="V1335" s="25">
        <v>1</v>
      </c>
      <c r="W1335" s="25">
        <v>0</v>
      </c>
      <c r="X1335" s="13">
        <v>1</v>
      </c>
      <c r="Y1335" s="13" t="str">
        <f t="shared" si="74"/>
        <v>Chart-7</v>
      </c>
      <c r="AA1335" t="str">
        <f t="shared" si="75"/>
        <v>NO</v>
      </c>
      <c r="AB1335" t="str">
        <f t="shared" si="76"/>
        <v>NO</v>
      </c>
      <c r="AC1335" t="str">
        <f t="shared" si="77"/>
        <v>NO</v>
      </c>
      <c r="AD1335" t="str">
        <f t="shared" si="78"/>
        <v>NO</v>
      </c>
      <c r="AE1335" t="str">
        <f t="shared" si="79"/>
        <v>NO</v>
      </c>
      <c r="AF1335"/>
    </row>
    <row r="1336" spans="1:32" ht="15" x14ac:dyDescent="0.35">
      <c r="A1336" s="7" t="s">
        <v>1440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72"/>
        <v>kPAR</v>
      </c>
      <c r="P1336" s="13" t="str">
        <f t="shared" si="73"/>
        <v>True Pattern</v>
      </c>
      <c r="Q1336" s="13" t="str">
        <f>IF(NOT(ISERR(SEARCH("*_Buggy",$A1336))), "Buggy", IF(NOT(ISERR(SEARCH("*_Manual",$A1336))), "Manual", IF(NOT(ISERR(SEARCH("*_Auto",$A1336))), "Auto", "")))</f>
        <v>Auto</v>
      </c>
      <c r="R1336" s="13" t="s">
        <v>577</v>
      </c>
      <c r="S1336" s="25">
        <v>1</v>
      </c>
      <c r="T1336" s="25">
        <v>0</v>
      </c>
      <c r="U1336" s="25">
        <v>0</v>
      </c>
      <c r="V1336" s="25">
        <v>1</v>
      </c>
      <c r="W1336" s="25">
        <v>0</v>
      </c>
      <c r="X1336" s="13">
        <v>1</v>
      </c>
      <c r="Y1336" s="13" t="str">
        <f t="shared" si="74"/>
        <v>Chart-8</v>
      </c>
      <c r="AA1336" t="str">
        <f t="shared" si="75"/>
        <v>YES</v>
      </c>
      <c r="AB1336" t="str">
        <f t="shared" si="76"/>
        <v>NO</v>
      </c>
      <c r="AC1336" t="str">
        <f t="shared" si="77"/>
        <v>NO</v>
      </c>
      <c r="AD1336" t="str">
        <f t="shared" si="78"/>
        <v>NO</v>
      </c>
      <c r="AE1336" t="str">
        <f t="shared" si="79"/>
        <v>NO</v>
      </c>
      <c r="AF1336"/>
    </row>
    <row r="1337" spans="1:32" ht="15" x14ac:dyDescent="0.35">
      <c r="A1337" s="5" t="s">
        <v>1441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72"/>
        <v>kPAR</v>
      </c>
      <c r="P1337" s="13" t="str">
        <f t="shared" si="73"/>
        <v>True Pattern</v>
      </c>
      <c r="Q1337" s="13" t="str">
        <f>IF(NOT(ISERR(SEARCH("*_Buggy",$A1337))), "Buggy", IF(NOT(ISERR(SEARCH("*_Manual",$A1337))), "Manual", IF(NOT(ISERR(SEARCH("*_Auto",$A1337))), "Auto", "")))</f>
        <v>Auto</v>
      </c>
      <c r="R1337" s="13" t="s">
        <v>577</v>
      </c>
      <c r="S1337" s="25">
        <v>1</v>
      </c>
      <c r="T1337" s="25">
        <v>0</v>
      </c>
      <c r="U1337" s="25">
        <v>0</v>
      </c>
      <c r="V1337" s="25">
        <v>1</v>
      </c>
      <c r="W1337" s="25">
        <v>0</v>
      </c>
      <c r="X1337" s="13">
        <v>1</v>
      </c>
      <c r="Y1337" s="13" t="str">
        <f t="shared" si="74"/>
        <v>Closure-10</v>
      </c>
      <c r="AA1337" t="str">
        <f t="shared" si="75"/>
        <v>YES</v>
      </c>
      <c r="AB1337" t="str">
        <f t="shared" si="76"/>
        <v>NO</v>
      </c>
      <c r="AC1337" t="str">
        <f t="shared" si="77"/>
        <v>NO</v>
      </c>
      <c r="AD1337" t="str">
        <f t="shared" si="78"/>
        <v>NO</v>
      </c>
      <c r="AE1337" t="str">
        <f t="shared" si="79"/>
        <v>NO</v>
      </c>
      <c r="AF1337"/>
    </row>
    <row r="1338" spans="1:32" ht="15" x14ac:dyDescent="0.35">
      <c r="A1338" s="7" t="s">
        <v>1442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72"/>
        <v>kPAR</v>
      </c>
      <c r="P1338" s="13" t="str">
        <f t="shared" si="73"/>
        <v>True Pattern</v>
      </c>
      <c r="Q1338" s="13" t="str">
        <f>IF(NOT(ISERR(SEARCH("*_Buggy",$A1338))), "Buggy", IF(NOT(ISERR(SEARCH("*_Manual",$A1338))), "Manual", IF(NOT(ISERR(SEARCH("*_Auto",$A1338))), "Auto", "")))</f>
        <v>Auto</v>
      </c>
      <c r="R1338" s="13" t="s">
        <v>577</v>
      </c>
      <c r="S1338" s="25">
        <v>1</v>
      </c>
      <c r="T1338" s="25">
        <v>0</v>
      </c>
      <c r="U1338" s="25">
        <v>0</v>
      </c>
      <c r="V1338" s="25">
        <v>1</v>
      </c>
      <c r="W1338" s="25">
        <v>0</v>
      </c>
      <c r="X1338" s="13">
        <v>1</v>
      </c>
      <c r="Y1338" s="13" t="str">
        <f t="shared" si="74"/>
        <v>Closure-11</v>
      </c>
      <c r="AA1338" t="str">
        <f t="shared" si="75"/>
        <v>NO</v>
      </c>
      <c r="AB1338" t="str">
        <f t="shared" si="76"/>
        <v>NO</v>
      </c>
      <c r="AC1338" t="str">
        <f t="shared" si="77"/>
        <v>NO</v>
      </c>
      <c r="AD1338" t="str">
        <f t="shared" si="78"/>
        <v>NO</v>
      </c>
      <c r="AE1338" t="str">
        <f t="shared" si="79"/>
        <v>NO</v>
      </c>
      <c r="AF1338"/>
    </row>
    <row r="1339" spans="1:32" ht="15" x14ac:dyDescent="0.35">
      <c r="A1339" s="7" t="s">
        <v>1443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72"/>
        <v>kPAR</v>
      </c>
      <c r="P1339" s="13" t="str">
        <f t="shared" si="73"/>
        <v>True Pattern</v>
      </c>
      <c r="Q1339" s="13" t="str">
        <f>IF(NOT(ISERR(SEARCH("*_Buggy",$A1339))), "Buggy", IF(NOT(ISERR(SEARCH("*_Manual",$A1339))), "Manual", IF(NOT(ISERR(SEARCH("*_Auto",$A1339))), "Auto", "")))</f>
        <v>Auto</v>
      </c>
      <c r="R1339" s="13" t="s">
        <v>577</v>
      </c>
      <c r="S1339" s="25">
        <v>1</v>
      </c>
      <c r="T1339" s="25">
        <v>0</v>
      </c>
      <c r="U1339" s="25">
        <v>0</v>
      </c>
      <c r="V1339" s="25">
        <v>1</v>
      </c>
      <c r="W1339" s="25">
        <v>0</v>
      </c>
      <c r="X1339" s="13">
        <v>1</v>
      </c>
      <c r="Y1339" s="13" t="str">
        <f t="shared" si="74"/>
        <v>Closure-115</v>
      </c>
      <c r="AA1339" t="str">
        <f t="shared" si="75"/>
        <v>NO</v>
      </c>
      <c r="AB1339" t="str">
        <f t="shared" si="76"/>
        <v>NO</v>
      </c>
      <c r="AC1339" t="str">
        <f t="shared" si="77"/>
        <v>NO</v>
      </c>
      <c r="AD1339" t="str">
        <f t="shared" si="78"/>
        <v>NO</v>
      </c>
      <c r="AE1339" t="str">
        <f t="shared" si="79"/>
        <v>NO</v>
      </c>
      <c r="AF1339"/>
    </row>
    <row r="1340" spans="1:32" ht="15" x14ac:dyDescent="0.35">
      <c r="A1340" s="7" t="s">
        <v>1444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72"/>
        <v>kPAR</v>
      </c>
      <c r="P1340" s="13" t="str">
        <f t="shared" si="73"/>
        <v>True Pattern</v>
      </c>
      <c r="Q1340" s="13" t="str">
        <f>IF(NOT(ISERR(SEARCH("*_Buggy",$A1340))), "Buggy", IF(NOT(ISERR(SEARCH("*_Manual",$A1340))), "Manual", IF(NOT(ISERR(SEARCH("*_Auto",$A1340))), "Auto", "")))</f>
        <v>Auto</v>
      </c>
      <c r="R1340" s="13" t="s">
        <v>578</v>
      </c>
      <c r="S1340" s="25">
        <v>1</v>
      </c>
      <c r="T1340" s="25">
        <v>0</v>
      </c>
      <c r="U1340" s="25">
        <v>0</v>
      </c>
      <c r="V1340" s="25">
        <v>1</v>
      </c>
      <c r="W1340" s="25">
        <v>0</v>
      </c>
      <c r="X1340" s="13">
        <v>1</v>
      </c>
      <c r="Y1340" s="13" t="str">
        <f t="shared" si="74"/>
        <v>Closure-125</v>
      </c>
      <c r="AA1340" t="str">
        <f t="shared" si="75"/>
        <v>YES</v>
      </c>
      <c r="AB1340" t="str">
        <f t="shared" si="76"/>
        <v>NO</v>
      </c>
      <c r="AC1340" t="str">
        <f t="shared" si="77"/>
        <v>NO</v>
      </c>
      <c r="AD1340" t="str">
        <f t="shared" si="78"/>
        <v>NO</v>
      </c>
      <c r="AE1340" t="str">
        <f t="shared" si="79"/>
        <v>NO</v>
      </c>
      <c r="AF1340"/>
    </row>
    <row r="1341" spans="1:32" ht="15" x14ac:dyDescent="0.35">
      <c r="A1341" s="7" t="s">
        <v>1445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72"/>
        <v>kPAR</v>
      </c>
      <c r="P1341" s="13" t="str">
        <f t="shared" si="73"/>
        <v>True Pattern</v>
      </c>
      <c r="Q1341" s="13" t="str">
        <f>IF(NOT(ISERR(SEARCH("*_Buggy",$A1341))), "Buggy", IF(NOT(ISERR(SEARCH("*_Manual",$A1341))), "Manual", IF(NOT(ISERR(SEARCH("*_Auto",$A1341))), "Auto", "")))</f>
        <v>Auto</v>
      </c>
      <c r="R1341" s="13" t="s">
        <v>577</v>
      </c>
      <c r="S1341" s="25">
        <v>2</v>
      </c>
      <c r="T1341" s="25">
        <v>1</v>
      </c>
      <c r="U1341" s="25">
        <v>0</v>
      </c>
      <c r="V1341" s="25">
        <v>1</v>
      </c>
      <c r="W1341" s="25">
        <v>1</v>
      </c>
      <c r="X1341" s="13">
        <v>3</v>
      </c>
      <c r="Y1341" s="13" t="str">
        <f t="shared" si="74"/>
        <v>Closure-2</v>
      </c>
      <c r="AA1341" t="str">
        <f t="shared" si="75"/>
        <v>NO</v>
      </c>
      <c r="AB1341" t="str">
        <f t="shared" si="76"/>
        <v>NO</v>
      </c>
      <c r="AC1341" t="str">
        <f t="shared" si="77"/>
        <v>NO</v>
      </c>
      <c r="AD1341" t="str">
        <f t="shared" si="78"/>
        <v>YES</v>
      </c>
      <c r="AE1341" t="str">
        <f t="shared" si="79"/>
        <v>NO</v>
      </c>
      <c r="AF1341"/>
    </row>
    <row r="1342" spans="1:32" ht="15" x14ac:dyDescent="0.35">
      <c r="A1342" s="7" t="s">
        <v>1446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72"/>
        <v>kPAR</v>
      </c>
      <c r="P1342" s="13" t="str">
        <f t="shared" si="73"/>
        <v>True Pattern</v>
      </c>
      <c r="Q1342" s="13" t="str">
        <f>IF(NOT(ISERR(SEARCH("*_Buggy",$A1342))), "Buggy", IF(NOT(ISERR(SEARCH("*_Manual",$A1342))), "Manual", IF(NOT(ISERR(SEARCH("*_Auto",$A1342))), "Auto", "")))</f>
        <v>Auto</v>
      </c>
      <c r="R1342" s="13" t="s">
        <v>578</v>
      </c>
      <c r="S1342" s="25">
        <v>1</v>
      </c>
      <c r="T1342" s="25">
        <v>0</v>
      </c>
      <c r="U1342" s="25">
        <v>0</v>
      </c>
      <c r="V1342" s="25">
        <v>1</v>
      </c>
      <c r="W1342" s="25">
        <v>0</v>
      </c>
      <c r="X1342" s="13">
        <v>1</v>
      </c>
      <c r="Y1342" s="13" t="str">
        <f t="shared" si="74"/>
        <v>Closure-21</v>
      </c>
      <c r="AA1342" t="str">
        <f t="shared" si="75"/>
        <v>NO</v>
      </c>
      <c r="AB1342" t="str">
        <f t="shared" si="76"/>
        <v>NO</v>
      </c>
      <c r="AC1342" t="str">
        <f t="shared" si="77"/>
        <v>NO</v>
      </c>
      <c r="AD1342" t="str">
        <f t="shared" si="78"/>
        <v>NO</v>
      </c>
      <c r="AE1342" t="str">
        <f t="shared" si="79"/>
        <v>NO</v>
      </c>
      <c r="AF1342"/>
    </row>
    <row r="1343" spans="1:32" ht="15" x14ac:dyDescent="0.35">
      <c r="A1343" s="5" t="s">
        <v>1447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72"/>
        <v>kPAR</v>
      </c>
      <c r="P1343" s="13" t="str">
        <f t="shared" si="73"/>
        <v>True Pattern</v>
      </c>
      <c r="Q1343" s="13" t="str">
        <f>IF(NOT(ISERR(SEARCH("*_Buggy",$A1343))), "Buggy", IF(NOT(ISERR(SEARCH("*_Manual",$A1343))), "Manual", IF(NOT(ISERR(SEARCH("*_Auto",$A1343))), "Auto", "")))</f>
        <v>Auto</v>
      </c>
      <c r="R1343" s="13" t="s">
        <v>578</v>
      </c>
      <c r="S1343" s="25">
        <v>1</v>
      </c>
      <c r="T1343" s="25">
        <v>1</v>
      </c>
      <c r="U1343" s="25">
        <v>0</v>
      </c>
      <c r="V1343" s="25">
        <v>1</v>
      </c>
      <c r="W1343" s="25">
        <v>0</v>
      </c>
      <c r="X1343" s="13">
        <v>2</v>
      </c>
      <c r="Y1343" s="13" t="str">
        <f t="shared" si="74"/>
        <v>Closure-22</v>
      </c>
      <c r="AA1343" t="str">
        <f t="shared" si="75"/>
        <v>NO</v>
      </c>
      <c r="AB1343" t="str">
        <f t="shared" si="76"/>
        <v>NO</v>
      </c>
      <c r="AC1343" t="str">
        <f t="shared" si="77"/>
        <v>NO</v>
      </c>
      <c r="AD1343" t="str">
        <f t="shared" si="78"/>
        <v>NO</v>
      </c>
      <c r="AE1343" t="str">
        <f t="shared" si="79"/>
        <v>NO</v>
      </c>
      <c r="AF1343"/>
    </row>
    <row r="1344" spans="1:32" ht="15" x14ac:dyDescent="0.35">
      <c r="A1344" s="5" t="s">
        <v>1448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72"/>
        <v>kPAR</v>
      </c>
      <c r="P1344" s="13" t="str">
        <f t="shared" si="73"/>
        <v>True Pattern</v>
      </c>
      <c r="Q1344" s="13" t="str">
        <f>IF(NOT(ISERR(SEARCH("*_Buggy",$A1344))), "Buggy", IF(NOT(ISERR(SEARCH("*_Manual",$A1344))), "Manual", IF(NOT(ISERR(SEARCH("*_Auto",$A1344))), "Auto", "")))</f>
        <v>Auto</v>
      </c>
      <c r="R1344" s="13" t="s">
        <v>578</v>
      </c>
      <c r="S1344" s="25">
        <v>1</v>
      </c>
      <c r="T1344" s="25">
        <v>0</v>
      </c>
      <c r="U1344" s="25">
        <v>0</v>
      </c>
      <c r="V1344" s="25">
        <v>1</v>
      </c>
      <c r="W1344" s="25">
        <v>0</v>
      </c>
      <c r="X1344" s="13">
        <v>1</v>
      </c>
      <c r="Y1344" s="13" t="str">
        <f t="shared" si="74"/>
        <v>Closure-35</v>
      </c>
      <c r="AA1344" t="str">
        <f t="shared" si="75"/>
        <v>NO</v>
      </c>
      <c r="AB1344" t="str">
        <f t="shared" si="76"/>
        <v>NO</v>
      </c>
      <c r="AC1344" t="str">
        <f t="shared" si="77"/>
        <v>NO</v>
      </c>
      <c r="AD1344" t="str">
        <f t="shared" si="78"/>
        <v>NO</v>
      </c>
      <c r="AE1344" t="str">
        <f t="shared" si="79"/>
        <v>NO</v>
      </c>
      <c r="AF1344"/>
    </row>
    <row r="1345" spans="1:32" ht="15" x14ac:dyDescent="0.35">
      <c r="A1345" s="7" t="s">
        <v>1449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72"/>
        <v>kPAR</v>
      </c>
      <c r="P1345" s="13" t="str">
        <f t="shared" si="73"/>
        <v>True Pattern</v>
      </c>
      <c r="Q1345" s="13" t="str">
        <f>IF(NOT(ISERR(SEARCH("*_Buggy",$A1345))), "Buggy", IF(NOT(ISERR(SEARCH("*_Manual",$A1345))), "Manual", IF(NOT(ISERR(SEARCH("*_Auto",$A1345))), "Auto", "")))</f>
        <v>Auto</v>
      </c>
      <c r="R1345" s="13" t="s">
        <v>577</v>
      </c>
      <c r="S1345" s="25">
        <v>1</v>
      </c>
      <c r="T1345" s="25">
        <v>0</v>
      </c>
      <c r="U1345" s="25">
        <v>0</v>
      </c>
      <c r="V1345" s="25">
        <v>1</v>
      </c>
      <c r="W1345" s="25">
        <v>0</v>
      </c>
      <c r="X1345" s="13">
        <v>1</v>
      </c>
      <c r="Y1345" s="13" t="str">
        <f t="shared" si="74"/>
        <v>Closure-38</v>
      </c>
      <c r="AA1345" t="str">
        <f t="shared" si="75"/>
        <v>YES</v>
      </c>
      <c r="AB1345" t="str">
        <f t="shared" si="76"/>
        <v>NO</v>
      </c>
      <c r="AC1345" t="str">
        <f t="shared" si="77"/>
        <v>NO</v>
      </c>
      <c r="AD1345" t="str">
        <f t="shared" si="78"/>
        <v>NO</v>
      </c>
      <c r="AE1345" t="str">
        <f t="shared" si="79"/>
        <v>NO</v>
      </c>
      <c r="AF1345"/>
    </row>
    <row r="1346" spans="1:32" ht="15" x14ac:dyDescent="0.35">
      <c r="A1346" s="5" t="s">
        <v>1450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72"/>
        <v>kPAR</v>
      </c>
      <c r="P1346" s="13" t="str">
        <f t="shared" si="73"/>
        <v>True Pattern</v>
      </c>
      <c r="Q1346" s="13" t="str">
        <f>IF(NOT(ISERR(SEARCH("*_Buggy",$A1346))), "Buggy", IF(NOT(ISERR(SEARCH("*_Manual",$A1346))), "Manual", IF(NOT(ISERR(SEARCH("*_Auto",$A1346))), "Auto", "")))</f>
        <v>Auto</v>
      </c>
      <c r="R1346" s="13" t="s">
        <v>577</v>
      </c>
      <c r="S1346" s="25">
        <v>1</v>
      </c>
      <c r="T1346" s="25">
        <v>0</v>
      </c>
      <c r="U1346" s="25">
        <v>0</v>
      </c>
      <c r="V1346" s="25">
        <v>1</v>
      </c>
      <c r="W1346" s="25">
        <v>0</v>
      </c>
      <c r="X1346" s="13">
        <v>1</v>
      </c>
      <c r="Y1346" s="13" t="str">
        <f t="shared" si="74"/>
        <v>Closure-4</v>
      </c>
      <c r="AA1346" t="str">
        <f t="shared" si="75"/>
        <v>NO</v>
      </c>
      <c r="AB1346" t="str">
        <f t="shared" si="76"/>
        <v>NO</v>
      </c>
      <c r="AC1346" t="str">
        <f t="shared" si="77"/>
        <v>NO</v>
      </c>
      <c r="AD1346" t="str">
        <f t="shared" si="78"/>
        <v>NO</v>
      </c>
      <c r="AE1346" t="str">
        <f t="shared" si="79"/>
        <v>NO</v>
      </c>
      <c r="AF1346"/>
    </row>
    <row r="1347" spans="1:32" ht="15" x14ac:dyDescent="0.35">
      <c r="A1347" s="5" t="s">
        <v>1451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72"/>
        <v>kPAR</v>
      </c>
      <c r="P1347" s="13" t="str">
        <f t="shared" si="73"/>
        <v>True Pattern</v>
      </c>
      <c r="Q1347" s="13" t="str">
        <f>IF(NOT(ISERR(SEARCH("*_Buggy",$A1347))), "Buggy", IF(NOT(ISERR(SEARCH("*_Manual",$A1347))), "Manual", IF(NOT(ISERR(SEARCH("*_Auto",$A1347))), "Auto", "")))</f>
        <v>Auto</v>
      </c>
      <c r="R1347" s="13" t="s">
        <v>577</v>
      </c>
      <c r="S1347" s="25">
        <v>1</v>
      </c>
      <c r="T1347" s="25">
        <v>0</v>
      </c>
      <c r="U1347" s="25">
        <v>0</v>
      </c>
      <c r="V1347" s="25">
        <v>1</v>
      </c>
      <c r="W1347" s="25">
        <v>0</v>
      </c>
      <c r="X1347" s="13">
        <v>1</v>
      </c>
      <c r="Y1347" s="13" t="str">
        <f t="shared" si="74"/>
        <v>Closure-40</v>
      </c>
      <c r="AA1347" t="str">
        <f t="shared" si="75"/>
        <v>NO</v>
      </c>
      <c r="AB1347" t="str">
        <f t="shared" si="76"/>
        <v>NO</v>
      </c>
      <c r="AC1347" t="str">
        <f t="shared" si="77"/>
        <v>NO</v>
      </c>
      <c r="AD1347" t="str">
        <f t="shared" si="78"/>
        <v>NO</v>
      </c>
      <c r="AE1347" t="str">
        <f t="shared" si="79"/>
        <v>NO</v>
      </c>
      <c r="AF1347"/>
    </row>
    <row r="1348" spans="1:32" ht="15" x14ac:dyDescent="0.35">
      <c r="A1348" s="7" t="s">
        <v>1452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72"/>
        <v>kPAR</v>
      </c>
      <c r="P1348" s="13" t="str">
        <f t="shared" si="73"/>
        <v>True Pattern</v>
      </c>
      <c r="Q1348" s="13" t="str">
        <f>IF(NOT(ISERR(SEARCH("*_Buggy",$A1348))), "Buggy", IF(NOT(ISERR(SEARCH("*_Manual",$A1348))), "Manual", IF(NOT(ISERR(SEARCH("*_Auto",$A1348))), "Auto", "")))</f>
        <v>Auto</v>
      </c>
      <c r="R1348" s="13" t="s">
        <v>578</v>
      </c>
      <c r="S1348" s="25">
        <v>1</v>
      </c>
      <c r="T1348" s="25">
        <v>0</v>
      </c>
      <c r="U1348" s="25">
        <v>0</v>
      </c>
      <c r="V1348" s="25">
        <v>1</v>
      </c>
      <c r="W1348" s="25">
        <v>0</v>
      </c>
      <c r="X1348" s="13">
        <v>1</v>
      </c>
      <c r="Y1348" s="13" t="str">
        <f t="shared" si="74"/>
        <v>Closure-46</v>
      </c>
      <c r="AA1348" t="str">
        <f t="shared" si="75"/>
        <v>NO</v>
      </c>
      <c r="AB1348" t="str">
        <f t="shared" si="76"/>
        <v>NO</v>
      </c>
      <c r="AC1348" t="str">
        <f t="shared" si="77"/>
        <v>NO</v>
      </c>
      <c r="AD1348" t="str">
        <f t="shared" si="78"/>
        <v>NO</v>
      </c>
      <c r="AE1348" t="str">
        <f t="shared" si="79"/>
        <v>NO</v>
      </c>
      <c r="AF1348"/>
    </row>
    <row r="1349" spans="1:32" ht="15" x14ac:dyDescent="0.35">
      <c r="A1349" s="5" t="s">
        <v>1453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72"/>
        <v>kPAR</v>
      </c>
      <c r="P1349" s="13" t="str">
        <f t="shared" si="73"/>
        <v>True Pattern</v>
      </c>
      <c r="Q1349" s="13" t="str">
        <f>IF(NOT(ISERR(SEARCH("*_Buggy",$A1349))), "Buggy", IF(NOT(ISERR(SEARCH("*_Manual",$A1349))), "Manual", IF(NOT(ISERR(SEARCH("*_Auto",$A1349))), "Auto", "")))</f>
        <v>Auto</v>
      </c>
      <c r="R1349" s="13" t="s">
        <v>577</v>
      </c>
      <c r="S1349" s="25">
        <v>1</v>
      </c>
      <c r="T1349" s="25">
        <v>0</v>
      </c>
      <c r="U1349" s="25">
        <v>0</v>
      </c>
      <c r="V1349" s="25">
        <v>1</v>
      </c>
      <c r="W1349" s="25">
        <v>0</v>
      </c>
      <c r="X1349" s="13">
        <v>1</v>
      </c>
      <c r="Y1349" s="13" t="str">
        <f t="shared" si="74"/>
        <v>Closure-62</v>
      </c>
      <c r="AA1349" t="str">
        <f t="shared" si="75"/>
        <v>YES</v>
      </c>
      <c r="AB1349" t="str">
        <f t="shared" si="76"/>
        <v>NO</v>
      </c>
      <c r="AC1349" t="str">
        <f t="shared" si="77"/>
        <v>NO</v>
      </c>
      <c r="AD1349" t="str">
        <f t="shared" si="78"/>
        <v>NO</v>
      </c>
      <c r="AE1349" t="str">
        <f t="shared" si="79"/>
        <v>NO</v>
      </c>
      <c r="AF1349"/>
    </row>
    <row r="1350" spans="1:32" ht="15" x14ac:dyDescent="0.35">
      <c r="A1350" s="7" t="s">
        <v>1454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72"/>
        <v>kPAR</v>
      </c>
      <c r="P1350" s="13" t="str">
        <f t="shared" si="73"/>
        <v>True Pattern</v>
      </c>
      <c r="Q1350" s="13" t="str">
        <f>IF(NOT(ISERR(SEARCH("*_Buggy",$A1350))), "Buggy", IF(NOT(ISERR(SEARCH("*_Manual",$A1350))), "Manual", IF(NOT(ISERR(SEARCH("*_Auto",$A1350))), "Auto", "")))</f>
        <v>Auto</v>
      </c>
      <c r="R1350" s="13" t="s">
        <v>577</v>
      </c>
      <c r="S1350" s="25">
        <v>1</v>
      </c>
      <c r="T1350" s="25">
        <v>0</v>
      </c>
      <c r="U1350" s="25">
        <v>0</v>
      </c>
      <c r="V1350" s="25">
        <v>1</v>
      </c>
      <c r="W1350" s="25">
        <v>0</v>
      </c>
      <c r="X1350" s="13">
        <v>1</v>
      </c>
      <c r="Y1350" s="13" t="str">
        <f t="shared" si="74"/>
        <v>Closure-70</v>
      </c>
      <c r="AA1350" t="str">
        <f t="shared" si="75"/>
        <v>YES</v>
      </c>
      <c r="AB1350" t="str">
        <f t="shared" si="76"/>
        <v>NO</v>
      </c>
      <c r="AC1350" t="str">
        <f t="shared" si="77"/>
        <v>NO</v>
      </c>
      <c r="AD1350" t="str">
        <f t="shared" si="78"/>
        <v>NO</v>
      </c>
      <c r="AE1350" t="str">
        <f t="shared" si="79"/>
        <v>NO</v>
      </c>
      <c r="AF1350"/>
    </row>
    <row r="1351" spans="1:32" ht="15" x14ac:dyDescent="0.35">
      <c r="A1351" s="7" t="s">
        <v>1455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72"/>
        <v>kPAR</v>
      </c>
      <c r="P1351" s="13" t="str">
        <f t="shared" si="73"/>
        <v>True Pattern</v>
      </c>
      <c r="Q1351" s="13" t="str">
        <f>IF(NOT(ISERR(SEARCH("*_Buggy",$A1351))), "Buggy", IF(NOT(ISERR(SEARCH("*_Manual",$A1351))), "Manual", IF(NOT(ISERR(SEARCH("*_Auto",$A1351))), "Auto", "")))</f>
        <v>Auto</v>
      </c>
      <c r="R1351" s="13" t="s">
        <v>577</v>
      </c>
      <c r="S1351" s="25">
        <v>1</v>
      </c>
      <c r="T1351" s="25">
        <v>0</v>
      </c>
      <c r="U1351" s="25">
        <v>0</v>
      </c>
      <c r="V1351" s="25">
        <v>1</v>
      </c>
      <c r="W1351" s="25">
        <v>0</v>
      </c>
      <c r="X1351" s="13">
        <v>1</v>
      </c>
      <c r="Y1351" s="13" t="str">
        <f t="shared" si="74"/>
        <v>Closure-73</v>
      </c>
      <c r="AA1351" t="str">
        <f t="shared" si="75"/>
        <v>YES</v>
      </c>
      <c r="AB1351" t="str">
        <f t="shared" si="76"/>
        <v>NO</v>
      </c>
      <c r="AC1351" t="str">
        <f t="shared" si="77"/>
        <v>NO</v>
      </c>
      <c r="AD1351" t="str">
        <f t="shared" si="78"/>
        <v>NO</v>
      </c>
      <c r="AE1351" t="str">
        <f t="shared" si="79"/>
        <v>NO</v>
      </c>
      <c r="AF1351"/>
    </row>
    <row r="1352" spans="1:32" ht="15" x14ac:dyDescent="0.35">
      <c r="A1352" s="5" t="s">
        <v>1456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72"/>
        <v>kPAR</v>
      </c>
      <c r="P1352" s="13" t="str">
        <f t="shared" si="73"/>
        <v>True Pattern</v>
      </c>
      <c r="Q1352" s="13" t="str">
        <f>IF(NOT(ISERR(SEARCH("*_Buggy",$A1352))), "Buggy", IF(NOT(ISERR(SEARCH("*_Manual",$A1352))), "Manual", IF(NOT(ISERR(SEARCH("*_Auto",$A1352))), "Auto", "")))</f>
        <v>Auto</v>
      </c>
      <c r="R1352" s="13" t="s">
        <v>577</v>
      </c>
      <c r="S1352" s="25">
        <v>1</v>
      </c>
      <c r="T1352" s="25">
        <v>0</v>
      </c>
      <c r="U1352" s="25">
        <v>0</v>
      </c>
      <c r="V1352" s="25">
        <v>1</v>
      </c>
      <c r="W1352" s="25">
        <v>0</v>
      </c>
      <c r="X1352" s="13">
        <v>1</v>
      </c>
      <c r="Y1352" s="13" t="str">
        <f t="shared" si="74"/>
        <v>Lang-10</v>
      </c>
      <c r="AA1352" t="str">
        <f t="shared" si="75"/>
        <v>NO</v>
      </c>
      <c r="AB1352" t="str">
        <f t="shared" si="76"/>
        <v>NO</v>
      </c>
      <c r="AC1352" t="str">
        <f t="shared" si="77"/>
        <v>NO</v>
      </c>
      <c r="AD1352" t="str">
        <f t="shared" si="78"/>
        <v>NO</v>
      </c>
      <c r="AE1352" t="str">
        <f t="shared" si="79"/>
        <v>NO</v>
      </c>
      <c r="AF1352"/>
    </row>
    <row r="1353" spans="1:32" ht="15" x14ac:dyDescent="0.35">
      <c r="A1353" s="7" t="s">
        <v>1457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72"/>
        <v>kPAR</v>
      </c>
      <c r="P1353" s="13" t="str">
        <f t="shared" si="73"/>
        <v>True Pattern</v>
      </c>
      <c r="Q1353" s="13" t="str">
        <f>IF(NOT(ISERR(SEARCH("*_Buggy",$A1353))), "Buggy", IF(NOT(ISERR(SEARCH("*_Manual",$A1353))), "Manual", IF(NOT(ISERR(SEARCH("*_Auto",$A1353))), "Auto", "")))</f>
        <v>Auto</v>
      </c>
      <c r="R1353" s="13" t="s">
        <v>578</v>
      </c>
      <c r="S1353" s="25">
        <v>1</v>
      </c>
      <c r="T1353" s="25">
        <v>0</v>
      </c>
      <c r="U1353" s="25">
        <v>0</v>
      </c>
      <c r="V1353" s="25">
        <v>1</v>
      </c>
      <c r="W1353" s="25">
        <v>0</v>
      </c>
      <c r="X1353" s="13">
        <v>1</v>
      </c>
      <c r="Y1353" s="13" t="str">
        <f t="shared" si="74"/>
        <v>Lang-16</v>
      </c>
      <c r="AA1353" t="str">
        <f t="shared" si="75"/>
        <v>YES</v>
      </c>
      <c r="AB1353" t="str">
        <f t="shared" si="76"/>
        <v>NO</v>
      </c>
      <c r="AC1353" t="str">
        <f t="shared" si="77"/>
        <v>NO</v>
      </c>
      <c r="AD1353" t="str">
        <f t="shared" si="78"/>
        <v>NO</v>
      </c>
      <c r="AE1353" t="str">
        <f t="shared" si="79"/>
        <v>NO</v>
      </c>
      <c r="AF1353"/>
    </row>
    <row r="1354" spans="1:32" ht="15" x14ac:dyDescent="0.35">
      <c r="A1354" s="7" t="s">
        <v>1458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72"/>
        <v>kPAR</v>
      </c>
      <c r="P1354" s="13" t="str">
        <f t="shared" si="73"/>
        <v>True Pattern</v>
      </c>
      <c r="Q1354" s="13" t="str">
        <f>IF(NOT(ISERR(SEARCH("*_Buggy",$A1354))), "Buggy", IF(NOT(ISERR(SEARCH("*_Manual",$A1354))), "Manual", IF(NOT(ISERR(SEARCH("*_Auto",$A1354))), "Auto", "")))</f>
        <v>Auto</v>
      </c>
      <c r="R1354" s="13" t="s">
        <v>578</v>
      </c>
      <c r="S1354" s="25">
        <v>1</v>
      </c>
      <c r="T1354" s="25">
        <v>0</v>
      </c>
      <c r="U1354" s="25">
        <v>0</v>
      </c>
      <c r="V1354" s="25">
        <v>1</v>
      </c>
      <c r="W1354" s="25">
        <v>0</v>
      </c>
      <c r="X1354" s="13">
        <v>1</v>
      </c>
      <c r="Y1354" s="13" t="str">
        <f t="shared" si="74"/>
        <v>Lang-18</v>
      </c>
      <c r="AA1354" t="str">
        <f t="shared" si="75"/>
        <v>NO</v>
      </c>
      <c r="AB1354" t="str">
        <f t="shared" si="76"/>
        <v>NO</v>
      </c>
      <c r="AC1354" t="str">
        <f t="shared" si="77"/>
        <v>NO</v>
      </c>
      <c r="AD1354" t="str">
        <f t="shared" si="78"/>
        <v>NO</v>
      </c>
      <c r="AE1354" t="str">
        <f t="shared" si="79"/>
        <v>NO</v>
      </c>
      <c r="AF1354"/>
    </row>
    <row r="1355" spans="1:32" ht="15" x14ac:dyDescent="0.35">
      <c r="A1355" s="5" t="s">
        <v>1459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72"/>
        <v>kPAR</v>
      </c>
      <c r="P1355" s="13" t="str">
        <f t="shared" si="73"/>
        <v>True Pattern</v>
      </c>
      <c r="Q1355" s="13" t="str">
        <f>IF(NOT(ISERR(SEARCH("*_Buggy",$A1355))), "Buggy", IF(NOT(ISERR(SEARCH("*_Manual",$A1355))), "Manual", IF(NOT(ISERR(SEARCH("*_Auto",$A1355))), "Auto", "")))</f>
        <v>Auto</v>
      </c>
      <c r="R1355" s="13" t="s">
        <v>578</v>
      </c>
      <c r="S1355" s="25">
        <v>1</v>
      </c>
      <c r="T1355" s="25">
        <v>0</v>
      </c>
      <c r="U1355" s="25">
        <v>0</v>
      </c>
      <c r="V1355" s="25">
        <v>1</v>
      </c>
      <c r="W1355" s="25">
        <v>0</v>
      </c>
      <c r="X1355" s="13">
        <v>1</v>
      </c>
      <c r="Y1355" s="13" t="str">
        <f t="shared" si="74"/>
        <v>Lang-20</v>
      </c>
      <c r="AA1355" t="str">
        <f t="shared" si="75"/>
        <v>NO</v>
      </c>
      <c r="AB1355" t="str">
        <f t="shared" si="76"/>
        <v>NO</v>
      </c>
      <c r="AC1355" t="str">
        <f t="shared" si="77"/>
        <v>NO</v>
      </c>
      <c r="AD1355" t="str">
        <f t="shared" si="78"/>
        <v>NO</v>
      </c>
      <c r="AE1355" t="str">
        <f t="shared" si="79"/>
        <v>NO</v>
      </c>
      <c r="AF1355"/>
    </row>
    <row r="1356" spans="1:32" ht="15" x14ac:dyDescent="0.35">
      <c r="A1356" s="5" t="s">
        <v>1460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72"/>
        <v>kPAR</v>
      </c>
      <c r="P1356" s="13" t="str">
        <f t="shared" si="73"/>
        <v>True Pattern</v>
      </c>
      <c r="Q1356" s="13" t="str">
        <f>IF(NOT(ISERR(SEARCH("*_Buggy",$A1356))), "Buggy", IF(NOT(ISERR(SEARCH("*_Manual",$A1356))), "Manual", IF(NOT(ISERR(SEARCH("*_Auto",$A1356))), "Auto", "")))</f>
        <v>Auto</v>
      </c>
      <c r="R1356" s="13" t="s">
        <v>578</v>
      </c>
      <c r="S1356" s="25">
        <v>1</v>
      </c>
      <c r="T1356" s="25">
        <v>0</v>
      </c>
      <c r="U1356" s="25">
        <v>0</v>
      </c>
      <c r="V1356" s="25">
        <v>1</v>
      </c>
      <c r="W1356" s="25">
        <v>0</v>
      </c>
      <c r="X1356" s="13">
        <v>1</v>
      </c>
      <c r="Y1356" s="13" t="str">
        <f t="shared" si="74"/>
        <v>Lang-21</v>
      </c>
      <c r="AA1356" t="str">
        <f t="shared" si="75"/>
        <v>YES</v>
      </c>
      <c r="AB1356" t="str">
        <f t="shared" si="76"/>
        <v>NO</v>
      </c>
      <c r="AC1356" t="str">
        <f t="shared" si="77"/>
        <v>NO</v>
      </c>
      <c r="AD1356" t="str">
        <f t="shared" si="78"/>
        <v>NO</v>
      </c>
      <c r="AE1356" t="str">
        <f t="shared" si="79"/>
        <v>NO</v>
      </c>
      <c r="AF1356"/>
    </row>
    <row r="1357" spans="1:32" ht="15" x14ac:dyDescent="0.35">
      <c r="A1357" s="7" t="s">
        <v>1461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72"/>
        <v>kPAR</v>
      </c>
      <c r="P1357" s="13" t="str">
        <f t="shared" si="73"/>
        <v>True Pattern</v>
      </c>
      <c r="Q1357" s="13" t="str">
        <f>IF(NOT(ISERR(SEARCH("*_Buggy",$A1357))), "Buggy", IF(NOT(ISERR(SEARCH("*_Manual",$A1357))), "Manual", IF(NOT(ISERR(SEARCH("*_Auto",$A1357))), "Auto", "")))</f>
        <v>Auto</v>
      </c>
      <c r="R1357" s="13" t="s">
        <v>578</v>
      </c>
      <c r="S1357" s="25">
        <v>1</v>
      </c>
      <c r="T1357" s="25">
        <v>0</v>
      </c>
      <c r="U1357" s="25">
        <v>0</v>
      </c>
      <c r="V1357" s="25">
        <v>1</v>
      </c>
      <c r="W1357" s="25">
        <v>0</v>
      </c>
      <c r="X1357" s="13">
        <v>1</v>
      </c>
      <c r="Y1357" s="13" t="str">
        <f t="shared" si="74"/>
        <v>Lang-22</v>
      </c>
      <c r="AA1357" t="str">
        <f t="shared" si="75"/>
        <v>NO</v>
      </c>
      <c r="AB1357" t="str">
        <f t="shared" si="76"/>
        <v>NO</v>
      </c>
      <c r="AC1357" t="str">
        <f t="shared" si="77"/>
        <v>NO</v>
      </c>
      <c r="AD1357" t="str">
        <f t="shared" si="78"/>
        <v>NO</v>
      </c>
      <c r="AE1357" t="str">
        <f t="shared" si="79"/>
        <v>NO</v>
      </c>
      <c r="AF1357"/>
    </row>
    <row r="1358" spans="1:32" ht="15" x14ac:dyDescent="0.35">
      <c r="A1358" s="7" t="s">
        <v>1462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72"/>
        <v>kPAR</v>
      </c>
      <c r="P1358" s="13" t="str">
        <f t="shared" si="73"/>
        <v>True Pattern</v>
      </c>
      <c r="Q1358" s="13" t="str">
        <f>IF(NOT(ISERR(SEARCH("*_Buggy",$A1358))), "Buggy", IF(NOT(ISERR(SEARCH("*_Manual",$A1358))), "Manual", IF(NOT(ISERR(SEARCH("*_Auto",$A1358))), "Auto", "")))</f>
        <v>Auto</v>
      </c>
      <c r="R1358" s="13" t="s">
        <v>577</v>
      </c>
      <c r="S1358" s="25">
        <v>1</v>
      </c>
      <c r="T1358" s="25">
        <v>0</v>
      </c>
      <c r="U1358" s="25">
        <v>0</v>
      </c>
      <c r="V1358" s="25">
        <v>1</v>
      </c>
      <c r="W1358" s="25">
        <v>0</v>
      </c>
      <c r="X1358" s="13">
        <v>1</v>
      </c>
      <c r="Y1358" s="13" t="str">
        <f t="shared" si="74"/>
        <v>Lang-24</v>
      </c>
      <c r="AA1358" t="str">
        <f t="shared" si="75"/>
        <v>YES</v>
      </c>
      <c r="AB1358" t="str">
        <f t="shared" si="76"/>
        <v>NO</v>
      </c>
      <c r="AC1358" t="str">
        <f t="shared" si="77"/>
        <v>NO</v>
      </c>
      <c r="AD1358" t="str">
        <f t="shared" si="78"/>
        <v>NO</v>
      </c>
      <c r="AE1358" t="str">
        <f t="shared" si="79"/>
        <v>NO</v>
      </c>
      <c r="AF1358"/>
    </row>
    <row r="1359" spans="1:32" ht="15" x14ac:dyDescent="0.35">
      <c r="A1359" s="7" t="s">
        <v>1463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72"/>
        <v>kPAR</v>
      </c>
      <c r="P1359" s="13" t="str">
        <f t="shared" si="73"/>
        <v>True Pattern</v>
      </c>
      <c r="Q1359" s="13" t="str">
        <f>IF(NOT(ISERR(SEARCH("*_Buggy",$A1359))), "Buggy", IF(NOT(ISERR(SEARCH("*_Manual",$A1359))), "Manual", IF(NOT(ISERR(SEARCH("*_Auto",$A1359))), "Auto", "")))</f>
        <v>Auto</v>
      </c>
      <c r="R1359" s="13" t="s">
        <v>578</v>
      </c>
      <c r="S1359" s="25">
        <v>1</v>
      </c>
      <c r="T1359" s="25">
        <v>0</v>
      </c>
      <c r="U1359" s="25">
        <v>0</v>
      </c>
      <c r="V1359" s="25">
        <v>1</v>
      </c>
      <c r="W1359" s="25">
        <v>0</v>
      </c>
      <c r="X1359" s="13">
        <v>1</v>
      </c>
      <c r="Y1359" s="13" t="str">
        <f t="shared" si="74"/>
        <v>Lang-27</v>
      </c>
      <c r="AA1359" t="str">
        <f t="shared" si="75"/>
        <v>NO</v>
      </c>
      <c r="AB1359" t="str">
        <f t="shared" si="76"/>
        <v>NO</v>
      </c>
      <c r="AC1359" t="str">
        <f t="shared" si="77"/>
        <v>NO</v>
      </c>
      <c r="AD1359" t="str">
        <f t="shared" si="78"/>
        <v>NO</v>
      </c>
      <c r="AE1359" t="str">
        <f t="shared" si="79"/>
        <v>NO</v>
      </c>
      <c r="AF1359"/>
    </row>
    <row r="1360" spans="1:32" ht="15" x14ac:dyDescent="0.35">
      <c r="A1360" s="7" t="s">
        <v>1464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72"/>
        <v>kPAR</v>
      </c>
      <c r="P1360" s="13" t="str">
        <f t="shared" si="73"/>
        <v>True Pattern</v>
      </c>
      <c r="Q1360" s="13" t="str">
        <f>IF(NOT(ISERR(SEARCH("*_Buggy",$A1360))), "Buggy", IF(NOT(ISERR(SEARCH("*_Manual",$A1360))), "Manual", IF(NOT(ISERR(SEARCH("*_Auto",$A1360))), "Auto", "")))</f>
        <v>Auto</v>
      </c>
      <c r="R1360" s="13" t="s">
        <v>578</v>
      </c>
      <c r="S1360" s="25">
        <v>1</v>
      </c>
      <c r="T1360" s="25">
        <v>0</v>
      </c>
      <c r="U1360" s="25">
        <v>0</v>
      </c>
      <c r="V1360" s="25">
        <v>1</v>
      </c>
      <c r="W1360" s="25">
        <v>0</v>
      </c>
      <c r="X1360" s="13">
        <v>1</v>
      </c>
      <c r="Y1360" s="13" t="str">
        <f t="shared" si="74"/>
        <v>Lang-41</v>
      </c>
      <c r="AA1360" t="str">
        <f t="shared" si="75"/>
        <v>NO</v>
      </c>
      <c r="AB1360" t="str">
        <f t="shared" si="76"/>
        <v>NO</v>
      </c>
      <c r="AC1360" t="str">
        <f t="shared" si="77"/>
        <v>NO</v>
      </c>
      <c r="AD1360" t="str">
        <f t="shared" si="78"/>
        <v>NO</v>
      </c>
      <c r="AE1360" t="str">
        <f t="shared" si="79"/>
        <v>NO</v>
      </c>
      <c r="AF1360"/>
    </row>
    <row r="1361" spans="1:32" ht="15" x14ac:dyDescent="0.35">
      <c r="A1361" s="7" t="s">
        <v>1465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72"/>
        <v>kPAR</v>
      </c>
      <c r="P1361" s="13" t="str">
        <f t="shared" si="73"/>
        <v>True Pattern</v>
      </c>
      <c r="Q1361" s="13" t="str">
        <f>IF(NOT(ISERR(SEARCH("*_Buggy",$A1361))), "Buggy", IF(NOT(ISERR(SEARCH("*_Manual",$A1361))), "Manual", IF(NOT(ISERR(SEARCH("*_Auto",$A1361))), "Auto", "")))</f>
        <v>Auto</v>
      </c>
      <c r="R1361" s="13" t="s">
        <v>578</v>
      </c>
      <c r="S1361" s="25">
        <v>1</v>
      </c>
      <c r="T1361" s="25">
        <v>0</v>
      </c>
      <c r="U1361" s="25">
        <v>0</v>
      </c>
      <c r="V1361" s="25">
        <v>1</v>
      </c>
      <c r="W1361" s="25">
        <v>0</v>
      </c>
      <c r="X1361" s="13">
        <v>1</v>
      </c>
      <c r="Y1361" s="13" t="str">
        <f t="shared" si="74"/>
        <v>Lang-43</v>
      </c>
      <c r="AA1361" t="str">
        <f t="shared" si="75"/>
        <v>YES</v>
      </c>
      <c r="AB1361" t="str">
        <f t="shared" si="76"/>
        <v>NO</v>
      </c>
      <c r="AC1361" t="str">
        <f t="shared" si="77"/>
        <v>NO</v>
      </c>
      <c r="AD1361" t="str">
        <f t="shared" si="78"/>
        <v>NO</v>
      </c>
      <c r="AE1361" t="str">
        <f t="shared" si="79"/>
        <v>NO</v>
      </c>
      <c r="AF1361"/>
    </row>
    <row r="1362" spans="1:32" ht="15" x14ac:dyDescent="0.35">
      <c r="A1362" s="5" t="s">
        <v>1466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72"/>
        <v>kPAR</v>
      </c>
      <c r="P1362" s="13" t="str">
        <f t="shared" si="73"/>
        <v>True Pattern</v>
      </c>
      <c r="Q1362" s="13" t="str">
        <f>IF(NOT(ISERR(SEARCH("*_Buggy",$A1362))), "Buggy", IF(NOT(ISERR(SEARCH("*_Manual",$A1362))), "Manual", IF(NOT(ISERR(SEARCH("*_Auto",$A1362))), "Auto", "")))</f>
        <v>Auto</v>
      </c>
      <c r="R1362" s="13" t="s">
        <v>578</v>
      </c>
      <c r="S1362" s="25">
        <v>1</v>
      </c>
      <c r="T1362" s="25">
        <v>0</v>
      </c>
      <c r="U1362" s="25">
        <v>1</v>
      </c>
      <c r="V1362" s="25">
        <v>1</v>
      </c>
      <c r="W1362" s="25">
        <v>0</v>
      </c>
      <c r="X1362" s="13">
        <v>2</v>
      </c>
      <c r="Y1362" s="13" t="str">
        <f t="shared" si="74"/>
        <v>Lang-44</v>
      </c>
      <c r="AA1362" t="str">
        <f t="shared" si="75"/>
        <v>NO</v>
      </c>
      <c r="AB1362" t="str">
        <f t="shared" si="76"/>
        <v>YES</v>
      </c>
      <c r="AC1362" t="str">
        <f t="shared" si="77"/>
        <v>NO</v>
      </c>
      <c r="AD1362" t="str">
        <f t="shared" si="78"/>
        <v>NO</v>
      </c>
      <c r="AE1362" t="str">
        <f t="shared" si="79"/>
        <v>NO</v>
      </c>
      <c r="AF1362"/>
    </row>
    <row r="1363" spans="1:32" ht="15" x14ac:dyDescent="0.35">
      <c r="A1363" s="5" t="s">
        <v>1467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72"/>
        <v>kPAR</v>
      </c>
      <c r="P1363" s="13" t="str">
        <f t="shared" si="73"/>
        <v>True Pattern</v>
      </c>
      <c r="Q1363" s="13" t="str">
        <f>IF(NOT(ISERR(SEARCH("*_Buggy",$A1363))), "Buggy", IF(NOT(ISERR(SEARCH("*_Manual",$A1363))), "Manual", IF(NOT(ISERR(SEARCH("*_Auto",$A1363))), "Auto", "")))</f>
        <v>Auto</v>
      </c>
      <c r="R1363" s="13" t="s">
        <v>578</v>
      </c>
      <c r="S1363" s="25">
        <v>1</v>
      </c>
      <c r="T1363" s="25">
        <v>0</v>
      </c>
      <c r="U1363" s="25">
        <v>0</v>
      </c>
      <c r="V1363" s="25">
        <v>1</v>
      </c>
      <c r="W1363" s="25">
        <v>0</v>
      </c>
      <c r="X1363" s="13">
        <v>1</v>
      </c>
      <c r="Y1363" s="13" t="str">
        <f t="shared" si="74"/>
        <v>Lang-45</v>
      </c>
      <c r="AA1363" t="str">
        <f t="shared" si="75"/>
        <v>NO</v>
      </c>
      <c r="AB1363" t="str">
        <f t="shared" si="76"/>
        <v>NO</v>
      </c>
      <c r="AC1363" t="str">
        <f t="shared" si="77"/>
        <v>NO</v>
      </c>
      <c r="AD1363" t="str">
        <f t="shared" si="78"/>
        <v>NO</v>
      </c>
      <c r="AE1363" t="str">
        <f t="shared" si="79"/>
        <v>NO</v>
      </c>
      <c r="AF1363"/>
    </row>
    <row r="1364" spans="1:32" ht="15" x14ac:dyDescent="0.35">
      <c r="A1364" s="5" t="s">
        <v>1468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72"/>
        <v>kPAR</v>
      </c>
      <c r="P1364" s="13" t="str">
        <f t="shared" si="73"/>
        <v>True Pattern</v>
      </c>
      <c r="Q1364" s="13" t="str">
        <f>IF(NOT(ISERR(SEARCH("*_Buggy",$A1364))), "Buggy", IF(NOT(ISERR(SEARCH("*_Manual",$A1364))), "Manual", IF(NOT(ISERR(SEARCH("*_Auto",$A1364))), "Auto", "")))</f>
        <v>Auto</v>
      </c>
      <c r="R1364" s="13" t="s">
        <v>578</v>
      </c>
      <c r="S1364" s="25">
        <v>1</v>
      </c>
      <c r="T1364" s="25">
        <v>0</v>
      </c>
      <c r="U1364" s="25">
        <v>0</v>
      </c>
      <c r="V1364" s="25">
        <v>1</v>
      </c>
      <c r="W1364" s="25">
        <v>0</v>
      </c>
      <c r="X1364" s="13">
        <v>1</v>
      </c>
      <c r="Y1364" s="13" t="str">
        <f t="shared" si="74"/>
        <v>Lang-51</v>
      </c>
      <c r="AA1364" t="str">
        <f t="shared" si="75"/>
        <v>YES</v>
      </c>
      <c r="AB1364" t="str">
        <f t="shared" si="76"/>
        <v>NO</v>
      </c>
      <c r="AC1364" t="str">
        <f t="shared" si="77"/>
        <v>NO</v>
      </c>
      <c r="AD1364" t="str">
        <f t="shared" si="78"/>
        <v>NO</v>
      </c>
      <c r="AE1364" t="str">
        <f t="shared" si="79"/>
        <v>NO</v>
      </c>
      <c r="AF1364"/>
    </row>
    <row r="1365" spans="1:32" ht="15" x14ac:dyDescent="0.35">
      <c r="A1365" s="5" t="s">
        <v>1469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72"/>
        <v>kPAR</v>
      </c>
      <c r="P1365" s="13" t="str">
        <f t="shared" si="73"/>
        <v>True Pattern</v>
      </c>
      <c r="Q1365" s="13" t="str">
        <f>IF(NOT(ISERR(SEARCH("*_Buggy",$A1365))), "Buggy", IF(NOT(ISERR(SEARCH("*_Manual",$A1365))), "Manual", IF(NOT(ISERR(SEARCH("*_Auto",$A1365))), "Auto", "")))</f>
        <v>Auto</v>
      </c>
      <c r="R1365" s="13" t="s">
        <v>578</v>
      </c>
      <c r="S1365" s="25">
        <v>1</v>
      </c>
      <c r="T1365" s="25">
        <v>0</v>
      </c>
      <c r="U1365" s="25">
        <v>0</v>
      </c>
      <c r="V1365" s="25">
        <v>1</v>
      </c>
      <c r="W1365" s="25">
        <v>0</v>
      </c>
      <c r="X1365" s="13">
        <v>1</v>
      </c>
      <c r="Y1365" s="13" t="str">
        <f t="shared" si="74"/>
        <v>Lang-53</v>
      </c>
      <c r="AA1365" t="str">
        <f t="shared" si="75"/>
        <v>NO</v>
      </c>
      <c r="AB1365" t="str">
        <f t="shared" si="76"/>
        <v>NO</v>
      </c>
      <c r="AC1365" t="str">
        <f t="shared" si="77"/>
        <v>NO</v>
      </c>
      <c r="AD1365" t="str">
        <f t="shared" si="78"/>
        <v>NO</v>
      </c>
      <c r="AE1365" t="str">
        <f t="shared" si="79"/>
        <v>NO</v>
      </c>
      <c r="AF1365"/>
    </row>
    <row r="1366" spans="1:32" ht="15" x14ac:dyDescent="0.35">
      <c r="A1366" s="5" t="s">
        <v>1470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72"/>
        <v>kPAR</v>
      </c>
      <c r="P1366" s="13" t="str">
        <f t="shared" si="73"/>
        <v>True Pattern</v>
      </c>
      <c r="Q1366" s="13" t="str">
        <f>IF(NOT(ISERR(SEARCH("*_Buggy",$A1366))), "Buggy", IF(NOT(ISERR(SEARCH("*_Manual",$A1366))), "Manual", IF(NOT(ISERR(SEARCH("*_Auto",$A1366))), "Auto", "")))</f>
        <v>Auto</v>
      </c>
      <c r="R1366" s="13" t="s">
        <v>578</v>
      </c>
      <c r="S1366" s="25">
        <v>1</v>
      </c>
      <c r="T1366" s="25">
        <v>2</v>
      </c>
      <c r="U1366" s="25">
        <v>0</v>
      </c>
      <c r="V1366" s="25">
        <v>1</v>
      </c>
      <c r="W1366" s="25">
        <v>1</v>
      </c>
      <c r="X1366" s="13">
        <v>4</v>
      </c>
      <c r="Y1366" s="13" t="str">
        <f t="shared" si="74"/>
        <v>Lang-57</v>
      </c>
      <c r="AA1366" t="str">
        <f t="shared" si="75"/>
        <v>NO</v>
      </c>
      <c r="AB1366" t="str">
        <f t="shared" si="76"/>
        <v>NO</v>
      </c>
      <c r="AC1366" t="str">
        <f t="shared" si="77"/>
        <v>NO</v>
      </c>
      <c r="AD1366" t="str">
        <f t="shared" si="78"/>
        <v>NO</v>
      </c>
      <c r="AE1366" t="str">
        <f t="shared" si="79"/>
        <v>NO</v>
      </c>
      <c r="AF1366"/>
    </row>
    <row r="1367" spans="1:32" ht="15" x14ac:dyDescent="0.35">
      <c r="A1367" s="5" t="s">
        <v>1471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si="72"/>
        <v>kPAR</v>
      </c>
      <c r="P1367" s="13" t="str">
        <f t="shared" si="73"/>
        <v>True Pattern</v>
      </c>
      <c r="Q1367" s="13" t="str">
        <f>IF(NOT(ISERR(SEARCH("*_Buggy",$A1367))), "Buggy", IF(NOT(ISERR(SEARCH("*_Manual",$A1367))), "Manual", IF(NOT(ISERR(SEARCH("*_Auto",$A1367))), "Auto", "")))</f>
        <v>Auto</v>
      </c>
      <c r="R1367" s="13" t="s">
        <v>578</v>
      </c>
      <c r="S1367" s="25">
        <v>1</v>
      </c>
      <c r="T1367" s="25">
        <v>0</v>
      </c>
      <c r="U1367" s="25">
        <v>1</v>
      </c>
      <c r="V1367" s="25">
        <v>1</v>
      </c>
      <c r="W1367" s="25">
        <v>0</v>
      </c>
      <c r="X1367" s="13">
        <v>2</v>
      </c>
      <c r="Y1367" s="13" t="str">
        <f t="shared" si="74"/>
        <v>Lang-58</v>
      </c>
      <c r="AA1367" t="str">
        <f t="shared" si="75"/>
        <v>NO</v>
      </c>
      <c r="AB1367" t="str">
        <f t="shared" si="76"/>
        <v>YES</v>
      </c>
      <c r="AC1367" t="str">
        <f t="shared" si="77"/>
        <v>NO</v>
      </c>
      <c r="AD1367" t="str">
        <f t="shared" si="78"/>
        <v>NO</v>
      </c>
      <c r="AE1367" t="str">
        <f t="shared" si="79"/>
        <v>NO</v>
      </c>
      <c r="AF1367"/>
    </row>
    <row r="1368" spans="1:32" ht="15" x14ac:dyDescent="0.35">
      <c r="A1368" s="7" t="s">
        <v>1472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ref="O1368:O1431" si="80">LEFT($A1368,FIND("_",$A1368)-1)</f>
        <v>kPAR</v>
      </c>
      <c r="P1368" s="13" t="str">
        <f t="shared" ref="P1368:P1431" si="81">IF($O1368="ACS", "True Search", IF($O1368="Arja", "Evolutionary Search", IF($O1368="AVATAR", "True Pattern", IF($O1368="CapGen", "Search Like Pattern", IF($O1368="Cardumen", "True Semantic", IF($O1368="DynaMoth", "True Semantic", IF($O1368="FixMiner", "True Pattern", IF($O1368="GenProg-A", "Evolutionary Search", IF($O1368="Hercules", "Learning Pattern", IF($O1368="Jaid", "True Semantic",
IF($O1368="Kali-A", "True Search", IF($O1368="kPAR", "True Pattern", IF($O1368="Nopol", "True Semantic", IF($O1368="RSRepair-A", "Evolutionary Search", IF($O1368="SequenceR", "Deep Learning", IF($O1368="SimFix", "Search Like Pattern", IF($O1368="SketchFix", "True Pattern", IF($O1368="SOFix", "True Pattern", IF($O1368="ssFix", "Search Like Pattern", IF($O1368="TBar", "True Pattern", ""))))))))))))))))))))</f>
        <v>True Pattern</v>
      </c>
      <c r="Q1368" s="13" t="str">
        <f>IF(NOT(ISERR(SEARCH("*_Buggy",$A1368))), "Buggy", IF(NOT(ISERR(SEARCH("*_Manual",$A1368))), "Manual", IF(NOT(ISERR(SEARCH("*_Auto",$A1368))), "Auto", "")))</f>
        <v>Auto</v>
      </c>
      <c r="R1368" s="13" t="s">
        <v>577</v>
      </c>
      <c r="S1368" s="25">
        <v>1</v>
      </c>
      <c r="T1368" s="25">
        <v>0</v>
      </c>
      <c r="U1368" s="25">
        <v>0</v>
      </c>
      <c r="V1368" s="25">
        <v>1</v>
      </c>
      <c r="W1368" s="25">
        <v>0</v>
      </c>
      <c r="X1368" s="13">
        <v>1</v>
      </c>
      <c r="Y1368" s="13" t="str">
        <f t="shared" si="74"/>
        <v>Lang-59</v>
      </c>
      <c r="AA1368" t="str">
        <f t="shared" si="75"/>
        <v>YES</v>
      </c>
      <c r="AB1368" t="str">
        <f t="shared" si="76"/>
        <v>NO</v>
      </c>
      <c r="AC1368" t="str">
        <f t="shared" si="77"/>
        <v>NO</v>
      </c>
      <c r="AD1368" t="str">
        <f t="shared" si="78"/>
        <v>NO</v>
      </c>
      <c r="AE1368" t="str">
        <f t="shared" si="79"/>
        <v>NO</v>
      </c>
      <c r="AF1368"/>
    </row>
    <row r="1369" spans="1:32" ht="15" x14ac:dyDescent="0.35">
      <c r="A1369" s="7" t="s">
        <v>1473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80"/>
        <v>kPAR</v>
      </c>
      <c r="P1369" s="13" t="str">
        <f t="shared" si="81"/>
        <v>True Pattern</v>
      </c>
      <c r="Q1369" s="13" t="str">
        <f>IF(NOT(ISERR(SEARCH("*_Buggy",$A1369))), "Buggy", IF(NOT(ISERR(SEARCH("*_Manual",$A1369))), "Manual", IF(NOT(ISERR(SEARCH("*_Auto",$A1369))), "Auto", "")))</f>
        <v>Auto</v>
      </c>
      <c r="R1369" s="13" t="s">
        <v>577</v>
      </c>
      <c r="S1369" s="25">
        <v>1</v>
      </c>
      <c r="T1369" s="25">
        <v>0</v>
      </c>
      <c r="U1369" s="25">
        <v>0</v>
      </c>
      <c r="V1369" s="25">
        <v>1</v>
      </c>
      <c r="W1369" s="25">
        <v>0</v>
      </c>
      <c r="X1369" s="13">
        <v>1</v>
      </c>
      <c r="Y1369" s="13" t="str">
        <f t="shared" si="74"/>
        <v>Lang-6</v>
      </c>
      <c r="AA1369" t="str">
        <f t="shared" si="75"/>
        <v>YES</v>
      </c>
      <c r="AB1369" t="str">
        <f t="shared" si="76"/>
        <v>NO</v>
      </c>
      <c r="AC1369" t="str">
        <f t="shared" si="77"/>
        <v>NO</v>
      </c>
      <c r="AD1369" t="str">
        <f t="shared" si="78"/>
        <v>NO</v>
      </c>
      <c r="AE1369" t="str">
        <f t="shared" si="79"/>
        <v>NO</v>
      </c>
      <c r="AF1369"/>
    </row>
    <row r="1370" spans="1:32" ht="15" x14ac:dyDescent="0.35">
      <c r="A1370" s="7" t="s">
        <v>1474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80"/>
        <v>kPAR</v>
      </c>
      <c r="P1370" s="13" t="str">
        <f t="shared" si="81"/>
        <v>True Pattern</v>
      </c>
      <c r="Q1370" s="13" t="str">
        <f>IF(NOT(ISERR(SEARCH("*_Buggy",$A1370))), "Buggy", IF(NOT(ISERR(SEARCH("*_Manual",$A1370))), "Manual", IF(NOT(ISERR(SEARCH("*_Auto",$A1370))), "Auto", "")))</f>
        <v>Auto</v>
      </c>
      <c r="R1370" s="13" t="s">
        <v>578</v>
      </c>
      <c r="S1370" s="25">
        <v>1</v>
      </c>
      <c r="T1370" s="25">
        <v>0</v>
      </c>
      <c r="U1370" s="25">
        <v>0</v>
      </c>
      <c r="V1370" s="25">
        <v>1</v>
      </c>
      <c r="W1370" s="25">
        <v>0</v>
      </c>
      <c r="X1370" s="13">
        <v>1</v>
      </c>
      <c r="Y1370" s="13" t="str">
        <f t="shared" si="74"/>
        <v>Lang-63</v>
      </c>
      <c r="AA1370" t="str">
        <f t="shared" si="75"/>
        <v>NO</v>
      </c>
      <c r="AB1370" t="str">
        <f t="shared" si="76"/>
        <v>NO</v>
      </c>
      <c r="AC1370" t="str">
        <f t="shared" si="77"/>
        <v>NO</v>
      </c>
      <c r="AD1370" t="str">
        <f t="shared" si="78"/>
        <v>NO</v>
      </c>
      <c r="AE1370" t="str">
        <f t="shared" si="79"/>
        <v>NO</v>
      </c>
      <c r="AF1370"/>
    </row>
    <row r="1371" spans="1:32" ht="15" x14ac:dyDescent="0.35">
      <c r="A1371" s="5" t="s">
        <v>1475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80"/>
        <v>kPAR</v>
      </c>
      <c r="P1371" s="13" t="str">
        <f t="shared" si="81"/>
        <v>True Pattern</v>
      </c>
      <c r="Q1371" s="13" t="str">
        <f>IF(NOT(ISERR(SEARCH("*_Buggy",$A1371))), "Buggy", IF(NOT(ISERR(SEARCH("*_Manual",$A1371))), "Manual", IF(NOT(ISERR(SEARCH("*_Auto",$A1371))), "Auto", "")))</f>
        <v>Auto</v>
      </c>
      <c r="R1371" s="13" t="s">
        <v>577</v>
      </c>
      <c r="S1371" s="25">
        <v>1</v>
      </c>
      <c r="T1371" s="25">
        <v>0</v>
      </c>
      <c r="U1371" s="25">
        <v>0</v>
      </c>
      <c r="V1371" s="25">
        <v>1</v>
      </c>
      <c r="W1371" s="25">
        <v>0</v>
      </c>
      <c r="X1371" s="13">
        <v>1</v>
      </c>
      <c r="Y1371" s="13" t="str">
        <f t="shared" si="74"/>
        <v>Lang-7</v>
      </c>
      <c r="AA1371" t="str">
        <f t="shared" si="75"/>
        <v>NO</v>
      </c>
      <c r="AB1371" t="str">
        <f t="shared" si="76"/>
        <v>NO</v>
      </c>
      <c r="AC1371" t="str">
        <f t="shared" si="77"/>
        <v>NO</v>
      </c>
      <c r="AD1371" t="str">
        <f t="shared" si="78"/>
        <v>NO</v>
      </c>
      <c r="AE1371" t="str">
        <f t="shared" si="79"/>
        <v>NO</v>
      </c>
      <c r="AF1371"/>
    </row>
    <row r="1372" spans="1:32" ht="15" x14ac:dyDescent="0.35">
      <c r="A1372" s="7" t="s">
        <v>1476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80"/>
        <v>kPAR</v>
      </c>
      <c r="P1372" s="13" t="str">
        <f t="shared" si="81"/>
        <v>True Pattern</v>
      </c>
      <c r="Q1372" s="13" t="str">
        <f>IF(NOT(ISERR(SEARCH("*_Buggy",$A1372))), "Buggy", IF(NOT(ISERR(SEARCH("*_Manual",$A1372))), "Manual", IF(NOT(ISERR(SEARCH("*_Auto",$A1372))), "Auto", "")))</f>
        <v>Auto</v>
      </c>
      <c r="R1372" s="13" t="s">
        <v>578</v>
      </c>
      <c r="S1372" s="25">
        <v>1</v>
      </c>
      <c r="T1372" s="25">
        <v>0</v>
      </c>
      <c r="U1372" s="25">
        <v>0</v>
      </c>
      <c r="V1372" s="25">
        <v>1</v>
      </c>
      <c r="W1372" s="25">
        <v>0</v>
      </c>
      <c r="X1372" s="13">
        <v>1</v>
      </c>
      <c r="Y1372" s="13" t="str">
        <f t="shared" si="74"/>
        <v>Math-104</v>
      </c>
      <c r="AA1372" t="str">
        <f t="shared" si="75"/>
        <v>YES</v>
      </c>
      <c r="AB1372" t="str">
        <f t="shared" si="76"/>
        <v>NO</v>
      </c>
      <c r="AC1372" t="str">
        <f t="shared" si="77"/>
        <v>NO</v>
      </c>
      <c r="AD1372" t="str">
        <f t="shared" si="78"/>
        <v>NO</v>
      </c>
      <c r="AE1372" t="str">
        <f t="shared" si="79"/>
        <v>NO</v>
      </c>
      <c r="AF1372"/>
    </row>
    <row r="1373" spans="1:32" ht="15" x14ac:dyDescent="0.35">
      <c r="A1373" s="5" t="s">
        <v>1477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 t="shared" si="80"/>
        <v>kPAR</v>
      </c>
      <c r="P1373" s="13" t="str">
        <f t="shared" si="81"/>
        <v>True Pattern</v>
      </c>
      <c r="Q1373" s="13" t="str">
        <f>IF(NOT(ISERR(SEARCH("*_Buggy",$A1373))), "Buggy", IF(NOT(ISERR(SEARCH("*_Manual",$A1373))), "Manual", IF(NOT(ISERR(SEARCH("*_Auto",$A1373))), "Auto", "")))</f>
        <v>Auto</v>
      </c>
      <c r="R1373" s="13" t="s">
        <v>578</v>
      </c>
      <c r="S1373" s="25">
        <v>1</v>
      </c>
      <c r="T1373" s="25">
        <v>0</v>
      </c>
      <c r="U1373" s="25">
        <v>0</v>
      </c>
      <c r="V1373" s="25">
        <v>1</v>
      </c>
      <c r="W1373" s="25">
        <v>0</v>
      </c>
      <c r="X1373" s="13">
        <v>1</v>
      </c>
      <c r="Y1373" s="13" t="str">
        <f t="shared" si="74"/>
        <v>Math-15</v>
      </c>
      <c r="AA1373" t="str">
        <f t="shared" si="75"/>
        <v>NO</v>
      </c>
      <c r="AB1373" t="str">
        <f t="shared" si="76"/>
        <v>NO</v>
      </c>
      <c r="AC1373" t="str">
        <f t="shared" si="77"/>
        <v>NO</v>
      </c>
      <c r="AD1373" t="str">
        <f t="shared" si="78"/>
        <v>NO</v>
      </c>
      <c r="AE1373" t="str">
        <f t="shared" si="79"/>
        <v>NO</v>
      </c>
      <c r="AF1373"/>
    </row>
    <row r="1374" spans="1:32" ht="15" x14ac:dyDescent="0.35">
      <c r="A1374" s="7" t="s">
        <v>1478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80"/>
        <v>kPAR</v>
      </c>
      <c r="P1374" s="13" t="str">
        <f t="shared" si="81"/>
        <v>True Pattern</v>
      </c>
      <c r="Q1374" s="13" t="str">
        <f>IF(NOT(ISERR(SEARCH("*_Buggy",$A1374))), "Buggy", IF(NOT(ISERR(SEARCH("*_Manual",$A1374))), "Manual", IF(NOT(ISERR(SEARCH("*_Auto",$A1374))), "Auto", "")))</f>
        <v>Auto</v>
      </c>
      <c r="R1374" s="13" t="s">
        <v>578</v>
      </c>
      <c r="S1374" s="25">
        <v>1</v>
      </c>
      <c r="T1374" s="25">
        <v>0</v>
      </c>
      <c r="U1374" s="25">
        <v>0</v>
      </c>
      <c r="V1374" s="25">
        <v>1</v>
      </c>
      <c r="W1374" s="25">
        <v>0</v>
      </c>
      <c r="X1374" s="13">
        <v>1</v>
      </c>
      <c r="Y1374" s="13" t="str">
        <f t="shared" si="74"/>
        <v>Math-40</v>
      </c>
      <c r="AA1374" t="str">
        <f t="shared" si="75"/>
        <v>NO</v>
      </c>
      <c r="AB1374" t="str">
        <f t="shared" si="76"/>
        <v>NO</v>
      </c>
      <c r="AC1374" t="str">
        <f t="shared" si="77"/>
        <v>NO</v>
      </c>
      <c r="AD1374" t="str">
        <f t="shared" si="78"/>
        <v>NO</v>
      </c>
      <c r="AE1374" t="str">
        <f t="shared" si="79"/>
        <v>NO</v>
      </c>
      <c r="AF1374"/>
    </row>
    <row r="1375" spans="1:32" ht="15" x14ac:dyDescent="0.35">
      <c r="A1375" s="7" t="s">
        <v>1479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80"/>
        <v>kPAR</v>
      </c>
      <c r="P1375" s="13" t="str">
        <f t="shared" si="81"/>
        <v>True Pattern</v>
      </c>
      <c r="Q1375" s="13" t="str">
        <f>IF(NOT(ISERR(SEARCH("*_Buggy",$A1375))), "Buggy", IF(NOT(ISERR(SEARCH("*_Manual",$A1375))), "Manual", IF(NOT(ISERR(SEARCH("*_Auto",$A1375))), "Auto", "")))</f>
        <v>Auto</v>
      </c>
      <c r="R1375" s="13" t="s">
        <v>578</v>
      </c>
      <c r="S1375" s="25">
        <v>1</v>
      </c>
      <c r="T1375" s="25">
        <v>0</v>
      </c>
      <c r="U1375" s="25">
        <v>0</v>
      </c>
      <c r="V1375" s="25">
        <v>1</v>
      </c>
      <c r="W1375" s="25">
        <v>0</v>
      </c>
      <c r="X1375" s="13">
        <v>1</v>
      </c>
      <c r="Y1375" s="13" t="str">
        <f t="shared" si="74"/>
        <v>Math-42</v>
      </c>
      <c r="AA1375" t="str">
        <f t="shared" si="75"/>
        <v>NO</v>
      </c>
      <c r="AB1375" t="str">
        <f t="shared" si="76"/>
        <v>NO</v>
      </c>
      <c r="AC1375" t="str">
        <f t="shared" si="77"/>
        <v>NO</v>
      </c>
      <c r="AD1375" t="str">
        <f t="shared" si="78"/>
        <v>NO</v>
      </c>
      <c r="AE1375" t="str">
        <f t="shared" si="79"/>
        <v>NO</v>
      </c>
      <c r="AF1375"/>
    </row>
    <row r="1376" spans="1:32" ht="15" x14ac:dyDescent="0.35">
      <c r="A1376" s="5" t="s">
        <v>1480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80"/>
        <v>kPAR</v>
      </c>
      <c r="P1376" s="13" t="str">
        <f t="shared" si="81"/>
        <v>True Pattern</v>
      </c>
      <c r="Q1376" s="13" t="str">
        <f>IF(NOT(ISERR(SEARCH("*_Buggy",$A1376))), "Buggy", IF(NOT(ISERR(SEARCH("*_Manual",$A1376))), "Manual", IF(NOT(ISERR(SEARCH("*_Auto",$A1376))), "Auto", "")))</f>
        <v>Auto</v>
      </c>
      <c r="R1376" s="13" t="s">
        <v>578</v>
      </c>
      <c r="S1376" s="25">
        <v>1</v>
      </c>
      <c r="T1376" s="25">
        <v>0</v>
      </c>
      <c r="U1376" s="25">
        <v>0</v>
      </c>
      <c r="V1376" s="25">
        <v>1</v>
      </c>
      <c r="W1376" s="25">
        <v>0</v>
      </c>
      <c r="X1376" s="13">
        <v>1</v>
      </c>
      <c r="Y1376" s="13" t="str">
        <f t="shared" si="74"/>
        <v>Math-43</v>
      </c>
      <c r="AA1376" t="str">
        <f t="shared" si="75"/>
        <v>NO</v>
      </c>
      <c r="AB1376" t="str">
        <f t="shared" si="76"/>
        <v>NO</v>
      </c>
      <c r="AC1376" t="str">
        <f t="shared" si="77"/>
        <v>NO</v>
      </c>
      <c r="AD1376" t="str">
        <f t="shared" si="78"/>
        <v>NO</v>
      </c>
      <c r="AE1376" t="str">
        <f t="shared" si="79"/>
        <v>NO</v>
      </c>
      <c r="AF1376"/>
    </row>
    <row r="1377" spans="1:32" ht="15" x14ac:dyDescent="0.35">
      <c r="A1377" s="7" t="s">
        <v>1481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80"/>
        <v>kPAR</v>
      </c>
      <c r="P1377" s="13" t="str">
        <f t="shared" si="81"/>
        <v>True Pattern</v>
      </c>
      <c r="Q1377" s="13" t="str">
        <f>IF(NOT(ISERR(SEARCH("*_Buggy",$A1377))), "Buggy", IF(NOT(ISERR(SEARCH("*_Manual",$A1377))), "Manual", IF(NOT(ISERR(SEARCH("*_Auto",$A1377))), "Auto", "")))</f>
        <v>Auto</v>
      </c>
      <c r="R1377" s="13" t="s">
        <v>577</v>
      </c>
      <c r="S1377" s="25">
        <v>1</v>
      </c>
      <c r="T1377" s="25">
        <v>0</v>
      </c>
      <c r="U1377" s="25">
        <v>0</v>
      </c>
      <c r="V1377" s="25">
        <v>1</v>
      </c>
      <c r="W1377" s="25">
        <v>0</v>
      </c>
      <c r="X1377" s="13">
        <v>1</v>
      </c>
      <c r="Y1377" s="13" t="str">
        <f t="shared" si="74"/>
        <v>Math-50</v>
      </c>
      <c r="AA1377" t="str">
        <f t="shared" si="75"/>
        <v>NO</v>
      </c>
      <c r="AB1377" t="str">
        <f t="shared" si="76"/>
        <v>NO</v>
      </c>
      <c r="AC1377" t="str">
        <f t="shared" si="77"/>
        <v>NO</v>
      </c>
      <c r="AD1377" t="str">
        <f t="shared" si="78"/>
        <v>NO</v>
      </c>
      <c r="AE1377" t="str">
        <f t="shared" si="79"/>
        <v>NO</v>
      </c>
      <c r="AF1377"/>
    </row>
    <row r="1378" spans="1:32" ht="15" x14ac:dyDescent="0.35">
      <c r="A1378" s="5" t="s">
        <v>1482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80"/>
        <v>kPAR</v>
      </c>
      <c r="P1378" s="13" t="str">
        <f t="shared" si="81"/>
        <v>True Pattern</v>
      </c>
      <c r="Q1378" s="13" t="str">
        <f>IF(NOT(ISERR(SEARCH("*_Buggy",$A1378))), "Buggy", IF(NOT(ISERR(SEARCH("*_Manual",$A1378))), "Manual", IF(NOT(ISERR(SEARCH("*_Auto",$A1378))), "Auto", "")))</f>
        <v>Auto</v>
      </c>
      <c r="R1378" s="13" t="s">
        <v>577</v>
      </c>
      <c r="S1378" s="25">
        <v>1</v>
      </c>
      <c r="T1378" s="25">
        <v>0</v>
      </c>
      <c r="U1378" s="25">
        <v>0</v>
      </c>
      <c r="V1378" s="25">
        <v>1</v>
      </c>
      <c r="W1378" s="25">
        <v>0</v>
      </c>
      <c r="X1378" s="13">
        <v>1</v>
      </c>
      <c r="Y1378" s="13" t="str">
        <f t="shared" si="74"/>
        <v>Math-58</v>
      </c>
      <c r="AA1378" t="str">
        <f t="shared" si="75"/>
        <v>YES</v>
      </c>
      <c r="AB1378" t="str">
        <f t="shared" si="76"/>
        <v>NO</v>
      </c>
      <c r="AC1378" t="str">
        <f t="shared" si="77"/>
        <v>NO</v>
      </c>
      <c r="AD1378" t="str">
        <f t="shared" si="78"/>
        <v>NO</v>
      </c>
      <c r="AE1378" t="str">
        <f t="shared" si="79"/>
        <v>NO</v>
      </c>
      <c r="AF1378"/>
    </row>
    <row r="1379" spans="1:32" ht="15" x14ac:dyDescent="0.35">
      <c r="A1379" s="5" t="s">
        <v>1483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80"/>
        <v>kPAR</v>
      </c>
      <c r="P1379" s="13" t="str">
        <f t="shared" si="81"/>
        <v>True Pattern</v>
      </c>
      <c r="Q1379" s="13" t="str">
        <f>IF(NOT(ISERR(SEARCH("*_Buggy",$A1379))), "Buggy", IF(NOT(ISERR(SEARCH("*_Manual",$A1379))), "Manual", IF(NOT(ISERR(SEARCH("*_Auto",$A1379))), "Auto", "")))</f>
        <v>Auto</v>
      </c>
      <c r="R1379" s="13" t="s">
        <v>578</v>
      </c>
      <c r="S1379" s="25">
        <v>1</v>
      </c>
      <c r="T1379" s="25">
        <v>0</v>
      </c>
      <c r="U1379" s="25">
        <v>0</v>
      </c>
      <c r="V1379" s="25">
        <v>1</v>
      </c>
      <c r="W1379" s="25">
        <v>0</v>
      </c>
      <c r="X1379" s="13">
        <v>1</v>
      </c>
      <c r="Y1379" s="13" t="str">
        <f t="shared" si="74"/>
        <v>Math-62</v>
      </c>
      <c r="AA1379" t="str">
        <f t="shared" si="75"/>
        <v>NO</v>
      </c>
      <c r="AB1379" t="str">
        <f t="shared" si="76"/>
        <v>NO</v>
      </c>
      <c r="AC1379" t="str">
        <f t="shared" si="77"/>
        <v>NO</v>
      </c>
      <c r="AD1379" t="str">
        <f t="shared" si="78"/>
        <v>NO</v>
      </c>
      <c r="AE1379" t="str">
        <f t="shared" si="79"/>
        <v>NO</v>
      </c>
      <c r="AF1379"/>
    </row>
    <row r="1380" spans="1:32" ht="15" x14ac:dyDescent="0.35">
      <c r="A1380" s="7" t="s">
        <v>1484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80"/>
        <v>kPAR</v>
      </c>
      <c r="P1380" s="13" t="str">
        <f t="shared" si="81"/>
        <v>True Pattern</v>
      </c>
      <c r="Q1380" s="13" t="str">
        <f>IF(NOT(ISERR(SEARCH("*_Buggy",$A1380))), "Buggy", IF(NOT(ISERR(SEARCH("*_Manual",$A1380))), "Manual", IF(NOT(ISERR(SEARCH("*_Auto",$A1380))), "Auto", "")))</f>
        <v>Auto</v>
      </c>
      <c r="R1380" s="13" t="s">
        <v>578</v>
      </c>
      <c r="S1380" s="25">
        <v>1</v>
      </c>
      <c r="T1380" s="25">
        <v>0</v>
      </c>
      <c r="U1380" s="25">
        <v>0</v>
      </c>
      <c r="V1380" s="25">
        <v>1</v>
      </c>
      <c r="W1380" s="25">
        <v>0</v>
      </c>
      <c r="X1380" s="13">
        <v>1</v>
      </c>
      <c r="Y1380" s="13" t="str">
        <f t="shared" si="74"/>
        <v>Math-63</v>
      </c>
      <c r="AA1380" t="str">
        <f t="shared" si="75"/>
        <v>YES</v>
      </c>
      <c r="AB1380" t="str">
        <f t="shared" si="76"/>
        <v>NO</v>
      </c>
      <c r="AC1380" t="str">
        <f t="shared" si="77"/>
        <v>NO</v>
      </c>
      <c r="AD1380" t="str">
        <f t="shared" si="78"/>
        <v>NO</v>
      </c>
      <c r="AE1380" t="str">
        <f t="shared" si="79"/>
        <v>NO</v>
      </c>
      <c r="AF1380"/>
    </row>
    <row r="1381" spans="1:32" ht="15" x14ac:dyDescent="0.35">
      <c r="A1381" s="5" t="s">
        <v>1485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80"/>
        <v>kPAR</v>
      </c>
      <c r="P1381" s="13" t="str">
        <f t="shared" si="81"/>
        <v>True Pattern</v>
      </c>
      <c r="Q1381" s="13" t="str">
        <f>IF(NOT(ISERR(SEARCH("*_Buggy",$A1381))), "Buggy", IF(NOT(ISERR(SEARCH("*_Manual",$A1381))), "Manual", IF(NOT(ISERR(SEARCH("*_Auto",$A1381))), "Auto", "")))</f>
        <v>Auto</v>
      </c>
      <c r="R1381" s="13" t="s">
        <v>578</v>
      </c>
      <c r="S1381" s="25">
        <v>1</v>
      </c>
      <c r="T1381" s="25">
        <v>0</v>
      </c>
      <c r="U1381" s="25">
        <v>0</v>
      </c>
      <c r="V1381" s="25">
        <v>1</v>
      </c>
      <c r="W1381" s="25">
        <v>0</v>
      </c>
      <c r="X1381" s="13">
        <v>1</v>
      </c>
      <c r="Y1381" s="13" t="str">
        <f t="shared" ref="Y1381:Y1444" si="82">MID(A1381, SEARCH("_", A1381) +1, SEARCH("_", A1381, SEARCH("_", A1381) +1) - SEARCH("_", A1381) -1)</f>
        <v>Math-7</v>
      </c>
      <c r="AA1381" t="str">
        <f t="shared" si="75"/>
        <v>NO</v>
      </c>
      <c r="AB1381" t="str">
        <f t="shared" si="76"/>
        <v>NO</v>
      </c>
      <c r="AC1381" t="str">
        <f t="shared" si="77"/>
        <v>NO</v>
      </c>
      <c r="AD1381" t="str">
        <f t="shared" si="78"/>
        <v>NO</v>
      </c>
      <c r="AE1381" t="str">
        <f t="shared" si="79"/>
        <v>NO</v>
      </c>
      <c r="AF1381"/>
    </row>
    <row r="1382" spans="1:32" ht="15" x14ac:dyDescent="0.35">
      <c r="A1382" s="5" t="s">
        <v>1486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80"/>
        <v>kPAR</v>
      </c>
      <c r="P1382" s="13" t="str">
        <f t="shared" si="81"/>
        <v>True Pattern</v>
      </c>
      <c r="Q1382" s="13" t="str">
        <f>IF(NOT(ISERR(SEARCH("*_Buggy",$A1382))), "Buggy", IF(NOT(ISERR(SEARCH("*_Manual",$A1382))), "Manual", IF(NOT(ISERR(SEARCH("*_Auto",$A1382))), "Auto", "")))</f>
        <v>Auto</v>
      </c>
      <c r="R1382" s="13" t="s">
        <v>577</v>
      </c>
      <c r="S1382" s="25">
        <v>1</v>
      </c>
      <c r="T1382" s="25">
        <v>0</v>
      </c>
      <c r="U1382" s="25">
        <v>0</v>
      </c>
      <c r="V1382" s="25">
        <v>1</v>
      </c>
      <c r="W1382" s="25">
        <v>0</v>
      </c>
      <c r="X1382" s="13">
        <v>1</v>
      </c>
      <c r="Y1382" s="13" t="str">
        <f t="shared" si="82"/>
        <v>Math-70</v>
      </c>
      <c r="AA1382" t="str">
        <f t="shared" si="75"/>
        <v>YES</v>
      </c>
      <c r="AB1382" t="str">
        <f t="shared" si="76"/>
        <v>NO</v>
      </c>
      <c r="AC1382" t="str">
        <f t="shared" si="77"/>
        <v>NO</v>
      </c>
      <c r="AD1382" t="str">
        <f t="shared" si="78"/>
        <v>NO</v>
      </c>
      <c r="AE1382" t="str">
        <f t="shared" si="79"/>
        <v>NO</v>
      </c>
      <c r="AF1382"/>
    </row>
    <row r="1383" spans="1:32" ht="15" x14ac:dyDescent="0.35">
      <c r="A1383" s="5" t="s">
        <v>1487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80"/>
        <v>kPAR</v>
      </c>
      <c r="P1383" s="13" t="str">
        <f t="shared" si="81"/>
        <v>True Pattern</v>
      </c>
      <c r="Q1383" s="13" t="str">
        <f>IF(NOT(ISERR(SEARCH("*_Buggy",$A1383))), "Buggy", IF(NOT(ISERR(SEARCH("*_Manual",$A1383))), "Manual", IF(NOT(ISERR(SEARCH("*_Auto",$A1383))), "Auto", "")))</f>
        <v>Auto</v>
      </c>
      <c r="R1383" s="13" t="s">
        <v>577</v>
      </c>
      <c r="S1383" s="25">
        <v>1</v>
      </c>
      <c r="T1383" s="25">
        <v>0</v>
      </c>
      <c r="U1383" s="25">
        <v>0</v>
      </c>
      <c r="V1383" s="25">
        <v>1</v>
      </c>
      <c r="W1383" s="25">
        <v>0</v>
      </c>
      <c r="X1383" s="13">
        <v>1</v>
      </c>
      <c r="Y1383" s="13" t="str">
        <f t="shared" si="82"/>
        <v>Math-75</v>
      </c>
      <c r="AA1383" t="str">
        <f t="shared" si="75"/>
        <v>YES</v>
      </c>
      <c r="AB1383" t="str">
        <f t="shared" si="76"/>
        <v>NO</v>
      </c>
      <c r="AC1383" t="str">
        <f t="shared" si="77"/>
        <v>NO</v>
      </c>
      <c r="AD1383" t="str">
        <f t="shared" si="78"/>
        <v>NO</v>
      </c>
      <c r="AE1383" t="str">
        <f t="shared" si="79"/>
        <v>NO</v>
      </c>
      <c r="AF1383"/>
    </row>
    <row r="1384" spans="1:32" ht="15" x14ac:dyDescent="0.35">
      <c r="A1384" s="5" t="s">
        <v>1488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80"/>
        <v>kPAR</v>
      </c>
      <c r="P1384" s="13" t="str">
        <f t="shared" si="81"/>
        <v>True Pattern</v>
      </c>
      <c r="Q1384" s="13" t="str">
        <f>IF(NOT(ISERR(SEARCH("*_Buggy",$A1384))), "Buggy", IF(NOT(ISERR(SEARCH("*_Manual",$A1384))), "Manual", IF(NOT(ISERR(SEARCH("*_Auto",$A1384))), "Auto", "")))</f>
        <v>Auto</v>
      </c>
      <c r="R1384" s="13" t="s">
        <v>578</v>
      </c>
      <c r="S1384" s="25">
        <v>1</v>
      </c>
      <c r="T1384" s="25">
        <v>0</v>
      </c>
      <c r="U1384" s="25">
        <v>0</v>
      </c>
      <c r="V1384" s="25">
        <v>1</v>
      </c>
      <c r="W1384" s="25">
        <v>0</v>
      </c>
      <c r="X1384" s="13">
        <v>1</v>
      </c>
      <c r="Y1384" s="13" t="str">
        <f t="shared" si="82"/>
        <v>Math-8</v>
      </c>
      <c r="AA1384" t="str">
        <f t="shared" si="75"/>
        <v>NO</v>
      </c>
      <c r="AB1384" t="str">
        <f t="shared" si="76"/>
        <v>NO</v>
      </c>
      <c r="AC1384" t="str">
        <f t="shared" si="77"/>
        <v>NO</v>
      </c>
      <c r="AD1384" t="str">
        <f t="shared" si="78"/>
        <v>NO</v>
      </c>
      <c r="AE1384" t="str">
        <f t="shared" si="79"/>
        <v>NO</v>
      </c>
      <c r="AF1384"/>
    </row>
    <row r="1385" spans="1:32" ht="15" x14ac:dyDescent="0.35">
      <c r="A1385" s="5" t="s">
        <v>1489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80"/>
        <v>kPAR</v>
      </c>
      <c r="P1385" s="13" t="str">
        <f t="shared" si="81"/>
        <v>True Pattern</v>
      </c>
      <c r="Q1385" s="13" t="str">
        <f>IF(NOT(ISERR(SEARCH("*_Buggy",$A1385))), "Buggy", IF(NOT(ISERR(SEARCH("*_Manual",$A1385))), "Manual", IF(NOT(ISERR(SEARCH("*_Auto",$A1385))), "Auto", "")))</f>
        <v>Auto</v>
      </c>
      <c r="R1385" s="13" t="s">
        <v>578</v>
      </c>
      <c r="S1385" s="25">
        <v>1</v>
      </c>
      <c r="T1385" s="25">
        <v>0</v>
      </c>
      <c r="U1385" s="25">
        <v>0</v>
      </c>
      <c r="V1385" s="25">
        <v>1</v>
      </c>
      <c r="W1385" s="25">
        <v>0</v>
      </c>
      <c r="X1385" s="13">
        <v>1</v>
      </c>
      <c r="Y1385" s="13" t="str">
        <f t="shared" si="82"/>
        <v>Math-80</v>
      </c>
      <c r="AA1385" t="str">
        <f t="shared" si="75"/>
        <v>YES</v>
      </c>
      <c r="AB1385" t="str">
        <f t="shared" si="76"/>
        <v>NO</v>
      </c>
      <c r="AC1385" t="str">
        <f t="shared" si="77"/>
        <v>NO</v>
      </c>
      <c r="AD1385" t="str">
        <f t="shared" si="78"/>
        <v>NO</v>
      </c>
      <c r="AE1385" t="str">
        <f t="shared" si="79"/>
        <v>NO</v>
      </c>
      <c r="AF1385"/>
    </row>
    <row r="1386" spans="1:32" ht="15" x14ac:dyDescent="0.35">
      <c r="A1386" s="5" t="s">
        <v>1490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80"/>
        <v>kPAR</v>
      </c>
      <c r="P1386" s="13" t="str">
        <f t="shared" si="81"/>
        <v>True Pattern</v>
      </c>
      <c r="Q1386" s="13" t="str">
        <f>IF(NOT(ISERR(SEARCH("*_Buggy",$A1386))), "Buggy", IF(NOT(ISERR(SEARCH("*_Manual",$A1386))), "Manual", IF(NOT(ISERR(SEARCH("*_Auto",$A1386))), "Auto", "")))</f>
        <v>Auto</v>
      </c>
      <c r="R1386" s="13" t="s">
        <v>578</v>
      </c>
      <c r="S1386" s="25">
        <v>1</v>
      </c>
      <c r="T1386" s="25">
        <v>0</v>
      </c>
      <c r="U1386" s="25">
        <v>0</v>
      </c>
      <c r="V1386" s="25">
        <v>1</v>
      </c>
      <c r="W1386" s="25">
        <v>0</v>
      </c>
      <c r="X1386" s="13">
        <v>1</v>
      </c>
      <c r="Y1386" s="13" t="str">
        <f t="shared" si="82"/>
        <v>Math-81</v>
      </c>
      <c r="AA1386" t="str">
        <f t="shared" si="75"/>
        <v>NO</v>
      </c>
      <c r="AB1386" t="str">
        <f t="shared" si="76"/>
        <v>NO</v>
      </c>
      <c r="AC1386" t="str">
        <f t="shared" si="77"/>
        <v>NO</v>
      </c>
      <c r="AD1386" t="str">
        <f t="shared" si="78"/>
        <v>NO</v>
      </c>
      <c r="AE1386" t="str">
        <f t="shared" si="79"/>
        <v>NO</v>
      </c>
      <c r="AF1386"/>
    </row>
    <row r="1387" spans="1:32" ht="15" x14ac:dyDescent="0.35">
      <c r="A1387" s="7" t="s">
        <v>1491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80"/>
        <v>kPAR</v>
      </c>
      <c r="P1387" s="13" t="str">
        <f t="shared" si="81"/>
        <v>True Pattern</v>
      </c>
      <c r="Q1387" s="13" t="str">
        <f>IF(NOT(ISERR(SEARCH("*_Buggy",$A1387))), "Buggy", IF(NOT(ISERR(SEARCH("*_Manual",$A1387))), "Manual", IF(NOT(ISERR(SEARCH("*_Auto",$A1387))), "Auto", "")))</f>
        <v>Auto</v>
      </c>
      <c r="R1387" s="13" t="s">
        <v>577</v>
      </c>
      <c r="S1387" s="25">
        <v>1</v>
      </c>
      <c r="T1387" s="25">
        <v>0</v>
      </c>
      <c r="U1387" s="25">
        <v>0</v>
      </c>
      <c r="V1387" s="25">
        <v>1</v>
      </c>
      <c r="W1387" s="25">
        <v>0</v>
      </c>
      <c r="X1387" s="13">
        <v>1</v>
      </c>
      <c r="Y1387" s="13" t="str">
        <f t="shared" si="82"/>
        <v>Math-82</v>
      </c>
      <c r="AA1387" t="str">
        <f t="shared" si="75"/>
        <v>YES</v>
      </c>
      <c r="AB1387" t="str">
        <f t="shared" si="76"/>
        <v>NO</v>
      </c>
      <c r="AC1387" t="str">
        <f t="shared" si="77"/>
        <v>NO</v>
      </c>
      <c r="AD1387" t="str">
        <f t="shared" si="78"/>
        <v>NO</v>
      </c>
      <c r="AE1387" t="str">
        <f t="shared" si="79"/>
        <v>NO</v>
      </c>
      <c r="AF1387"/>
    </row>
    <row r="1388" spans="1:32" ht="15" x14ac:dyDescent="0.35">
      <c r="A1388" s="5" t="s">
        <v>1492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80"/>
        <v>kPAR</v>
      </c>
      <c r="P1388" s="13" t="str">
        <f t="shared" si="81"/>
        <v>True Pattern</v>
      </c>
      <c r="Q1388" s="13" t="str">
        <f>IF(NOT(ISERR(SEARCH("*_Buggy",$A1388))), "Buggy", IF(NOT(ISERR(SEARCH("*_Manual",$A1388))), "Manual", IF(NOT(ISERR(SEARCH("*_Auto",$A1388))), "Auto", "")))</f>
        <v>Auto</v>
      </c>
      <c r="R1388" s="13" t="s">
        <v>578</v>
      </c>
      <c r="S1388" s="25">
        <v>1</v>
      </c>
      <c r="T1388" s="25">
        <v>0</v>
      </c>
      <c r="U1388" s="25">
        <v>0</v>
      </c>
      <c r="V1388" s="25">
        <v>1</v>
      </c>
      <c r="W1388" s="25">
        <v>0</v>
      </c>
      <c r="X1388" s="13">
        <v>1</v>
      </c>
      <c r="Y1388" s="13" t="str">
        <f t="shared" si="82"/>
        <v>Math-84</v>
      </c>
      <c r="AA1388" t="str">
        <f t="shared" si="75"/>
        <v>NO</v>
      </c>
      <c r="AB1388" t="str">
        <f t="shared" si="76"/>
        <v>NO</v>
      </c>
      <c r="AC1388" t="str">
        <f t="shared" si="77"/>
        <v>NO</v>
      </c>
      <c r="AD1388" t="str">
        <f t="shared" si="78"/>
        <v>NO</v>
      </c>
      <c r="AE1388" t="str">
        <f t="shared" si="79"/>
        <v>NO</v>
      </c>
      <c r="AF1388"/>
    </row>
    <row r="1389" spans="1:32" ht="15" x14ac:dyDescent="0.35">
      <c r="A1389" s="5" t="s">
        <v>1493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80"/>
        <v>kPAR</v>
      </c>
      <c r="P1389" s="13" t="str">
        <f t="shared" si="81"/>
        <v>True Pattern</v>
      </c>
      <c r="Q1389" s="13" t="str">
        <f>IF(NOT(ISERR(SEARCH("*_Buggy",$A1389))), "Buggy", IF(NOT(ISERR(SEARCH("*_Manual",$A1389))), "Manual", IF(NOT(ISERR(SEARCH("*_Auto",$A1389))), "Auto", "")))</f>
        <v>Auto</v>
      </c>
      <c r="R1389" s="13" t="s">
        <v>577</v>
      </c>
      <c r="S1389" s="25">
        <v>1</v>
      </c>
      <c r="T1389" s="25">
        <v>0</v>
      </c>
      <c r="U1389" s="25">
        <v>0</v>
      </c>
      <c r="V1389" s="25">
        <v>1</v>
      </c>
      <c r="W1389" s="25">
        <v>0</v>
      </c>
      <c r="X1389" s="13">
        <v>1</v>
      </c>
      <c r="Y1389" s="13" t="str">
        <f t="shared" si="82"/>
        <v>Math-85</v>
      </c>
      <c r="AA1389" t="str">
        <f t="shared" si="75"/>
        <v>YES</v>
      </c>
      <c r="AB1389" t="str">
        <f t="shared" si="76"/>
        <v>NO</v>
      </c>
      <c r="AC1389" t="str">
        <f t="shared" si="77"/>
        <v>NO</v>
      </c>
      <c r="AD1389" t="str">
        <f t="shared" si="78"/>
        <v>NO</v>
      </c>
      <c r="AE1389" t="str">
        <f t="shared" si="79"/>
        <v>NO</v>
      </c>
      <c r="AF1389"/>
    </row>
    <row r="1390" spans="1:32" ht="15" x14ac:dyDescent="0.35">
      <c r="A1390" s="5" t="s">
        <v>1494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80"/>
        <v>kPAR</v>
      </c>
      <c r="P1390" s="13" t="str">
        <f t="shared" si="81"/>
        <v>True Pattern</v>
      </c>
      <c r="Q1390" s="13" t="str">
        <f>IF(NOT(ISERR(SEARCH("*_Buggy",$A1390))), "Buggy", IF(NOT(ISERR(SEARCH("*_Manual",$A1390))), "Manual", IF(NOT(ISERR(SEARCH("*_Auto",$A1390))), "Auto", "")))</f>
        <v>Auto</v>
      </c>
      <c r="R1390" s="13" t="s">
        <v>578</v>
      </c>
      <c r="S1390" s="25">
        <v>1</v>
      </c>
      <c r="T1390" s="25">
        <v>0</v>
      </c>
      <c r="U1390" s="25">
        <v>0</v>
      </c>
      <c r="V1390" s="25">
        <v>1</v>
      </c>
      <c r="W1390" s="25">
        <v>0</v>
      </c>
      <c r="X1390" s="13">
        <v>1</v>
      </c>
      <c r="Y1390" s="13" t="str">
        <f t="shared" si="82"/>
        <v>Math-88</v>
      </c>
      <c r="AA1390" t="str">
        <f t="shared" si="75"/>
        <v>NO</v>
      </c>
      <c r="AB1390" t="str">
        <f t="shared" si="76"/>
        <v>NO</v>
      </c>
      <c r="AC1390" t="str">
        <f t="shared" si="77"/>
        <v>NO</v>
      </c>
      <c r="AD1390" t="str">
        <f t="shared" si="78"/>
        <v>NO</v>
      </c>
      <c r="AE1390" t="str">
        <f t="shared" si="79"/>
        <v>NO</v>
      </c>
      <c r="AF1390"/>
    </row>
    <row r="1391" spans="1:32" ht="15" x14ac:dyDescent="0.35">
      <c r="A1391" s="5" t="s">
        <v>1495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80"/>
        <v>kPAR</v>
      </c>
      <c r="P1391" s="13" t="str">
        <f t="shared" si="81"/>
        <v>True Pattern</v>
      </c>
      <c r="Q1391" s="13" t="str">
        <f>IF(NOT(ISERR(SEARCH("*_Buggy",$A1391))), "Buggy", IF(NOT(ISERR(SEARCH("*_Manual",$A1391))), "Manual", IF(NOT(ISERR(SEARCH("*_Auto",$A1391))), "Auto", "")))</f>
        <v>Auto</v>
      </c>
      <c r="R1391" s="13" t="s">
        <v>577</v>
      </c>
      <c r="S1391" s="25">
        <v>1</v>
      </c>
      <c r="T1391" s="25">
        <v>3</v>
      </c>
      <c r="U1391" s="25">
        <v>0</v>
      </c>
      <c r="V1391" s="25">
        <v>1</v>
      </c>
      <c r="W1391" s="25">
        <v>1</v>
      </c>
      <c r="X1391" s="13">
        <v>5</v>
      </c>
      <c r="Y1391" s="13" t="str">
        <f t="shared" si="82"/>
        <v>Math-89</v>
      </c>
      <c r="AA1391" t="str">
        <f t="shared" si="75"/>
        <v>NO</v>
      </c>
      <c r="AB1391" t="str">
        <f t="shared" si="76"/>
        <v>NO</v>
      </c>
      <c r="AC1391" t="str">
        <f t="shared" si="77"/>
        <v>NO</v>
      </c>
      <c r="AD1391" t="str">
        <f t="shared" si="78"/>
        <v>NO</v>
      </c>
      <c r="AE1391" t="str">
        <f t="shared" si="79"/>
        <v>NO</v>
      </c>
      <c r="AF1391"/>
    </row>
    <row r="1392" spans="1:32" ht="15" x14ac:dyDescent="0.35">
      <c r="A1392" s="7" t="s">
        <v>1496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80"/>
        <v>Nopol</v>
      </c>
      <c r="P1392" s="13" t="str">
        <f t="shared" si="81"/>
        <v>True Semantic</v>
      </c>
      <c r="Q1392" s="13" t="str">
        <f>IF(NOT(ISERR(SEARCH("*_Buggy",$A1392))), "Buggy", IF(NOT(ISERR(SEARCH("*_Manual",$A1392))), "Manual", IF(NOT(ISERR(SEARCH("*_Auto",$A1392))), "Auto", "")))</f>
        <v>Auto</v>
      </c>
      <c r="R1392" s="13" t="s">
        <v>578</v>
      </c>
      <c r="S1392" s="25">
        <v>1</v>
      </c>
      <c r="T1392" s="25">
        <v>1</v>
      </c>
      <c r="U1392" s="25">
        <v>0</v>
      </c>
      <c r="V1392" s="25">
        <v>7</v>
      </c>
      <c r="W1392" s="25">
        <v>7</v>
      </c>
      <c r="X1392" s="13">
        <v>9</v>
      </c>
      <c r="Y1392" s="13" t="str">
        <f t="shared" si="82"/>
        <v>Chart-13</v>
      </c>
      <c r="AA1392" t="str">
        <f t="shared" si="75"/>
        <v>NO</v>
      </c>
      <c r="AB1392" t="str">
        <f t="shared" si="76"/>
        <v>NO</v>
      </c>
      <c r="AC1392" t="str">
        <f t="shared" si="77"/>
        <v>NO</v>
      </c>
      <c r="AD1392" t="str">
        <f t="shared" si="78"/>
        <v>NO</v>
      </c>
      <c r="AE1392" t="str">
        <f t="shared" si="79"/>
        <v>NO</v>
      </c>
      <c r="AF1392"/>
    </row>
    <row r="1393" spans="1:32" ht="15" x14ac:dyDescent="0.35">
      <c r="A1393" s="5" t="s">
        <v>1497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80"/>
        <v>Nopol</v>
      </c>
      <c r="P1393" s="13" t="str">
        <f t="shared" si="81"/>
        <v>True Semantic</v>
      </c>
      <c r="Q1393" s="13" t="str">
        <f>IF(NOT(ISERR(SEARCH("*_Buggy",$A1393))), "Buggy", IF(NOT(ISERR(SEARCH("*_Manual",$A1393))), "Manual", IF(NOT(ISERR(SEARCH("*_Auto",$A1393))), "Auto", "")))</f>
        <v>Auto</v>
      </c>
      <c r="R1393" s="13" t="s">
        <v>578</v>
      </c>
      <c r="S1393" s="25">
        <v>1</v>
      </c>
      <c r="T1393" s="25">
        <v>1</v>
      </c>
      <c r="U1393" s="25">
        <v>0</v>
      </c>
      <c r="V1393" s="25">
        <v>1</v>
      </c>
      <c r="W1393" s="25">
        <v>1</v>
      </c>
      <c r="X1393" s="13">
        <v>3</v>
      </c>
      <c r="Y1393" s="13" t="str">
        <f t="shared" si="82"/>
        <v>Chart-17</v>
      </c>
      <c r="AA1393" t="str">
        <f t="shared" si="75"/>
        <v>NO</v>
      </c>
      <c r="AB1393" t="str">
        <f t="shared" si="76"/>
        <v>YES</v>
      </c>
      <c r="AC1393" t="str">
        <f t="shared" si="77"/>
        <v>NO</v>
      </c>
      <c r="AD1393" t="str">
        <f t="shared" si="78"/>
        <v>NO</v>
      </c>
      <c r="AE1393" t="str">
        <f t="shared" si="79"/>
        <v>NO</v>
      </c>
      <c r="AF1393"/>
    </row>
    <row r="1394" spans="1:32" ht="15" x14ac:dyDescent="0.35">
      <c r="A1394" s="7" t="s">
        <v>1498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80"/>
        <v>Nopol</v>
      </c>
      <c r="P1394" s="13" t="str">
        <f t="shared" si="81"/>
        <v>True Semantic</v>
      </c>
      <c r="Q1394" s="13" t="str">
        <f>IF(NOT(ISERR(SEARCH("*_Buggy",$A1394))), "Buggy", IF(NOT(ISERR(SEARCH("*_Manual",$A1394))), "Manual", IF(NOT(ISERR(SEARCH("*_Auto",$A1394))), "Auto", "")))</f>
        <v>Auto</v>
      </c>
      <c r="R1394" s="13" t="s">
        <v>578</v>
      </c>
      <c r="S1394" s="25">
        <v>1</v>
      </c>
      <c r="T1394" s="25">
        <v>2</v>
      </c>
      <c r="U1394" s="25">
        <v>0</v>
      </c>
      <c r="V1394" s="25">
        <v>7</v>
      </c>
      <c r="W1394" s="25">
        <v>7</v>
      </c>
      <c r="X1394" s="13">
        <v>9</v>
      </c>
      <c r="Y1394" s="13" t="str">
        <f t="shared" si="82"/>
        <v>Chart-25</v>
      </c>
      <c r="AA1394" t="str">
        <f t="shared" ref="AA1394:AA1457" si="83">IF(AND($S869=1,$S1394=1,$X869=1,$X1394=1), "YES", "NO")</f>
        <v>NO</v>
      </c>
      <c r="AB1394" t="str">
        <f t="shared" ref="AB1394:AB1457" si="84">IF(AND($S869=1,$S1394=1,$X869&gt;1,$X1394&gt;1), "YES", "NO")</f>
        <v>NO</v>
      </c>
      <c r="AC1394" t="str">
        <f t="shared" ref="AC1394:AC1457" si="85">IF(AND($S869&gt;1,$S1394&gt;1,$S869=$X869,$S1394=$X1394), "YES", "NO")</f>
        <v>NO</v>
      </c>
      <c r="AD1394" t="str">
        <f t="shared" ref="AD1394:AD1457" si="86">IF(AND($S869&gt;1,$S1394&gt;1,$S869&lt;$X869,$S1394&lt;$X1394), "YES", "NO")</f>
        <v>NO</v>
      </c>
      <c r="AE1394" t="str">
        <f t="shared" si="79"/>
        <v>YES</v>
      </c>
      <c r="AF1394"/>
    </row>
    <row r="1395" spans="1:32" ht="15" x14ac:dyDescent="0.35">
      <c r="A1395" s="5" t="s">
        <v>1499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80"/>
        <v>Nopol</v>
      </c>
      <c r="P1395" s="13" t="str">
        <f t="shared" si="81"/>
        <v>True Semantic</v>
      </c>
      <c r="Q1395" s="13" t="str">
        <f>IF(NOT(ISERR(SEARCH("*_Buggy",$A1395))), "Buggy", IF(NOT(ISERR(SEARCH("*_Manual",$A1395))), "Manual", IF(NOT(ISERR(SEARCH("*_Auto",$A1395))), "Auto", "")))</f>
        <v>Auto</v>
      </c>
      <c r="R1395" s="13" t="s">
        <v>578</v>
      </c>
      <c r="S1395" s="25">
        <v>1</v>
      </c>
      <c r="T1395" s="25">
        <v>0</v>
      </c>
      <c r="U1395" s="25">
        <v>0</v>
      </c>
      <c r="V1395" s="25">
        <v>1</v>
      </c>
      <c r="W1395" s="25">
        <v>0</v>
      </c>
      <c r="X1395" s="13">
        <v>1</v>
      </c>
      <c r="Y1395" s="13" t="str">
        <f t="shared" si="82"/>
        <v>Chart-5</v>
      </c>
      <c r="AA1395" t="str">
        <f t="shared" si="83"/>
        <v>NO</v>
      </c>
      <c r="AB1395" t="str">
        <f t="shared" si="84"/>
        <v>NO</v>
      </c>
      <c r="AC1395" t="str">
        <f t="shared" si="85"/>
        <v>NO</v>
      </c>
      <c r="AD1395" t="str">
        <f t="shared" si="86"/>
        <v>NO</v>
      </c>
      <c r="AE1395" t="str">
        <f t="shared" ref="AE1395:AE1458" si="87">IF(AND($X870&gt;5,$X1395&gt;5), "YES", "NO")</f>
        <v>NO</v>
      </c>
      <c r="AF1395"/>
    </row>
    <row r="1396" spans="1:32" ht="15" x14ac:dyDescent="0.35">
      <c r="A1396" s="7" t="s">
        <v>1500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80"/>
        <v>Nopol</v>
      </c>
      <c r="P1396" s="13" t="str">
        <f t="shared" si="81"/>
        <v>True Semantic</v>
      </c>
      <c r="Q1396" s="13" t="str">
        <f>IF(NOT(ISERR(SEARCH("*_Buggy",$A1396))), "Buggy", IF(NOT(ISERR(SEARCH("*_Manual",$A1396))), "Manual", IF(NOT(ISERR(SEARCH("*_Auto",$A1396))), "Auto", "")))</f>
        <v>Auto</v>
      </c>
      <c r="R1396" s="13" t="s">
        <v>578</v>
      </c>
      <c r="S1396" s="25">
        <v>1</v>
      </c>
      <c r="T1396" s="25">
        <v>0</v>
      </c>
      <c r="U1396" s="25">
        <v>0</v>
      </c>
      <c r="V1396" s="25">
        <v>1</v>
      </c>
      <c r="W1396" s="25">
        <v>0</v>
      </c>
      <c r="X1396" s="13">
        <v>1</v>
      </c>
      <c r="Y1396" s="13" t="str">
        <f t="shared" si="82"/>
        <v>Chart-9</v>
      </c>
      <c r="AA1396" t="str">
        <f t="shared" si="83"/>
        <v>YES</v>
      </c>
      <c r="AB1396" t="str">
        <f t="shared" si="84"/>
        <v>NO</v>
      </c>
      <c r="AC1396" t="str">
        <f t="shared" si="85"/>
        <v>NO</v>
      </c>
      <c r="AD1396" t="str">
        <f t="shared" si="86"/>
        <v>NO</v>
      </c>
      <c r="AE1396" t="str">
        <f t="shared" si="87"/>
        <v>NO</v>
      </c>
      <c r="AF1396"/>
    </row>
    <row r="1397" spans="1:32" ht="15" x14ac:dyDescent="0.35">
      <c r="A1397" s="5" t="s">
        <v>1501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80"/>
        <v>Nopol</v>
      </c>
      <c r="P1397" s="13" t="str">
        <f t="shared" si="81"/>
        <v>True Semantic</v>
      </c>
      <c r="Q1397" s="13" t="str">
        <f>IF(NOT(ISERR(SEARCH("*_Buggy",$A1397))), "Buggy", IF(NOT(ISERR(SEARCH("*_Manual",$A1397))), "Manual", IF(NOT(ISERR(SEARCH("*_Auto",$A1397))), "Auto", "")))</f>
        <v>Auto</v>
      </c>
      <c r="R1397" s="13" t="s">
        <v>578</v>
      </c>
      <c r="S1397" s="25">
        <v>3</v>
      </c>
      <c r="T1397" s="25">
        <v>1</v>
      </c>
      <c r="U1397" s="25">
        <v>1</v>
      </c>
      <c r="V1397" s="25">
        <v>5</v>
      </c>
      <c r="W1397" s="25">
        <v>6</v>
      </c>
      <c r="X1397" s="13">
        <v>10</v>
      </c>
      <c r="Y1397" s="13" t="str">
        <f t="shared" si="82"/>
        <v>Lang-44</v>
      </c>
      <c r="AA1397" t="str">
        <f t="shared" si="83"/>
        <v>NO</v>
      </c>
      <c r="AB1397" t="str">
        <f t="shared" si="84"/>
        <v>NO</v>
      </c>
      <c r="AC1397" t="str">
        <f t="shared" si="85"/>
        <v>NO</v>
      </c>
      <c r="AD1397" t="str">
        <f t="shared" si="86"/>
        <v>NO</v>
      </c>
      <c r="AE1397" t="str">
        <f t="shared" si="87"/>
        <v>NO</v>
      </c>
      <c r="AF1397"/>
    </row>
    <row r="1398" spans="1:32" ht="15" x14ac:dyDescent="0.35">
      <c r="A1398" s="5" t="s">
        <v>1502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80"/>
        <v>Nopol</v>
      </c>
      <c r="P1398" s="13" t="str">
        <f t="shared" si="81"/>
        <v>True Semantic</v>
      </c>
      <c r="Q1398" s="13" t="str">
        <f>IF(NOT(ISERR(SEARCH("*_Buggy",$A1398))), "Buggy", IF(NOT(ISERR(SEARCH("*_Manual",$A1398))), "Manual", IF(NOT(ISERR(SEARCH("*_Auto",$A1398))), "Auto", "")))</f>
        <v>Auto</v>
      </c>
      <c r="R1398" s="13" t="s">
        <v>577</v>
      </c>
      <c r="S1398" s="25">
        <v>1</v>
      </c>
      <c r="T1398" s="25">
        <v>1</v>
      </c>
      <c r="U1398" s="25">
        <v>0</v>
      </c>
      <c r="V1398" s="25">
        <v>1</v>
      </c>
      <c r="W1398" s="25">
        <v>1</v>
      </c>
      <c r="X1398" s="13">
        <v>3</v>
      </c>
      <c r="Y1398" s="13" t="str">
        <f t="shared" si="82"/>
        <v>Lang-46</v>
      </c>
      <c r="AA1398" t="str">
        <f t="shared" si="83"/>
        <v>NO</v>
      </c>
      <c r="AB1398" t="str">
        <f t="shared" si="84"/>
        <v>NO</v>
      </c>
      <c r="AC1398" t="str">
        <f t="shared" si="85"/>
        <v>NO</v>
      </c>
      <c r="AD1398" t="str">
        <f t="shared" si="86"/>
        <v>NO</v>
      </c>
      <c r="AE1398" t="str">
        <f t="shared" si="87"/>
        <v>NO</v>
      </c>
      <c r="AF1398"/>
    </row>
    <row r="1399" spans="1:32" ht="15" x14ac:dyDescent="0.35">
      <c r="A1399" s="5" t="s">
        <v>1503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80"/>
        <v>Nopol</v>
      </c>
      <c r="P1399" s="13" t="str">
        <f t="shared" si="81"/>
        <v>True Semantic</v>
      </c>
      <c r="Q1399" s="13" t="str">
        <f>IF(NOT(ISERR(SEARCH("*_Buggy",$A1399))), "Buggy", IF(NOT(ISERR(SEARCH("*_Manual",$A1399))), "Manual", IF(NOT(ISERR(SEARCH("*_Auto",$A1399))), "Auto", "")))</f>
        <v>Auto</v>
      </c>
      <c r="R1399" s="13" t="s">
        <v>578</v>
      </c>
      <c r="S1399" s="25">
        <v>1</v>
      </c>
      <c r="T1399" s="25">
        <v>0</v>
      </c>
      <c r="U1399" s="25">
        <v>0</v>
      </c>
      <c r="V1399" s="25">
        <v>4</v>
      </c>
      <c r="W1399" s="25">
        <v>3</v>
      </c>
      <c r="X1399" s="13">
        <v>4</v>
      </c>
      <c r="Y1399" s="13" t="str">
        <f t="shared" si="82"/>
        <v>Lang-51</v>
      </c>
      <c r="AA1399" t="str">
        <f t="shared" si="83"/>
        <v>NO</v>
      </c>
      <c r="AB1399" t="str">
        <f t="shared" si="84"/>
        <v>NO</v>
      </c>
      <c r="AC1399" t="str">
        <f t="shared" si="85"/>
        <v>NO</v>
      </c>
      <c r="AD1399" t="str">
        <f t="shared" si="86"/>
        <v>NO</v>
      </c>
      <c r="AE1399" t="str">
        <f t="shared" si="87"/>
        <v>NO</v>
      </c>
      <c r="AF1399"/>
    </row>
    <row r="1400" spans="1:32" ht="15" x14ac:dyDescent="0.35">
      <c r="A1400" s="5" t="s">
        <v>1504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80"/>
        <v>Nopol</v>
      </c>
      <c r="P1400" s="13" t="str">
        <f t="shared" si="81"/>
        <v>True Semantic</v>
      </c>
      <c r="Q1400" s="13" t="str">
        <f>IF(NOT(ISERR(SEARCH("*_Buggy",$A1400))), "Buggy", IF(NOT(ISERR(SEARCH("*_Manual",$A1400))), "Manual", IF(NOT(ISERR(SEARCH("*_Auto",$A1400))), "Auto", "")))</f>
        <v>Auto</v>
      </c>
      <c r="R1400" s="13" t="s">
        <v>578</v>
      </c>
      <c r="S1400" s="25">
        <v>1</v>
      </c>
      <c r="T1400" s="25">
        <v>1</v>
      </c>
      <c r="U1400" s="25">
        <v>0</v>
      </c>
      <c r="V1400" s="25">
        <v>3</v>
      </c>
      <c r="W1400" s="25">
        <v>3</v>
      </c>
      <c r="X1400" s="13">
        <v>5</v>
      </c>
      <c r="Y1400" s="13" t="str">
        <f t="shared" si="82"/>
        <v>Lang-53</v>
      </c>
      <c r="AA1400" t="str">
        <f t="shared" si="83"/>
        <v>NO</v>
      </c>
      <c r="AB1400" t="str">
        <f t="shared" si="84"/>
        <v>NO</v>
      </c>
      <c r="AC1400" t="str">
        <f t="shared" si="85"/>
        <v>NO</v>
      </c>
      <c r="AD1400" t="str">
        <f t="shared" si="86"/>
        <v>NO</v>
      </c>
      <c r="AE1400" t="str">
        <f t="shared" si="87"/>
        <v>NO</v>
      </c>
      <c r="AF1400"/>
    </row>
    <row r="1401" spans="1:32" ht="15" x14ac:dyDescent="0.35">
      <c r="A1401" s="7" t="s">
        <v>1505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80"/>
        <v>Nopol</v>
      </c>
      <c r="P1401" s="13" t="str">
        <f t="shared" si="81"/>
        <v>True Semantic</v>
      </c>
      <c r="Q1401" s="13" t="str">
        <f>IF(NOT(ISERR(SEARCH("*_Buggy",$A1401))), "Buggy", IF(NOT(ISERR(SEARCH("*_Manual",$A1401))), "Manual", IF(NOT(ISERR(SEARCH("*_Auto",$A1401))), "Auto", "")))</f>
        <v>Auto</v>
      </c>
      <c r="R1401" s="13" t="s">
        <v>578</v>
      </c>
      <c r="S1401" s="25">
        <v>1</v>
      </c>
      <c r="T1401" s="25">
        <v>1</v>
      </c>
      <c r="U1401" s="25">
        <v>0</v>
      </c>
      <c r="V1401" s="25">
        <v>1</v>
      </c>
      <c r="W1401" s="25">
        <v>1</v>
      </c>
      <c r="X1401" s="13">
        <v>3</v>
      </c>
      <c r="Y1401" s="13" t="str">
        <f t="shared" si="82"/>
        <v>Lang-55</v>
      </c>
      <c r="AA1401" t="str">
        <f t="shared" si="83"/>
        <v>NO</v>
      </c>
      <c r="AB1401" t="str">
        <f t="shared" si="84"/>
        <v>NO</v>
      </c>
      <c r="AC1401" t="str">
        <f t="shared" si="85"/>
        <v>NO</v>
      </c>
      <c r="AD1401" t="str">
        <f t="shared" si="86"/>
        <v>NO</v>
      </c>
      <c r="AE1401" t="str">
        <f t="shared" si="87"/>
        <v>NO</v>
      </c>
      <c r="AF1401"/>
    </row>
    <row r="1402" spans="1:32" ht="15" x14ac:dyDescent="0.35">
      <c r="A1402" s="5" t="s">
        <v>1506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80"/>
        <v>Nopol</v>
      </c>
      <c r="P1402" s="13" t="str">
        <f t="shared" si="81"/>
        <v>True Semantic</v>
      </c>
      <c r="Q1402" s="13" t="str">
        <f>IF(NOT(ISERR(SEARCH("*_Buggy",$A1402))), "Buggy", IF(NOT(ISERR(SEARCH("*_Manual",$A1402))), "Manual", IF(NOT(ISERR(SEARCH("*_Auto",$A1402))), "Auto", "")))</f>
        <v>Auto</v>
      </c>
      <c r="R1402" s="13" t="s">
        <v>578</v>
      </c>
      <c r="S1402" s="25">
        <v>2</v>
      </c>
      <c r="T1402" s="25">
        <v>0</v>
      </c>
      <c r="U1402" s="25">
        <v>3</v>
      </c>
      <c r="V1402" s="25">
        <v>1</v>
      </c>
      <c r="W1402" s="25">
        <v>0</v>
      </c>
      <c r="X1402" s="13">
        <v>5</v>
      </c>
      <c r="Y1402" s="13" t="str">
        <f t="shared" si="82"/>
        <v>Lang-58</v>
      </c>
      <c r="AA1402" t="str">
        <f t="shared" si="83"/>
        <v>NO</v>
      </c>
      <c r="AB1402" t="str">
        <f t="shared" si="84"/>
        <v>NO</v>
      </c>
      <c r="AC1402" t="str">
        <f t="shared" si="85"/>
        <v>NO</v>
      </c>
      <c r="AD1402" t="str">
        <f t="shared" si="86"/>
        <v>NO</v>
      </c>
      <c r="AE1402" t="str">
        <f t="shared" si="87"/>
        <v>NO</v>
      </c>
      <c r="AF1402"/>
    </row>
    <row r="1403" spans="1:32" ht="15" x14ac:dyDescent="0.35">
      <c r="A1403" s="5" t="s">
        <v>1507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80"/>
        <v>Nopol</v>
      </c>
      <c r="P1403" s="13" t="str">
        <f t="shared" si="81"/>
        <v>True Semantic</v>
      </c>
      <c r="Q1403" s="13" t="str">
        <f>IF(NOT(ISERR(SEARCH("*_Buggy",$A1403))), "Buggy", IF(NOT(ISERR(SEARCH("*_Manual",$A1403))), "Manual", IF(NOT(ISERR(SEARCH("*_Auto",$A1403))), "Auto", "")))</f>
        <v>Auto</v>
      </c>
      <c r="R1403" s="13" t="s">
        <v>578</v>
      </c>
      <c r="S1403" s="25">
        <v>1</v>
      </c>
      <c r="T1403" s="25">
        <v>1</v>
      </c>
      <c r="U1403" s="25">
        <v>0</v>
      </c>
      <c r="V1403" s="25">
        <v>1</v>
      </c>
      <c r="W1403" s="25">
        <v>1</v>
      </c>
      <c r="X1403" s="13">
        <v>3</v>
      </c>
      <c r="Y1403" s="13" t="str">
        <f t="shared" si="82"/>
        <v>Math-105</v>
      </c>
      <c r="AA1403" t="str">
        <f t="shared" si="83"/>
        <v>NO</v>
      </c>
      <c r="AB1403" t="str">
        <f t="shared" si="84"/>
        <v>NO</v>
      </c>
      <c r="AC1403" t="str">
        <f t="shared" si="85"/>
        <v>NO</v>
      </c>
      <c r="AD1403" t="str">
        <f t="shared" si="86"/>
        <v>NO</v>
      </c>
      <c r="AE1403" t="str">
        <f t="shared" si="87"/>
        <v>NO</v>
      </c>
      <c r="AF1403"/>
    </row>
    <row r="1404" spans="1:32" ht="15" x14ac:dyDescent="0.35">
      <c r="A1404" s="7" t="s">
        <v>1508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80"/>
        <v>Nopol</v>
      </c>
      <c r="P1404" s="13" t="str">
        <f t="shared" si="81"/>
        <v>True Semantic</v>
      </c>
      <c r="Q1404" s="13" t="str">
        <f>IF(NOT(ISERR(SEARCH("*_Buggy",$A1404))), "Buggy", IF(NOT(ISERR(SEARCH("*_Manual",$A1404))), "Manual", IF(NOT(ISERR(SEARCH("*_Auto",$A1404))), "Auto", "")))</f>
        <v>Auto</v>
      </c>
      <c r="R1404" s="13" t="s">
        <v>578</v>
      </c>
      <c r="S1404" s="25">
        <v>1</v>
      </c>
      <c r="T1404" s="25">
        <v>1</v>
      </c>
      <c r="U1404" s="25">
        <v>0</v>
      </c>
      <c r="V1404" s="25">
        <v>1</v>
      </c>
      <c r="W1404" s="25">
        <v>1</v>
      </c>
      <c r="X1404" s="13">
        <v>3</v>
      </c>
      <c r="Y1404" s="13" t="str">
        <f t="shared" si="82"/>
        <v>Math-18</v>
      </c>
      <c r="AA1404" t="str">
        <f t="shared" si="83"/>
        <v>NO</v>
      </c>
      <c r="AB1404" t="str">
        <f t="shared" si="84"/>
        <v>NO</v>
      </c>
      <c r="AC1404" t="str">
        <f t="shared" si="85"/>
        <v>NO</v>
      </c>
      <c r="AD1404" t="str">
        <f t="shared" si="86"/>
        <v>NO</v>
      </c>
      <c r="AE1404" t="str">
        <f t="shared" si="87"/>
        <v>NO</v>
      </c>
      <c r="AF1404"/>
    </row>
    <row r="1405" spans="1:32" ht="15" x14ac:dyDescent="0.35">
      <c r="A1405" s="5" t="s">
        <v>1509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80"/>
        <v>Nopol</v>
      </c>
      <c r="P1405" s="13" t="str">
        <f t="shared" si="81"/>
        <v>True Semantic</v>
      </c>
      <c r="Q1405" s="13" t="str">
        <f>IF(NOT(ISERR(SEARCH("*_Buggy",$A1405))), "Buggy", IF(NOT(ISERR(SEARCH("*_Manual",$A1405))), "Manual", IF(NOT(ISERR(SEARCH("*_Auto",$A1405))), "Auto", "")))</f>
        <v>Auto</v>
      </c>
      <c r="R1405" s="13" t="s">
        <v>578</v>
      </c>
      <c r="S1405" s="25">
        <v>1</v>
      </c>
      <c r="T1405" s="25">
        <v>1</v>
      </c>
      <c r="U1405" s="25">
        <v>0</v>
      </c>
      <c r="V1405" s="25">
        <v>1</v>
      </c>
      <c r="W1405" s="25">
        <v>1</v>
      </c>
      <c r="X1405" s="13">
        <v>3</v>
      </c>
      <c r="Y1405" s="13" t="str">
        <f t="shared" si="82"/>
        <v>Math-20</v>
      </c>
      <c r="AA1405" t="str">
        <f t="shared" si="83"/>
        <v>NO</v>
      </c>
      <c r="AB1405" t="str">
        <f t="shared" si="84"/>
        <v>YES</v>
      </c>
      <c r="AC1405" t="str">
        <f t="shared" si="85"/>
        <v>NO</v>
      </c>
      <c r="AD1405" t="str">
        <f t="shared" si="86"/>
        <v>NO</v>
      </c>
      <c r="AE1405" t="str">
        <f t="shared" si="87"/>
        <v>NO</v>
      </c>
      <c r="AF1405"/>
    </row>
    <row r="1406" spans="1:32" ht="15" x14ac:dyDescent="0.35">
      <c r="A1406" s="5" t="s">
        <v>1510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80"/>
        <v>Nopol</v>
      </c>
      <c r="P1406" s="13" t="str">
        <f t="shared" si="81"/>
        <v>True Semantic</v>
      </c>
      <c r="Q1406" s="13" t="str">
        <f>IF(NOT(ISERR(SEARCH("*_Buggy",$A1406))), "Buggy", IF(NOT(ISERR(SEARCH("*_Manual",$A1406))), "Manual", IF(NOT(ISERR(SEARCH("*_Auto",$A1406))), "Auto", "")))</f>
        <v>Auto</v>
      </c>
      <c r="R1406" s="13" t="s">
        <v>578</v>
      </c>
      <c r="S1406" s="25">
        <v>1</v>
      </c>
      <c r="T1406" s="25">
        <v>1</v>
      </c>
      <c r="U1406" s="25">
        <v>0</v>
      </c>
      <c r="V1406" s="25">
        <v>2</v>
      </c>
      <c r="W1406" s="25">
        <v>2</v>
      </c>
      <c r="X1406" s="13">
        <v>4</v>
      </c>
      <c r="Y1406" s="13" t="str">
        <f t="shared" si="82"/>
        <v>Math-33</v>
      </c>
      <c r="AA1406" t="str">
        <f t="shared" si="83"/>
        <v>NO</v>
      </c>
      <c r="AB1406" t="str">
        <f t="shared" si="84"/>
        <v>NO</v>
      </c>
      <c r="AC1406" t="str">
        <f t="shared" si="85"/>
        <v>NO</v>
      </c>
      <c r="AD1406" t="str">
        <f t="shared" si="86"/>
        <v>NO</v>
      </c>
      <c r="AE1406" t="str">
        <f t="shared" si="87"/>
        <v>NO</v>
      </c>
      <c r="AF1406"/>
    </row>
    <row r="1407" spans="1:32" ht="15" x14ac:dyDescent="0.35">
      <c r="A1407" s="7" t="s">
        <v>1511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80"/>
        <v>Nopol</v>
      </c>
      <c r="P1407" s="13" t="str">
        <f t="shared" si="81"/>
        <v>True Semantic</v>
      </c>
      <c r="Q1407" s="13" t="str">
        <f>IF(NOT(ISERR(SEARCH("*_Buggy",$A1407))), "Buggy", IF(NOT(ISERR(SEARCH("*_Manual",$A1407))), "Manual", IF(NOT(ISERR(SEARCH("*_Auto",$A1407))), "Auto", "")))</f>
        <v>Auto</v>
      </c>
      <c r="R1407" s="13" t="s">
        <v>578</v>
      </c>
      <c r="S1407" s="25">
        <v>2</v>
      </c>
      <c r="T1407" s="25">
        <v>2</v>
      </c>
      <c r="U1407" s="25">
        <v>0</v>
      </c>
      <c r="V1407" s="25">
        <v>7</v>
      </c>
      <c r="W1407" s="25">
        <v>7</v>
      </c>
      <c r="X1407" s="13">
        <v>9</v>
      </c>
      <c r="Y1407" s="13" t="str">
        <f t="shared" si="82"/>
        <v>Math-42</v>
      </c>
      <c r="AA1407" t="str">
        <f t="shared" si="83"/>
        <v>NO</v>
      </c>
      <c r="AB1407" t="str">
        <f t="shared" si="84"/>
        <v>NO</v>
      </c>
      <c r="AC1407" t="str">
        <f t="shared" si="85"/>
        <v>NO</v>
      </c>
      <c r="AD1407" t="str">
        <f t="shared" si="86"/>
        <v>YES</v>
      </c>
      <c r="AE1407" t="str">
        <f t="shared" si="87"/>
        <v>NO</v>
      </c>
      <c r="AF1407"/>
    </row>
    <row r="1408" spans="1:32" ht="15" x14ac:dyDescent="0.35">
      <c r="A1408" s="5" t="s">
        <v>1512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80"/>
        <v>Nopol</v>
      </c>
      <c r="P1408" s="13" t="str">
        <f t="shared" si="81"/>
        <v>True Semantic</v>
      </c>
      <c r="Q1408" s="13" t="str">
        <f>IF(NOT(ISERR(SEARCH("*_Buggy",$A1408))), "Buggy", IF(NOT(ISERR(SEARCH("*_Manual",$A1408))), "Manual", IF(NOT(ISERR(SEARCH("*_Auto",$A1408))), "Auto", "")))</f>
        <v>Auto</v>
      </c>
      <c r="R1408" s="13" t="s">
        <v>578</v>
      </c>
      <c r="S1408" s="25">
        <v>1</v>
      </c>
      <c r="T1408" s="25">
        <v>3</v>
      </c>
      <c r="U1408" s="25">
        <v>0</v>
      </c>
      <c r="V1408" s="25">
        <v>2</v>
      </c>
      <c r="W1408" s="25">
        <v>1</v>
      </c>
      <c r="X1408" s="13">
        <v>6</v>
      </c>
      <c r="Y1408" s="13" t="str">
        <f t="shared" si="82"/>
        <v>Math-49</v>
      </c>
      <c r="AA1408" t="str">
        <f t="shared" si="83"/>
        <v>NO</v>
      </c>
      <c r="AB1408" t="str">
        <f t="shared" si="84"/>
        <v>NO</v>
      </c>
      <c r="AC1408" t="str">
        <f t="shared" si="85"/>
        <v>NO</v>
      </c>
      <c r="AD1408" t="str">
        <f t="shared" si="86"/>
        <v>NO</v>
      </c>
      <c r="AE1408" t="str">
        <f t="shared" si="87"/>
        <v>NO</v>
      </c>
      <c r="AF1408"/>
    </row>
    <row r="1409" spans="1:32" ht="15" x14ac:dyDescent="0.35">
      <c r="A1409" s="5" t="s">
        <v>1513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80"/>
        <v>Nopol</v>
      </c>
      <c r="P1409" s="13" t="str">
        <f t="shared" si="81"/>
        <v>True Semantic</v>
      </c>
      <c r="Q1409" s="13" t="str">
        <f>IF(NOT(ISERR(SEARCH("*_Buggy",$A1409))), "Buggy", IF(NOT(ISERR(SEARCH("*_Manual",$A1409))), "Manual", IF(NOT(ISERR(SEARCH("*_Auto",$A1409))), "Auto", "")))</f>
        <v>Auto</v>
      </c>
      <c r="R1409" s="13" t="s">
        <v>577</v>
      </c>
      <c r="S1409" s="25">
        <v>1</v>
      </c>
      <c r="T1409" s="25">
        <v>1</v>
      </c>
      <c r="U1409" s="25">
        <v>0</v>
      </c>
      <c r="V1409" s="25">
        <v>3</v>
      </c>
      <c r="W1409" s="25">
        <v>3</v>
      </c>
      <c r="X1409" s="13">
        <v>5</v>
      </c>
      <c r="Y1409" s="13" t="str">
        <f t="shared" si="82"/>
        <v>Math-50</v>
      </c>
      <c r="AA1409" t="str">
        <f t="shared" si="83"/>
        <v>NO</v>
      </c>
      <c r="AB1409" t="str">
        <f t="shared" si="84"/>
        <v>YES</v>
      </c>
      <c r="AC1409" t="str">
        <f t="shared" si="85"/>
        <v>NO</v>
      </c>
      <c r="AD1409" t="str">
        <f t="shared" si="86"/>
        <v>NO</v>
      </c>
      <c r="AE1409" t="str">
        <f t="shared" si="87"/>
        <v>NO</v>
      </c>
      <c r="AF1409"/>
    </row>
    <row r="1410" spans="1:32" ht="15" x14ac:dyDescent="0.35">
      <c r="A1410" s="7" t="s">
        <v>1514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80"/>
        <v>Nopol</v>
      </c>
      <c r="P1410" s="13" t="str">
        <f t="shared" si="81"/>
        <v>True Semantic</v>
      </c>
      <c r="Q1410" s="13" t="str">
        <f>IF(NOT(ISERR(SEARCH("*_Buggy",$A1410))), "Buggy", IF(NOT(ISERR(SEARCH("*_Manual",$A1410))), "Manual", IF(NOT(ISERR(SEARCH("*_Auto",$A1410))), "Auto", "")))</f>
        <v>Auto</v>
      </c>
      <c r="R1410" s="13" t="s">
        <v>578</v>
      </c>
      <c r="S1410" s="25">
        <v>2</v>
      </c>
      <c r="T1410" s="25">
        <v>1</v>
      </c>
      <c r="U1410" s="25">
        <v>0</v>
      </c>
      <c r="V1410" s="25">
        <v>5</v>
      </c>
      <c r="W1410" s="25">
        <v>6</v>
      </c>
      <c r="X1410" s="13">
        <v>9</v>
      </c>
      <c r="Y1410" s="13" t="str">
        <f t="shared" si="82"/>
        <v>Math-69</v>
      </c>
      <c r="AA1410" t="str">
        <f t="shared" si="83"/>
        <v>NO</v>
      </c>
      <c r="AB1410" t="str">
        <f t="shared" si="84"/>
        <v>NO</v>
      </c>
      <c r="AC1410" t="str">
        <f t="shared" si="85"/>
        <v>NO</v>
      </c>
      <c r="AD1410" t="str">
        <f t="shared" si="86"/>
        <v>NO</v>
      </c>
      <c r="AE1410" t="str">
        <f t="shared" si="87"/>
        <v>NO</v>
      </c>
      <c r="AF1410"/>
    </row>
    <row r="1411" spans="1:32" ht="15" x14ac:dyDescent="0.35">
      <c r="A1411" s="5" t="s">
        <v>1515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80"/>
        <v>Nopol</v>
      </c>
      <c r="P1411" s="13" t="str">
        <f t="shared" si="81"/>
        <v>True Semantic</v>
      </c>
      <c r="Q1411" s="13" t="str">
        <f>IF(NOT(ISERR(SEARCH("*_Buggy",$A1411))), "Buggy", IF(NOT(ISERR(SEARCH("*_Manual",$A1411))), "Manual", IF(NOT(ISERR(SEARCH("*_Auto",$A1411))), "Auto", "")))</f>
        <v>Auto</v>
      </c>
      <c r="R1411" s="13" t="s">
        <v>578</v>
      </c>
      <c r="S1411" s="25">
        <v>1</v>
      </c>
      <c r="T1411" s="25">
        <v>1</v>
      </c>
      <c r="U1411" s="25">
        <v>0</v>
      </c>
      <c r="V1411" s="25">
        <v>1</v>
      </c>
      <c r="W1411" s="25">
        <v>1</v>
      </c>
      <c r="X1411" s="13">
        <v>3</v>
      </c>
      <c r="Y1411" s="13" t="str">
        <f t="shared" si="82"/>
        <v>Math-7</v>
      </c>
      <c r="AA1411" t="str">
        <f t="shared" si="83"/>
        <v>NO</v>
      </c>
      <c r="AB1411" t="str">
        <f t="shared" si="84"/>
        <v>NO</v>
      </c>
      <c r="AC1411" t="str">
        <f t="shared" si="85"/>
        <v>NO</v>
      </c>
      <c r="AD1411" t="str">
        <f t="shared" si="86"/>
        <v>NO</v>
      </c>
      <c r="AE1411" t="str">
        <f t="shared" si="87"/>
        <v>NO</v>
      </c>
      <c r="AF1411"/>
    </row>
    <row r="1412" spans="1:32" ht="15" x14ac:dyDescent="0.35">
      <c r="A1412" s="5" t="s">
        <v>1516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80"/>
        <v>Nopol</v>
      </c>
      <c r="P1412" s="13" t="str">
        <f t="shared" si="81"/>
        <v>True Semantic</v>
      </c>
      <c r="Q1412" s="13" t="str">
        <f>IF(NOT(ISERR(SEARCH("*_Buggy",$A1412))), "Buggy", IF(NOT(ISERR(SEARCH("*_Manual",$A1412))), "Manual", IF(NOT(ISERR(SEARCH("*_Auto",$A1412))), "Auto", "")))</f>
        <v>Auto</v>
      </c>
      <c r="R1412" s="13" t="s">
        <v>578</v>
      </c>
      <c r="S1412" s="25">
        <v>1</v>
      </c>
      <c r="T1412" s="25">
        <v>1</v>
      </c>
      <c r="U1412" s="25">
        <v>0</v>
      </c>
      <c r="V1412" s="25">
        <v>4</v>
      </c>
      <c r="W1412" s="25">
        <v>4</v>
      </c>
      <c r="X1412" s="13">
        <v>6</v>
      </c>
      <c r="Y1412" s="13" t="str">
        <f t="shared" si="82"/>
        <v>Math-80</v>
      </c>
      <c r="AA1412" t="str">
        <f t="shared" si="83"/>
        <v>NO</v>
      </c>
      <c r="AB1412" t="str">
        <f t="shared" si="84"/>
        <v>NO</v>
      </c>
      <c r="AC1412" t="str">
        <f t="shared" si="85"/>
        <v>NO</v>
      </c>
      <c r="AD1412" t="str">
        <f t="shared" si="86"/>
        <v>NO</v>
      </c>
      <c r="AE1412" t="str">
        <f t="shared" si="87"/>
        <v>NO</v>
      </c>
      <c r="AF1412"/>
    </row>
    <row r="1413" spans="1:32" ht="15" x14ac:dyDescent="0.35">
      <c r="A1413" s="7" t="s">
        <v>1517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80"/>
        <v>Nopol</v>
      </c>
      <c r="P1413" s="13" t="str">
        <f t="shared" si="81"/>
        <v>True Semantic</v>
      </c>
      <c r="Q1413" s="13" t="str">
        <f>IF(NOT(ISERR(SEARCH("*_Buggy",$A1413))), "Buggy", IF(NOT(ISERR(SEARCH("*_Manual",$A1413))), "Manual", IF(NOT(ISERR(SEARCH("*_Auto",$A1413))), "Auto", "")))</f>
        <v>Auto</v>
      </c>
      <c r="R1413" s="13" t="s">
        <v>578</v>
      </c>
      <c r="S1413" s="25">
        <v>1</v>
      </c>
      <c r="T1413" s="25">
        <v>1</v>
      </c>
      <c r="U1413" s="25">
        <v>0</v>
      </c>
      <c r="V1413" s="25">
        <v>1</v>
      </c>
      <c r="W1413" s="25">
        <v>1</v>
      </c>
      <c r="X1413" s="13">
        <v>3</v>
      </c>
      <c r="Y1413" s="13" t="str">
        <f t="shared" si="82"/>
        <v>Math-81</v>
      </c>
      <c r="AA1413" t="str">
        <f t="shared" si="83"/>
        <v>NO</v>
      </c>
      <c r="AB1413" t="str">
        <f t="shared" si="84"/>
        <v>NO</v>
      </c>
      <c r="AC1413" t="str">
        <f t="shared" si="85"/>
        <v>NO</v>
      </c>
      <c r="AD1413" t="str">
        <f t="shared" si="86"/>
        <v>NO</v>
      </c>
      <c r="AE1413" t="str">
        <f t="shared" si="87"/>
        <v>NO</v>
      </c>
      <c r="AF1413"/>
    </row>
    <row r="1414" spans="1:32" ht="15" x14ac:dyDescent="0.35">
      <c r="A1414" s="5" t="s">
        <v>1518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80"/>
        <v>Nopol</v>
      </c>
      <c r="P1414" s="13" t="str">
        <f t="shared" si="81"/>
        <v>True Semantic</v>
      </c>
      <c r="Q1414" s="13" t="str">
        <f>IF(NOT(ISERR(SEARCH("*_Buggy",$A1414))), "Buggy", IF(NOT(ISERR(SEARCH("*_Manual",$A1414))), "Manual", IF(NOT(ISERR(SEARCH("*_Auto",$A1414))), "Auto", "")))</f>
        <v>Auto</v>
      </c>
      <c r="R1414" s="13" t="s">
        <v>578</v>
      </c>
      <c r="S1414" s="25">
        <v>1</v>
      </c>
      <c r="T1414" s="25">
        <v>1</v>
      </c>
      <c r="U1414" s="25">
        <v>0</v>
      </c>
      <c r="V1414" s="25">
        <v>1</v>
      </c>
      <c r="W1414" s="25">
        <v>1</v>
      </c>
      <c r="X1414" s="13">
        <v>3</v>
      </c>
      <c r="Y1414" s="13" t="str">
        <f t="shared" si="82"/>
        <v>Math-82</v>
      </c>
      <c r="AA1414" t="str">
        <f t="shared" si="83"/>
        <v>NO</v>
      </c>
      <c r="AB1414" t="str">
        <f t="shared" si="84"/>
        <v>NO</v>
      </c>
      <c r="AC1414" t="str">
        <f t="shared" si="85"/>
        <v>NO</v>
      </c>
      <c r="AD1414" t="str">
        <f t="shared" si="86"/>
        <v>NO</v>
      </c>
      <c r="AE1414" t="str">
        <f t="shared" si="87"/>
        <v>NO</v>
      </c>
      <c r="AF1414"/>
    </row>
    <row r="1415" spans="1:32" ht="15" x14ac:dyDescent="0.35">
      <c r="A1415" s="5" t="s">
        <v>1519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80"/>
        <v>Nopol</v>
      </c>
      <c r="P1415" s="13" t="str">
        <f t="shared" si="81"/>
        <v>True Semantic</v>
      </c>
      <c r="Q1415" s="13" t="str">
        <f>IF(NOT(ISERR(SEARCH("*_Buggy",$A1415))), "Buggy", IF(NOT(ISERR(SEARCH("*_Manual",$A1415))), "Manual", IF(NOT(ISERR(SEARCH("*_Auto",$A1415))), "Auto", "")))</f>
        <v>Auto</v>
      </c>
      <c r="R1415" s="13" t="s">
        <v>578</v>
      </c>
      <c r="S1415" s="25">
        <v>2</v>
      </c>
      <c r="T1415" s="25">
        <v>0</v>
      </c>
      <c r="U1415" s="25">
        <v>0</v>
      </c>
      <c r="V1415" s="25">
        <v>6</v>
      </c>
      <c r="W1415" s="25">
        <v>5</v>
      </c>
      <c r="X1415" s="13">
        <v>6</v>
      </c>
      <c r="Y1415" s="13" t="str">
        <f t="shared" si="82"/>
        <v>Math-85</v>
      </c>
      <c r="AA1415" t="str">
        <f t="shared" si="83"/>
        <v>NO</v>
      </c>
      <c r="AB1415" t="str">
        <f t="shared" si="84"/>
        <v>NO</v>
      </c>
      <c r="AC1415" t="str">
        <f t="shared" si="85"/>
        <v>NO</v>
      </c>
      <c r="AD1415" t="str">
        <f t="shared" si="86"/>
        <v>NO</v>
      </c>
      <c r="AE1415" t="str">
        <f t="shared" si="87"/>
        <v>NO</v>
      </c>
      <c r="AF1415"/>
    </row>
    <row r="1416" spans="1:32" ht="15" x14ac:dyDescent="0.35">
      <c r="A1416" s="5" t="s">
        <v>1520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80"/>
        <v>Nopol</v>
      </c>
      <c r="P1416" s="13" t="str">
        <f t="shared" si="81"/>
        <v>True Semantic</v>
      </c>
      <c r="Q1416" s="13" t="str">
        <f>IF(NOT(ISERR(SEARCH("*_Buggy",$A1416))), "Buggy", IF(NOT(ISERR(SEARCH("*_Manual",$A1416))), "Manual", IF(NOT(ISERR(SEARCH("*_Auto",$A1416))), "Auto", "")))</f>
        <v>Auto</v>
      </c>
      <c r="R1416" s="13" t="s">
        <v>578</v>
      </c>
      <c r="S1416" s="25">
        <v>2</v>
      </c>
      <c r="T1416" s="25">
        <v>1</v>
      </c>
      <c r="U1416" s="25">
        <v>0</v>
      </c>
      <c r="V1416" s="25">
        <v>1</v>
      </c>
      <c r="W1416" s="25">
        <v>1</v>
      </c>
      <c r="X1416" s="13">
        <v>3</v>
      </c>
      <c r="Y1416" s="13" t="str">
        <f t="shared" si="82"/>
        <v>Math-87</v>
      </c>
      <c r="AA1416" t="str">
        <f t="shared" si="83"/>
        <v>NO</v>
      </c>
      <c r="AB1416" t="str">
        <f t="shared" si="84"/>
        <v>NO</v>
      </c>
      <c r="AC1416" t="str">
        <f t="shared" si="85"/>
        <v>NO</v>
      </c>
      <c r="AD1416" t="str">
        <f t="shared" si="86"/>
        <v>YES</v>
      </c>
      <c r="AE1416" t="str">
        <f t="shared" si="87"/>
        <v>NO</v>
      </c>
      <c r="AF1416"/>
    </row>
    <row r="1417" spans="1:32" ht="15" x14ac:dyDescent="0.35">
      <c r="A1417" s="7" t="s">
        <v>1521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80"/>
        <v>Nopol</v>
      </c>
      <c r="P1417" s="13" t="str">
        <f t="shared" si="81"/>
        <v>True Semantic</v>
      </c>
      <c r="Q1417" s="13" t="str">
        <f>IF(NOT(ISERR(SEARCH("*_Buggy",$A1417))), "Buggy", IF(NOT(ISERR(SEARCH("*_Manual",$A1417))), "Manual", IF(NOT(ISERR(SEARCH("*_Auto",$A1417))), "Auto", "")))</f>
        <v>Auto</v>
      </c>
      <c r="R1417" s="13" t="s">
        <v>578</v>
      </c>
      <c r="S1417" s="25">
        <v>1</v>
      </c>
      <c r="T1417" s="25">
        <v>1</v>
      </c>
      <c r="U1417" s="25">
        <v>0</v>
      </c>
      <c r="V1417" s="25">
        <v>1</v>
      </c>
      <c r="W1417" s="25">
        <v>1</v>
      </c>
      <c r="X1417" s="13">
        <v>3</v>
      </c>
      <c r="Y1417" s="13" t="str">
        <f t="shared" si="82"/>
        <v>Math-88</v>
      </c>
      <c r="AA1417" t="str">
        <f t="shared" si="83"/>
        <v>NO</v>
      </c>
      <c r="AB1417" t="str">
        <f t="shared" si="84"/>
        <v>NO</v>
      </c>
      <c r="AC1417" t="str">
        <f t="shared" si="85"/>
        <v>NO</v>
      </c>
      <c r="AD1417" t="str">
        <f t="shared" si="86"/>
        <v>NO</v>
      </c>
      <c r="AE1417" t="str">
        <f t="shared" si="87"/>
        <v>NO</v>
      </c>
      <c r="AF1417"/>
    </row>
    <row r="1418" spans="1:32" ht="15" x14ac:dyDescent="0.35">
      <c r="A1418" s="7" t="s">
        <v>1522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80"/>
        <v>Nopol</v>
      </c>
      <c r="P1418" s="13" t="str">
        <f t="shared" si="81"/>
        <v>True Semantic</v>
      </c>
      <c r="Q1418" s="13" t="str">
        <f>IF(NOT(ISERR(SEARCH("*_Buggy",$A1418))), "Buggy", IF(NOT(ISERR(SEARCH("*_Manual",$A1418))), "Manual", IF(NOT(ISERR(SEARCH("*_Auto",$A1418))), "Auto", "")))</f>
        <v>Auto</v>
      </c>
      <c r="R1418" s="13" t="s">
        <v>578</v>
      </c>
      <c r="S1418" s="25">
        <v>1</v>
      </c>
      <c r="T1418" s="25">
        <v>0</v>
      </c>
      <c r="U1418" s="25">
        <v>0</v>
      </c>
      <c r="V1418" s="25">
        <v>1</v>
      </c>
      <c r="W1418" s="25">
        <v>0</v>
      </c>
      <c r="X1418" s="13">
        <v>1</v>
      </c>
      <c r="Y1418" s="13" t="str">
        <f t="shared" si="82"/>
        <v>Time-14</v>
      </c>
      <c r="AA1418" t="str">
        <f t="shared" si="83"/>
        <v>NO</v>
      </c>
      <c r="AB1418" t="str">
        <f t="shared" si="84"/>
        <v>NO</v>
      </c>
      <c r="AC1418" t="str">
        <f t="shared" si="85"/>
        <v>NO</v>
      </c>
      <c r="AD1418" t="str">
        <f t="shared" si="86"/>
        <v>NO</v>
      </c>
      <c r="AE1418" t="str">
        <f t="shared" si="87"/>
        <v>NO</v>
      </c>
      <c r="AF1418"/>
    </row>
    <row r="1419" spans="1:32" ht="15" x14ac:dyDescent="0.35">
      <c r="A1419" s="5" t="s">
        <v>1523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80"/>
        <v>RSRepair-A</v>
      </c>
      <c r="P1419" s="13" t="str">
        <f t="shared" si="81"/>
        <v>Evolutionary Search</v>
      </c>
      <c r="Q1419" s="13" t="str">
        <f>IF(NOT(ISERR(SEARCH("*_Buggy",$A1419))), "Buggy", IF(NOT(ISERR(SEARCH("*_Manual",$A1419))), "Manual", IF(NOT(ISERR(SEARCH("*_Auto",$A1419))), "Auto", "")))</f>
        <v>Auto</v>
      </c>
      <c r="R1419" s="13" t="s">
        <v>578</v>
      </c>
      <c r="S1419" s="25">
        <v>1</v>
      </c>
      <c r="T1419" s="25">
        <v>0</v>
      </c>
      <c r="U1419" s="13">
        <v>3</v>
      </c>
      <c r="V1419" s="13">
        <v>0</v>
      </c>
      <c r="W1419" s="13">
        <v>0</v>
      </c>
      <c r="X1419" s="13">
        <v>3</v>
      </c>
      <c r="Y1419" s="13" t="str">
        <f t="shared" si="82"/>
        <v>Chart-1</v>
      </c>
      <c r="AA1419" t="str">
        <f t="shared" si="83"/>
        <v>NO</v>
      </c>
      <c r="AB1419" t="str">
        <f t="shared" si="84"/>
        <v>NO</v>
      </c>
      <c r="AC1419" t="str">
        <f t="shared" si="85"/>
        <v>NO</v>
      </c>
      <c r="AD1419" t="str">
        <f t="shared" si="86"/>
        <v>NO</v>
      </c>
      <c r="AE1419" t="str">
        <f t="shared" si="87"/>
        <v>NO</v>
      </c>
      <c r="AF1419"/>
    </row>
    <row r="1420" spans="1:32" ht="15" x14ac:dyDescent="0.35">
      <c r="A1420" s="5" t="s">
        <v>1524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80"/>
        <v>RSRepair-A</v>
      </c>
      <c r="P1420" s="13" t="str">
        <f t="shared" si="81"/>
        <v>Evolutionary Search</v>
      </c>
      <c r="Q1420" s="13" t="str">
        <f>IF(NOT(ISERR(SEARCH("*_Buggy",$A1420))), "Buggy", IF(NOT(ISERR(SEARCH("*_Manual",$A1420))), "Manual", IF(NOT(ISERR(SEARCH("*_Auto",$A1420))), "Auto", "")))</f>
        <v>Auto</v>
      </c>
      <c r="R1420" s="13" t="s">
        <v>578</v>
      </c>
      <c r="S1420" s="25">
        <v>1</v>
      </c>
      <c r="T1420" s="25">
        <v>3</v>
      </c>
      <c r="U1420" s="25">
        <v>0</v>
      </c>
      <c r="V1420" s="25">
        <v>1</v>
      </c>
      <c r="W1420" s="25">
        <v>1</v>
      </c>
      <c r="X1420" s="13">
        <v>5</v>
      </c>
      <c r="Y1420" s="13" t="str">
        <f t="shared" si="82"/>
        <v>Chart-12</v>
      </c>
      <c r="AA1420" t="str">
        <f t="shared" si="83"/>
        <v>NO</v>
      </c>
      <c r="AB1420" t="str">
        <f t="shared" si="84"/>
        <v>NO</v>
      </c>
      <c r="AC1420" t="str">
        <f t="shared" si="85"/>
        <v>NO</v>
      </c>
      <c r="AD1420" t="str">
        <f t="shared" si="86"/>
        <v>NO</v>
      </c>
      <c r="AE1420" t="str">
        <f t="shared" si="87"/>
        <v>NO</v>
      </c>
      <c r="AF1420"/>
    </row>
    <row r="1421" spans="1:32" ht="15" x14ac:dyDescent="0.35">
      <c r="A1421" s="7" t="s">
        <v>1525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80"/>
        <v>RSRepair-A</v>
      </c>
      <c r="P1421" s="13" t="str">
        <f t="shared" si="81"/>
        <v>Evolutionary Search</v>
      </c>
      <c r="Q1421" s="13" t="str">
        <f>IF(NOT(ISERR(SEARCH("*_Buggy",$A1421))), "Buggy", IF(NOT(ISERR(SEARCH("*_Manual",$A1421))), "Manual", IF(NOT(ISERR(SEARCH("*_Auto",$A1421))), "Auto", "")))</f>
        <v>Auto</v>
      </c>
      <c r="R1421" s="13" t="s">
        <v>578</v>
      </c>
      <c r="S1421" s="25">
        <v>1</v>
      </c>
      <c r="T1421" s="25">
        <v>0</v>
      </c>
      <c r="U1421" s="25">
        <v>8</v>
      </c>
      <c r="V1421" s="25">
        <v>1</v>
      </c>
      <c r="W1421" s="25">
        <v>1</v>
      </c>
      <c r="X1421" s="13">
        <v>10</v>
      </c>
      <c r="Y1421" s="13" t="str">
        <f t="shared" si="82"/>
        <v>Chart-5</v>
      </c>
      <c r="AA1421" t="str">
        <f t="shared" si="83"/>
        <v>NO</v>
      </c>
      <c r="AB1421" t="str">
        <f t="shared" si="84"/>
        <v>NO</v>
      </c>
      <c r="AC1421" t="str">
        <f t="shared" si="85"/>
        <v>NO</v>
      </c>
      <c r="AD1421" t="str">
        <f t="shared" si="86"/>
        <v>NO</v>
      </c>
      <c r="AE1421" t="str">
        <f t="shared" si="87"/>
        <v>NO</v>
      </c>
      <c r="AF1421"/>
    </row>
    <row r="1422" spans="1:32" ht="15" x14ac:dyDescent="0.35">
      <c r="A1422" s="5" t="s">
        <v>1526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80"/>
        <v>RSRepair-A</v>
      </c>
      <c r="P1422" s="13" t="str">
        <f t="shared" si="81"/>
        <v>Evolutionary Search</v>
      </c>
      <c r="Q1422" s="13" t="str">
        <f>IF(NOT(ISERR(SEARCH("*_Buggy",$A1422))), "Buggy", IF(NOT(ISERR(SEARCH("*_Manual",$A1422))), "Manual", IF(NOT(ISERR(SEARCH("*_Auto",$A1422))), "Auto", "")))</f>
        <v>Auto</v>
      </c>
      <c r="R1422" s="13" t="s">
        <v>578</v>
      </c>
      <c r="S1422" s="25">
        <v>1</v>
      </c>
      <c r="T1422" s="25">
        <v>0</v>
      </c>
      <c r="U1422" s="25">
        <v>1</v>
      </c>
      <c r="V1422" s="25">
        <v>1</v>
      </c>
      <c r="W1422" s="25">
        <v>0</v>
      </c>
      <c r="X1422" s="13">
        <v>2</v>
      </c>
      <c r="Y1422" s="13" t="str">
        <f t="shared" si="82"/>
        <v>Closure-10</v>
      </c>
      <c r="AA1422" t="str">
        <f t="shared" si="83"/>
        <v>NO</v>
      </c>
      <c r="AB1422" t="str">
        <f t="shared" si="84"/>
        <v>NO</v>
      </c>
      <c r="AC1422" t="str">
        <f t="shared" si="85"/>
        <v>NO</v>
      </c>
      <c r="AD1422" t="str">
        <f t="shared" si="86"/>
        <v>NO</v>
      </c>
      <c r="AE1422" t="str">
        <f t="shared" si="87"/>
        <v>NO</v>
      </c>
      <c r="AF1422"/>
    </row>
    <row r="1423" spans="1:32" ht="15" x14ac:dyDescent="0.35">
      <c r="A1423" s="5" t="s">
        <v>1527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80"/>
        <v>RSRepair-A</v>
      </c>
      <c r="P1423" s="13" t="str">
        <f t="shared" si="81"/>
        <v>Evolutionary Search</v>
      </c>
      <c r="Q1423" s="13" t="str">
        <f>IF(NOT(ISERR(SEARCH("*_Buggy",$A1423))), "Buggy", IF(NOT(ISERR(SEARCH("*_Manual",$A1423))), "Manual", IF(NOT(ISERR(SEARCH("*_Auto",$A1423))), "Auto", "")))</f>
        <v>Auto</v>
      </c>
      <c r="R1423" s="13" t="s">
        <v>578</v>
      </c>
      <c r="S1423" s="25">
        <v>1</v>
      </c>
      <c r="T1423" s="25">
        <v>0</v>
      </c>
      <c r="U1423" s="13">
        <v>2</v>
      </c>
      <c r="V1423" s="13">
        <v>0</v>
      </c>
      <c r="W1423" s="13">
        <v>0</v>
      </c>
      <c r="X1423" s="13">
        <v>2</v>
      </c>
      <c r="Y1423" s="13" t="str">
        <f t="shared" si="82"/>
        <v>Closure-112</v>
      </c>
      <c r="AA1423" t="str">
        <f t="shared" si="83"/>
        <v>NO</v>
      </c>
      <c r="AB1423" t="str">
        <f t="shared" si="84"/>
        <v>YES</v>
      </c>
      <c r="AC1423" t="str">
        <f t="shared" si="85"/>
        <v>NO</v>
      </c>
      <c r="AD1423" t="str">
        <f t="shared" si="86"/>
        <v>NO</v>
      </c>
      <c r="AE1423" t="str">
        <f t="shared" si="87"/>
        <v>NO</v>
      </c>
      <c r="AF1423"/>
    </row>
    <row r="1424" spans="1:32" ht="15" x14ac:dyDescent="0.35">
      <c r="A1424" s="7" t="s">
        <v>1528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80"/>
        <v>RSRepair-A</v>
      </c>
      <c r="P1424" s="13" t="str">
        <f t="shared" si="81"/>
        <v>Evolutionary Search</v>
      </c>
      <c r="Q1424" s="13" t="str">
        <f>IF(NOT(ISERR(SEARCH("*_Buggy",$A1424))), "Buggy", IF(NOT(ISERR(SEARCH("*_Manual",$A1424))), "Manual", IF(NOT(ISERR(SEARCH("*_Auto",$A1424))), "Auto", "")))</f>
        <v>Auto</v>
      </c>
      <c r="R1424" s="13" t="s">
        <v>577</v>
      </c>
      <c r="S1424" s="25">
        <v>1</v>
      </c>
      <c r="T1424" s="25">
        <v>0</v>
      </c>
      <c r="U1424" s="13">
        <v>1</v>
      </c>
      <c r="V1424" s="13">
        <v>0</v>
      </c>
      <c r="W1424" s="13">
        <v>0</v>
      </c>
      <c r="X1424" s="13">
        <v>1</v>
      </c>
      <c r="Y1424" s="13" t="str">
        <f t="shared" si="82"/>
        <v>Closure-115</v>
      </c>
      <c r="AA1424" t="str">
        <f t="shared" si="83"/>
        <v>NO</v>
      </c>
      <c r="AB1424" t="str">
        <f t="shared" si="84"/>
        <v>NO</v>
      </c>
      <c r="AC1424" t="str">
        <f t="shared" si="85"/>
        <v>NO</v>
      </c>
      <c r="AD1424" t="str">
        <f t="shared" si="86"/>
        <v>NO</v>
      </c>
      <c r="AE1424" t="str">
        <f t="shared" si="87"/>
        <v>NO</v>
      </c>
      <c r="AF1424"/>
    </row>
    <row r="1425" spans="1:32" ht="15" x14ac:dyDescent="0.35">
      <c r="A1425" s="5" t="s">
        <v>1529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80"/>
        <v>RSRepair-A</v>
      </c>
      <c r="P1425" s="13" t="str">
        <f t="shared" si="81"/>
        <v>Evolutionary Search</v>
      </c>
      <c r="Q1425" s="13" t="str">
        <f>IF(NOT(ISERR(SEARCH("*_Buggy",$A1425))), "Buggy", IF(NOT(ISERR(SEARCH("*_Manual",$A1425))), "Manual", IF(NOT(ISERR(SEARCH("*_Auto",$A1425))), "Auto", "")))</f>
        <v>Auto</v>
      </c>
      <c r="R1425" s="13" t="s">
        <v>578</v>
      </c>
      <c r="S1425" s="25">
        <v>1</v>
      </c>
      <c r="T1425" s="25">
        <v>0</v>
      </c>
      <c r="U1425" s="13">
        <v>28</v>
      </c>
      <c r="V1425" s="13">
        <v>0</v>
      </c>
      <c r="W1425" s="13">
        <v>0</v>
      </c>
      <c r="X1425" s="13">
        <v>28</v>
      </c>
      <c r="Y1425" s="13" t="str">
        <f t="shared" si="82"/>
        <v>Closure-117</v>
      </c>
      <c r="AA1425" t="str">
        <f t="shared" si="83"/>
        <v>NO</v>
      </c>
      <c r="AB1425" t="str">
        <f t="shared" si="84"/>
        <v>NO</v>
      </c>
      <c r="AC1425" t="str">
        <f t="shared" si="85"/>
        <v>NO</v>
      </c>
      <c r="AD1425" t="str">
        <f t="shared" si="86"/>
        <v>NO</v>
      </c>
      <c r="AE1425" t="str">
        <f t="shared" si="87"/>
        <v>YES</v>
      </c>
      <c r="AF1425"/>
    </row>
    <row r="1426" spans="1:32" ht="15" x14ac:dyDescent="0.35">
      <c r="A1426" s="5" t="s">
        <v>1530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80"/>
        <v>RSRepair-A</v>
      </c>
      <c r="P1426" s="13" t="str">
        <f t="shared" si="81"/>
        <v>Evolutionary Search</v>
      </c>
      <c r="Q1426" s="13" t="str">
        <f>IF(NOT(ISERR(SEARCH("*_Buggy",$A1426))), "Buggy", IF(NOT(ISERR(SEARCH("*_Manual",$A1426))), "Manual", IF(NOT(ISERR(SEARCH("*_Auto",$A1426))), "Auto", "")))</f>
        <v>Auto</v>
      </c>
      <c r="R1426" s="13" t="s">
        <v>578</v>
      </c>
      <c r="S1426" s="25">
        <v>1</v>
      </c>
      <c r="T1426" s="25">
        <v>0</v>
      </c>
      <c r="U1426" s="13">
        <v>1</v>
      </c>
      <c r="V1426" s="13">
        <v>0</v>
      </c>
      <c r="W1426" s="13">
        <v>0</v>
      </c>
      <c r="X1426" s="13">
        <v>1</v>
      </c>
      <c r="Y1426" s="13" t="str">
        <f t="shared" si="82"/>
        <v>Closure-120</v>
      </c>
      <c r="AA1426" t="str">
        <f t="shared" si="83"/>
        <v>NO</v>
      </c>
      <c r="AB1426" t="str">
        <f t="shared" si="84"/>
        <v>NO</v>
      </c>
      <c r="AC1426" t="str">
        <f t="shared" si="85"/>
        <v>NO</v>
      </c>
      <c r="AD1426" t="str">
        <f t="shared" si="86"/>
        <v>NO</v>
      </c>
      <c r="AE1426" t="str">
        <f t="shared" si="87"/>
        <v>NO</v>
      </c>
      <c r="AF1426"/>
    </row>
    <row r="1427" spans="1:32" ht="15" x14ac:dyDescent="0.35">
      <c r="A1427" s="5" t="s">
        <v>1531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80"/>
        <v>RSRepair-A</v>
      </c>
      <c r="P1427" s="13" t="str">
        <f t="shared" si="81"/>
        <v>Evolutionary Search</v>
      </c>
      <c r="Q1427" s="13" t="str">
        <f>IF(NOT(ISERR(SEARCH("*_Buggy",$A1427))), "Buggy", IF(NOT(ISERR(SEARCH("*_Manual",$A1427))), "Manual", IF(NOT(ISERR(SEARCH("*_Auto",$A1427))), "Auto", "")))</f>
        <v>Auto</v>
      </c>
      <c r="R1427" s="13" t="s">
        <v>578</v>
      </c>
      <c r="S1427" s="25">
        <v>1</v>
      </c>
      <c r="T1427" s="25">
        <v>0</v>
      </c>
      <c r="U1427" s="13">
        <v>1</v>
      </c>
      <c r="V1427" s="13">
        <v>0</v>
      </c>
      <c r="W1427" s="13">
        <v>0</v>
      </c>
      <c r="X1427" s="13">
        <v>1</v>
      </c>
      <c r="Y1427" s="13" t="str">
        <f t="shared" si="82"/>
        <v>Closure-121</v>
      </c>
      <c r="AA1427" t="str">
        <f t="shared" si="83"/>
        <v>NO</v>
      </c>
      <c r="AB1427" t="str">
        <f t="shared" si="84"/>
        <v>NO</v>
      </c>
      <c r="AC1427" t="str">
        <f t="shared" si="85"/>
        <v>NO</v>
      </c>
      <c r="AD1427" t="str">
        <f t="shared" si="86"/>
        <v>NO</v>
      </c>
      <c r="AE1427" t="str">
        <f t="shared" si="87"/>
        <v>NO</v>
      </c>
      <c r="AF1427"/>
    </row>
    <row r="1428" spans="1:32" ht="15" x14ac:dyDescent="0.35">
      <c r="A1428" s="7" t="s">
        <v>1532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80"/>
        <v>RSRepair-A</v>
      </c>
      <c r="P1428" s="13" t="str">
        <f t="shared" si="81"/>
        <v>Evolutionary Search</v>
      </c>
      <c r="Q1428" s="13" t="str">
        <f>IF(NOT(ISERR(SEARCH("*_Buggy",$A1428))), "Buggy", IF(NOT(ISERR(SEARCH("*_Manual",$A1428))), "Manual", IF(NOT(ISERR(SEARCH("*_Auto",$A1428))), "Auto", "")))</f>
        <v>Auto</v>
      </c>
      <c r="R1428" s="13" t="s">
        <v>578</v>
      </c>
      <c r="S1428" s="25">
        <v>1</v>
      </c>
      <c r="T1428" s="25">
        <v>0</v>
      </c>
      <c r="U1428" s="25">
        <v>9</v>
      </c>
      <c r="V1428" s="25">
        <v>1</v>
      </c>
      <c r="W1428" s="25">
        <v>0</v>
      </c>
      <c r="X1428" s="13">
        <v>10</v>
      </c>
      <c r="Y1428" s="13" t="str">
        <f t="shared" si="82"/>
        <v>Closure-124</v>
      </c>
      <c r="AA1428" t="str">
        <f t="shared" si="83"/>
        <v>NO</v>
      </c>
      <c r="AB1428" t="str">
        <f t="shared" si="84"/>
        <v>NO</v>
      </c>
      <c r="AC1428" t="str">
        <f t="shared" si="85"/>
        <v>NO</v>
      </c>
      <c r="AD1428" t="str">
        <f t="shared" si="86"/>
        <v>NO</v>
      </c>
      <c r="AE1428" t="str">
        <f t="shared" si="87"/>
        <v>NO</v>
      </c>
      <c r="AF1428"/>
    </row>
    <row r="1429" spans="1:32" ht="15" x14ac:dyDescent="0.35">
      <c r="A1429" s="7" t="s">
        <v>1533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80"/>
        <v>RSRepair-A</v>
      </c>
      <c r="P1429" s="13" t="str">
        <f t="shared" si="81"/>
        <v>Evolutionary Search</v>
      </c>
      <c r="Q1429" s="13" t="str">
        <f>IF(NOT(ISERR(SEARCH("*_Buggy",$A1429))), "Buggy", IF(NOT(ISERR(SEARCH("*_Manual",$A1429))), "Manual", IF(NOT(ISERR(SEARCH("*_Auto",$A1429))), "Auto", "")))</f>
        <v>Auto</v>
      </c>
      <c r="R1429" s="13" t="s">
        <v>578</v>
      </c>
      <c r="S1429" s="25">
        <v>1</v>
      </c>
      <c r="T1429" s="25">
        <v>0</v>
      </c>
      <c r="U1429" s="25">
        <v>5</v>
      </c>
      <c r="V1429" s="25">
        <v>1</v>
      </c>
      <c r="W1429" s="25">
        <v>0</v>
      </c>
      <c r="X1429" s="13">
        <v>6</v>
      </c>
      <c r="Y1429" s="13" t="str">
        <f t="shared" si="82"/>
        <v>Closure-125</v>
      </c>
      <c r="AA1429" t="str">
        <f t="shared" si="83"/>
        <v>NO</v>
      </c>
      <c r="AB1429" t="str">
        <f t="shared" si="84"/>
        <v>NO</v>
      </c>
      <c r="AC1429" t="str">
        <f t="shared" si="85"/>
        <v>NO</v>
      </c>
      <c r="AD1429" t="str">
        <f t="shared" si="86"/>
        <v>NO</v>
      </c>
      <c r="AE1429" t="str">
        <f t="shared" si="87"/>
        <v>NO</v>
      </c>
      <c r="AF1429"/>
    </row>
    <row r="1430" spans="1:32" ht="15" x14ac:dyDescent="0.35">
      <c r="A1430" s="7" t="s">
        <v>1534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80"/>
        <v>RSRepair-A</v>
      </c>
      <c r="P1430" s="13" t="str">
        <f t="shared" si="81"/>
        <v>Evolutionary Search</v>
      </c>
      <c r="Q1430" s="13" t="str">
        <f>IF(NOT(ISERR(SEARCH("*_Buggy",$A1430))), "Buggy", IF(NOT(ISERR(SEARCH("*_Manual",$A1430))), "Manual", IF(NOT(ISERR(SEARCH("*_Auto",$A1430))), "Auto", "")))</f>
        <v>Auto</v>
      </c>
      <c r="R1430" s="13" t="s">
        <v>577</v>
      </c>
      <c r="S1430" s="25">
        <v>1</v>
      </c>
      <c r="T1430" s="25">
        <v>1</v>
      </c>
      <c r="U1430" s="25">
        <v>0</v>
      </c>
      <c r="V1430" s="25">
        <v>1</v>
      </c>
      <c r="W1430" s="25">
        <v>0</v>
      </c>
      <c r="X1430" s="13">
        <v>2</v>
      </c>
      <c r="Y1430" s="13" t="str">
        <f t="shared" si="82"/>
        <v>Closure-21</v>
      </c>
      <c r="AA1430" t="str">
        <f t="shared" si="83"/>
        <v>NO</v>
      </c>
      <c r="AB1430" t="str">
        <f t="shared" si="84"/>
        <v>NO</v>
      </c>
      <c r="AC1430" t="str">
        <f t="shared" si="85"/>
        <v>NO</v>
      </c>
      <c r="AD1430" t="str">
        <f t="shared" si="86"/>
        <v>NO</v>
      </c>
      <c r="AE1430" t="str">
        <f t="shared" si="87"/>
        <v>NO</v>
      </c>
      <c r="AF1430"/>
    </row>
    <row r="1431" spans="1:32" ht="15" x14ac:dyDescent="0.35">
      <c r="A1431" s="5" t="s">
        <v>1535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si="80"/>
        <v>RSRepair-A</v>
      </c>
      <c r="P1431" s="13" t="str">
        <f t="shared" si="81"/>
        <v>Evolutionary Search</v>
      </c>
      <c r="Q1431" s="13" t="str">
        <f>IF(NOT(ISERR(SEARCH("*_Buggy",$A1431))), "Buggy", IF(NOT(ISERR(SEARCH("*_Manual",$A1431))), "Manual", IF(NOT(ISERR(SEARCH("*_Auto",$A1431))), "Auto", "")))</f>
        <v>Auto</v>
      </c>
      <c r="R1431" s="13" t="s">
        <v>577</v>
      </c>
      <c r="S1431" s="25">
        <v>1</v>
      </c>
      <c r="T1431" s="25">
        <v>0</v>
      </c>
      <c r="U1431" s="13">
        <v>14</v>
      </c>
      <c r="V1431" s="13">
        <v>0</v>
      </c>
      <c r="W1431" s="13">
        <v>0</v>
      </c>
      <c r="X1431" s="13">
        <v>14</v>
      </c>
      <c r="Y1431" s="13" t="str">
        <f t="shared" si="82"/>
        <v>Closure-22</v>
      </c>
      <c r="AA1431" t="str">
        <f t="shared" si="83"/>
        <v>NO</v>
      </c>
      <c r="AB1431" t="str">
        <f t="shared" si="84"/>
        <v>NO</v>
      </c>
      <c r="AC1431" t="str">
        <f t="shared" si="85"/>
        <v>NO</v>
      </c>
      <c r="AD1431" t="str">
        <f t="shared" si="86"/>
        <v>NO</v>
      </c>
      <c r="AE1431" t="str">
        <f t="shared" si="87"/>
        <v>YES</v>
      </c>
      <c r="AF1431"/>
    </row>
    <row r="1432" spans="1:32" ht="15" x14ac:dyDescent="0.35">
      <c r="A1432" s="7" t="s">
        <v>1536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ref="O1432:O1495" si="88">LEFT($A1432,FIND("_",$A1432)-1)</f>
        <v>RSRepair-A</v>
      </c>
      <c r="P1432" s="13" t="str">
        <f t="shared" ref="P1432:P1495" si="89">IF($O1432="ACS", "True Search", IF($O1432="Arja", "Evolutionary Search", IF($O1432="AVATAR", "True Pattern", IF($O1432="CapGen", "Search Like Pattern", IF($O1432="Cardumen", "True Semantic", IF($O1432="DynaMoth", "True Semantic", IF($O1432="FixMiner", "True Pattern", IF($O1432="GenProg-A", "Evolutionary Search", IF($O1432="Hercules", "Learning Pattern", IF($O1432="Jaid", "True Semantic",
IF($O1432="Kali-A", "True Search", IF($O1432="kPAR", "True Pattern", IF($O1432="Nopol", "True Semantic", IF($O1432="RSRepair-A", "Evolutionary Search", IF($O1432="SequenceR", "Deep Learning", IF($O1432="SimFix", "Search Like Pattern", IF($O1432="SketchFix", "True Pattern", IF($O1432="SOFix", "True Pattern", IF($O1432="ssFix", "Search Like Pattern", IF($O1432="TBar", "True Pattern", ""))))))))))))))))))))</f>
        <v>Evolutionary Search</v>
      </c>
      <c r="Q1432" s="13" t="str">
        <f>IF(NOT(ISERR(SEARCH("*_Buggy",$A1432))), "Buggy", IF(NOT(ISERR(SEARCH("*_Manual",$A1432))), "Manual", IF(NOT(ISERR(SEARCH("*_Auto",$A1432))), "Auto", "")))</f>
        <v>Auto</v>
      </c>
      <c r="R1432" s="13" t="s">
        <v>578</v>
      </c>
      <c r="S1432" s="25">
        <v>1</v>
      </c>
      <c r="T1432" s="25">
        <v>0</v>
      </c>
      <c r="U1432" s="25">
        <v>13</v>
      </c>
      <c r="V1432" s="25">
        <v>1</v>
      </c>
      <c r="W1432" s="25">
        <v>0</v>
      </c>
      <c r="X1432" s="13">
        <v>14</v>
      </c>
      <c r="Y1432" s="13" t="str">
        <f t="shared" si="82"/>
        <v>Closure-3</v>
      </c>
      <c r="AA1432" t="str">
        <f t="shared" si="83"/>
        <v>NO</v>
      </c>
      <c r="AB1432" t="str">
        <f t="shared" si="84"/>
        <v>NO</v>
      </c>
      <c r="AC1432" t="str">
        <f t="shared" si="85"/>
        <v>NO</v>
      </c>
      <c r="AD1432" t="str">
        <f t="shared" si="86"/>
        <v>NO</v>
      </c>
      <c r="AE1432" t="str">
        <f t="shared" si="87"/>
        <v>YES</v>
      </c>
      <c r="AF1432"/>
    </row>
    <row r="1433" spans="1:32" ht="15" x14ac:dyDescent="0.35">
      <c r="A1433" s="5" t="s">
        <v>1537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88"/>
        <v>RSRepair-A</v>
      </c>
      <c r="P1433" s="13" t="str">
        <f t="shared" si="89"/>
        <v>Evolutionary Search</v>
      </c>
      <c r="Q1433" s="13" t="str">
        <f>IF(NOT(ISERR(SEARCH("*_Buggy",$A1433))), "Buggy", IF(NOT(ISERR(SEARCH("*_Manual",$A1433))), "Manual", IF(NOT(ISERR(SEARCH("*_Auto",$A1433))), "Auto", "")))</f>
        <v>Auto</v>
      </c>
      <c r="R1433" s="13" t="s">
        <v>578</v>
      </c>
      <c r="S1433" s="25">
        <v>1</v>
      </c>
      <c r="T1433" s="25">
        <v>0</v>
      </c>
      <c r="U1433" s="25">
        <v>22</v>
      </c>
      <c r="V1433" s="25">
        <v>0</v>
      </c>
      <c r="W1433" s="25">
        <v>0</v>
      </c>
      <c r="X1433" s="13">
        <v>22</v>
      </c>
      <c r="Y1433" s="13" t="str">
        <f t="shared" si="82"/>
        <v>Closure-33</v>
      </c>
      <c r="AA1433" t="str">
        <f t="shared" si="83"/>
        <v>NO</v>
      </c>
      <c r="AB1433" t="str">
        <f t="shared" si="84"/>
        <v>YES</v>
      </c>
      <c r="AC1433" t="str">
        <f t="shared" si="85"/>
        <v>NO</v>
      </c>
      <c r="AD1433" t="str">
        <f t="shared" si="86"/>
        <v>NO</v>
      </c>
      <c r="AE1433" t="str">
        <f t="shared" si="87"/>
        <v>NO</v>
      </c>
      <c r="AF1433"/>
    </row>
    <row r="1434" spans="1:32" ht="15" x14ac:dyDescent="0.35">
      <c r="A1434" s="5" t="s">
        <v>1538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88"/>
        <v>RSRepair-A</v>
      </c>
      <c r="P1434" s="13" t="str">
        <f t="shared" si="89"/>
        <v>Evolutionary Search</v>
      </c>
      <c r="Q1434" s="13" t="str">
        <f>IF(NOT(ISERR(SEARCH("*_Buggy",$A1434))), "Buggy", IF(NOT(ISERR(SEARCH("*_Manual",$A1434))), "Manual", IF(NOT(ISERR(SEARCH("*_Auto",$A1434))), "Auto", "")))</f>
        <v>Auto</v>
      </c>
      <c r="R1434" s="13" t="s">
        <v>578</v>
      </c>
      <c r="S1434" s="25">
        <v>1</v>
      </c>
      <c r="T1434" s="25">
        <v>0</v>
      </c>
      <c r="U1434" s="25">
        <v>0</v>
      </c>
      <c r="V1434" s="25">
        <v>1</v>
      </c>
      <c r="W1434" s="25">
        <v>0</v>
      </c>
      <c r="X1434" s="13">
        <v>1</v>
      </c>
      <c r="Y1434" s="13" t="str">
        <f t="shared" si="82"/>
        <v>Closure-55</v>
      </c>
      <c r="AA1434" t="str">
        <f t="shared" si="83"/>
        <v>NO</v>
      </c>
      <c r="AB1434" t="str">
        <f t="shared" si="84"/>
        <v>NO</v>
      </c>
      <c r="AC1434" t="str">
        <f t="shared" si="85"/>
        <v>NO</v>
      </c>
      <c r="AD1434" t="str">
        <f t="shared" si="86"/>
        <v>NO</v>
      </c>
      <c r="AE1434" t="str">
        <f t="shared" si="87"/>
        <v>NO</v>
      </c>
      <c r="AF1434"/>
    </row>
    <row r="1435" spans="1:32" ht="15" x14ac:dyDescent="0.35">
      <c r="A1435" s="7" t="s">
        <v>1539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88"/>
        <v>RSRepair-A</v>
      </c>
      <c r="P1435" s="13" t="str">
        <f t="shared" si="89"/>
        <v>Evolutionary Search</v>
      </c>
      <c r="Q1435" s="13" t="str">
        <f>IF(NOT(ISERR(SEARCH("*_Buggy",$A1435))), "Buggy", IF(NOT(ISERR(SEARCH("*_Manual",$A1435))), "Manual", IF(NOT(ISERR(SEARCH("*_Auto",$A1435))), "Auto", "")))</f>
        <v>Auto</v>
      </c>
      <c r="R1435" s="13" t="s">
        <v>578</v>
      </c>
      <c r="S1435" s="25">
        <v>1</v>
      </c>
      <c r="T1435" s="25">
        <v>0</v>
      </c>
      <c r="U1435" s="25">
        <v>0</v>
      </c>
      <c r="V1435" s="25">
        <v>1</v>
      </c>
      <c r="W1435" s="25">
        <v>0</v>
      </c>
      <c r="X1435" s="13">
        <v>1</v>
      </c>
      <c r="Y1435" s="13" t="str">
        <f t="shared" si="82"/>
        <v>Closure-75</v>
      </c>
      <c r="AA1435" t="str">
        <f t="shared" si="83"/>
        <v>NO</v>
      </c>
      <c r="AB1435" t="str">
        <f t="shared" si="84"/>
        <v>NO</v>
      </c>
      <c r="AC1435" t="str">
        <f t="shared" si="85"/>
        <v>NO</v>
      </c>
      <c r="AD1435" t="str">
        <f t="shared" si="86"/>
        <v>NO</v>
      </c>
      <c r="AE1435" t="str">
        <f t="shared" si="87"/>
        <v>NO</v>
      </c>
      <c r="AF1435"/>
    </row>
    <row r="1436" spans="1:32" ht="15" x14ac:dyDescent="0.35">
      <c r="A1436" s="7" t="s">
        <v>1540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88"/>
        <v>RSRepair-A</v>
      </c>
      <c r="P1436" s="13" t="str">
        <f t="shared" si="89"/>
        <v>Evolutionary Search</v>
      </c>
      <c r="Q1436" s="13" t="str">
        <f>IF(NOT(ISERR(SEARCH("*_Buggy",$A1436))), "Buggy", IF(NOT(ISERR(SEARCH("*_Manual",$A1436))), "Manual", IF(NOT(ISERR(SEARCH("*_Auto",$A1436))), "Auto", "")))</f>
        <v>Auto</v>
      </c>
      <c r="R1436" s="13" t="s">
        <v>577</v>
      </c>
      <c r="S1436" s="25">
        <v>1</v>
      </c>
      <c r="T1436" s="25">
        <v>0</v>
      </c>
      <c r="U1436" s="25">
        <v>3</v>
      </c>
      <c r="V1436" s="25">
        <v>1</v>
      </c>
      <c r="W1436" s="25">
        <v>0</v>
      </c>
      <c r="X1436" s="13">
        <v>4</v>
      </c>
      <c r="Y1436" s="13" t="str">
        <f t="shared" si="82"/>
        <v>Closure-86</v>
      </c>
      <c r="AA1436" t="str">
        <f t="shared" si="83"/>
        <v>NO</v>
      </c>
      <c r="AB1436" t="str">
        <f t="shared" si="84"/>
        <v>NO</v>
      </c>
      <c r="AC1436" t="str">
        <f t="shared" si="85"/>
        <v>NO</v>
      </c>
      <c r="AD1436" t="str">
        <f t="shared" si="86"/>
        <v>NO</v>
      </c>
      <c r="AE1436" t="str">
        <f t="shared" si="87"/>
        <v>NO</v>
      </c>
      <c r="AF1436"/>
    </row>
    <row r="1437" spans="1:32" ht="15" x14ac:dyDescent="0.35">
      <c r="A1437" s="5" t="s">
        <v>1541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88"/>
        <v>RSRepair-A</v>
      </c>
      <c r="P1437" s="13" t="str">
        <f t="shared" si="89"/>
        <v>Evolutionary Search</v>
      </c>
      <c r="Q1437" s="13" t="str">
        <f>IF(NOT(ISERR(SEARCH("*_Buggy",$A1437))), "Buggy", IF(NOT(ISERR(SEARCH("*_Manual",$A1437))), "Manual", IF(NOT(ISERR(SEARCH("*_Auto",$A1437))), "Auto", "")))</f>
        <v>Auto</v>
      </c>
      <c r="R1437" s="13" t="s">
        <v>578</v>
      </c>
      <c r="S1437" s="25">
        <v>1</v>
      </c>
      <c r="T1437" s="25">
        <v>0</v>
      </c>
      <c r="U1437" s="13">
        <v>4</v>
      </c>
      <c r="V1437" s="13">
        <v>0</v>
      </c>
      <c r="W1437" s="13">
        <v>0</v>
      </c>
      <c r="X1437" s="13">
        <v>4</v>
      </c>
      <c r="Y1437" s="13" t="str">
        <f t="shared" si="82"/>
        <v>Closure-88</v>
      </c>
      <c r="AA1437" t="str">
        <f t="shared" si="83"/>
        <v>NO</v>
      </c>
      <c r="AB1437" t="str">
        <f t="shared" si="84"/>
        <v>NO</v>
      </c>
      <c r="AC1437" t="str">
        <f t="shared" si="85"/>
        <v>NO</v>
      </c>
      <c r="AD1437" t="str">
        <f t="shared" si="86"/>
        <v>NO</v>
      </c>
      <c r="AE1437" t="str">
        <f t="shared" si="87"/>
        <v>NO</v>
      </c>
      <c r="AF1437"/>
    </row>
    <row r="1438" spans="1:32" ht="15" x14ac:dyDescent="0.35">
      <c r="A1438" s="5" t="s">
        <v>1542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88"/>
        <v>RSRepair-A</v>
      </c>
      <c r="P1438" s="13" t="str">
        <f t="shared" si="89"/>
        <v>Evolutionary Search</v>
      </c>
      <c r="Q1438" s="13" t="str">
        <f>IF(NOT(ISERR(SEARCH("*_Buggy",$A1438))), "Buggy", IF(NOT(ISERR(SEARCH("*_Manual",$A1438))), "Manual", IF(NOT(ISERR(SEARCH("*_Auto",$A1438))), "Auto", "")))</f>
        <v>Auto</v>
      </c>
      <c r="R1438" s="13" t="s">
        <v>578</v>
      </c>
      <c r="S1438" s="25">
        <v>1</v>
      </c>
      <c r="T1438" s="25">
        <v>0</v>
      </c>
      <c r="U1438" s="25">
        <v>0</v>
      </c>
      <c r="V1438" s="25">
        <v>1</v>
      </c>
      <c r="W1438" s="25">
        <v>0</v>
      </c>
      <c r="X1438" s="13">
        <v>1</v>
      </c>
      <c r="Y1438" s="13" t="str">
        <f t="shared" si="82"/>
        <v>Lang-13</v>
      </c>
      <c r="AA1438" t="str">
        <f t="shared" si="83"/>
        <v>NO</v>
      </c>
      <c r="AB1438" t="str">
        <f t="shared" si="84"/>
        <v>NO</v>
      </c>
      <c r="AC1438" t="str">
        <f t="shared" si="85"/>
        <v>NO</v>
      </c>
      <c r="AD1438" t="str">
        <f t="shared" si="86"/>
        <v>NO</v>
      </c>
      <c r="AE1438" t="str">
        <f t="shared" si="87"/>
        <v>NO</v>
      </c>
      <c r="AF1438"/>
    </row>
    <row r="1439" spans="1:32" ht="15" x14ac:dyDescent="0.35">
      <c r="A1439" s="5" t="s">
        <v>1543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88"/>
        <v>RSRepair-A</v>
      </c>
      <c r="P1439" s="13" t="str">
        <f t="shared" si="89"/>
        <v>Evolutionary Search</v>
      </c>
      <c r="Q1439" s="13" t="str">
        <f>IF(NOT(ISERR(SEARCH("*_Buggy",$A1439))), "Buggy", IF(NOT(ISERR(SEARCH("*_Manual",$A1439))), "Manual", IF(NOT(ISERR(SEARCH("*_Auto",$A1439))), "Auto", "")))</f>
        <v>Auto</v>
      </c>
      <c r="R1439" s="13" t="s">
        <v>578</v>
      </c>
      <c r="S1439" s="25">
        <v>1</v>
      </c>
      <c r="T1439" s="25">
        <v>0</v>
      </c>
      <c r="U1439" s="25">
        <v>0</v>
      </c>
      <c r="V1439" s="25">
        <v>1</v>
      </c>
      <c r="W1439" s="25">
        <v>0</v>
      </c>
      <c r="X1439" s="13">
        <v>1</v>
      </c>
      <c r="Y1439" s="13" t="str">
        <f t="shared" si="82"/>
        <v>Lang-16</v>
      </c>
      <c r="AA1439" t="str">
        <f t="shared" si="83"/>
        <v>YES</v>
      </c>
      <c r="AB1439" t="str">
        <f t="shared" si="84"/>
        <v>NO</v>
      </c>
      <c r="AC1439" t="str">
        <f t="shared" si="85"/>
        <v>NO</v>
      </c>
      <c r="AD1439" t="str">
        <f t="shared" si="86"/>
        <v>NO</v>
      </c>
      <c r="AE1439" t="str">
        <f t="shared" si="87"/>
        <v>NO</v>
      </c>
      <c r="AF1439"/>
    </row>
    <row r="1440" spans="1:32" ht="15" x14ac:dyDescent="0.35">
      <c r="A1440" s="5" t="s">
        <v>1544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88"/>
        <v>RSRepair-A</v>
      </c>
      <c r="P1440" s="13" t="str">
        <f t="shared" si="89"/>
        <v>Evolutionary Search</v>
      </c>
      <c r="Q1440" s="13" t="str">
        <f>IF(NOT(ISERR(SEARCH("*_Buggy",$A1440))), "Buggy", IF(NOT(ISERR(SEARCH("*_Manual",$A1440))), "Manual", IF(NOT(ISERR(SEARCH("*_Auto",$A1440))), "Auto", "")))</f>
        <v>Auto</v>
      </c>
      <c r="R1440" s="13" t="s">
        <v>578</v>
      </c>
      <c r="S1440" s="25">
        <v>1</v>
      </c>
      <c r="T1440" s="25">
        <v>0</v>
      </c>
      <c r="U1440" s="25">
        <v>0</v>
      </c>
      <c r="V1440" s="25">
        <v>1</v>
      </c>
      <c r="W1440" s="25">
        <v>0</v>
      </c>
      <c r="X1440" s="13">
        <v>1</v>
      </c>
      <c r="Y1440" s="13" t="str">
        <f t="shared" si="82"/>
        <v>Lang-43</v>
      </c>
      <c r="AA1440" t="str">
        <f t="shared" si="83"/>
        <v>YES</v>
      </c>
      <c r="AB1440" t="str">
        <f t="shared" si="84"/>
        <v>NO</v>
      </c>
      <c r="AC1440" t="str">
        <f t="shared" si="85"/>
        <v>NO</v>
      </c>
      <c r="AD1440" t="str">
        <f t="shared" si="86"/>
        <v>NO</v>
      </c>
      <c r="AE1440" t="str">
        <f t="shared" si="87"/>
        <v>NO</v>
      </c>
      <c r="AF1440"/>
    </row>
    <row r="1441" spans="1:32" ht="15" x14ac:dyDescent="0.35">
      <c r="A1441" s="7" t="s">
        <v>1545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88"/>
        <v>RSRepair-A</v>
      </c>
      <c r="P1441" s="13" t="str">
        <f t="shared" si="89"/>
        <v>Evolutionary Search</v>
      </c>
      <c r="Q1441" s="13" t="str">
        <f>IF(NOT(ISERR(SEARCH("*_Buggy",$A1441))), "Buggy", IF(NOT(ISERR(SEARCH("*_Manual",$A1441))), "Manual", IF(NOT(ISERR(SEARCH("*_Auto",$A1441))), "Auto", "")))</f>
        <v>Auto</v>
      </c>
      <c r="R1441" s="13" t="s">
        <v>577</v>
      </c>
      <c r="S1441" s="25">
        <v>1</v>
      </c>
      <c r="T1441" s="25">
        <v>1</v>
      </c>
      <c r="U1441" s="25">
        <v>0</v>
      </c>
      <c r="V1441" s="25">
        <v>1</v>
      </c>
      <c r="W1441" s="25">
        <v>1</v>
      </c>
      <c r="X1441" s="13">
        <v>3</v>
      </c>
      <c r="Y1441" s="13" t="str">
        <f t="shared" si="82"/>
        <v>Lang-46</v>
      </c>
      <c r="AA1441" t="str">
        <f t="shared" si="83"/>
        <v>NO</v>
      </c>
      <c r="AB1441" t="str">
        <f t="shared" si="84"/>
        <v>NO</v>
      </c>
      <c r="AC1441" t="str">
        <f t="shared" si="85"/>
        <v>NO</v>
      </c>
      <c r="AD1441" t="str">
        <f t="shared" si="86"/>
        <v>NO</v>
      </c>
      <c r="AE1441" t="str">
        <f t="shared" si="87"/>
        <v>NO</v>
      </c>
      <c r="AF1441"/>
    </row>
    <row r="1442" spans="1:32" ht="15" x14ac:dyDescent="0.35">
      <c r="A1442" s="5" t="s">
        <v>1546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88"/>
        <v>RSRepair-A</v>
      </c>
      <c r="P1442" s="13" t="str">
        <f t="shared" si="89"/>
        <v>Evolutionary Search</v>
      </c>
      <c r="Q1442" s="13" t="str">
        <f>IF(NOT(ISERR(SEARCH("*_Buggy",$A1442))), "Buggy", IF(NOT(ISERR(SEARCH("*_Manual",$A1442))), "Manual", IF(NOT(ISERR(SEARCH("*_Auto",$A1442))), "Auto", "")))</f>
        <v>Auto</v>
      </c>
      <c r="R1442" s="13" t="s">
        <v>578</v>
      </c>
      <c r="S1442" s="25">
        <v>1</v>
      </c>
      <c r="T1442" s="25">
        <v>0</v>
      </c>
      <c r="U1442" s="25">
        <v>0</v>
      </c>
      <c r="V1442" s="25">
        <v>1</v>
      </c>
      <c r="W1442" s="25">
        <v>1</v>
      </c>
      <c r="X1442" s="13">
        <v>2</v>
      </c>
      <c r="Y1442" s="13" t="str">
        <f t="shared" si="82"/>
        <v>Lang-59</v>
      </c>
      <c r="AA1442" t="str">
        <f t="shared" si="83"/>
        <v>NO</v>
      </c>
      <c r="AB1442" t="str">
        <f t="shared" si="84"/>
        <v>NO</v>
      </c>
      <c r="AC1442" t="str">
        <f t="shared" si="85"/>
        <v>NO</v>
      </c>
      <c r="AD1442" t="str">
        <f t="shared" si="86"/>
        <v>NO</v>
      </c>
      <c r="AE1442" t="str">
        <f t="shared" si="87"/>
        <v>NO</v>
      </c>
      <c r="AF1442"/>
    </row>
    <row r="1443" spans="1:32" ht="15" x14ac:dyDescent="0.35">
      <c r="A1443" s="5" t="s">
        <v>1547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88"/>
        <v>RSRepair-A</v>
      </c>
      <c r="P1443" s="13" t="str">
        <f t="shared" si="89"/>
        <v>Evolutionary Search</v>
      </c>
      <c r="Q1443" s="13" t="str">
        <f>IF(NOT(ISERR(SEARCH("*_Buggy",$A1443))), "Buggy", IF(NOT(ISERR(SEARCH("*_Manual",$A1443))), "Manual", IF(NOT(ISERR(SEARCH("*_Auto",$A1443))), "Auto", "")))</f>
        <v>Auto</v>
      </c>
      <c r="R1443" s="13" t="s">
        <v>578</v>
      </c>
      <c r="S1443" s="25">
        <v>2</v>
      </c>
      <c r="T1443" s="25">
        <v>0</v>
      </c>
      <c r="U1443" s="13">
        <v>2</v>
      </c>
      <c r="V1443" s="13">
        <v>0</v>
      </c>
      <c r="W1443" s="13">
        <v>0</v>
      </c>
      <c r="X1443" s="13">
        <v>2</v>
      </c>
      <c r="Y1443" s="13" t="str">
        <f t="shared" si="82"/>
        <v>Lang-63</v>
      </c>
      <c r="AA1443" t="str">
        <f t="shared" si="83"/>
        <v>NO</v>
      </c>
      <c r="AB1443" t="str">
        <f t="shared" si="84"/>
        <v>NO</v>
      </c>
      <c r="AC1443" t="str">
        <f t="shared" si="85"/>
        <v>NO</v>
      </c>
      <c r="AD1443" t="str">
        <f t="shared" si="86"/>
        <v>NO</v>
      </c>
      <c r="AE1443" t="str">
        <f t="shared" si="87"/>
        <v>NO</v>
      </c>
      <c r="AF1443"/>
    </row>
    <row r="1444" spans="1:32" ht="15" x14ac:dyDescent="0.35">
      <c r="A1444" s="7" t="s">
        <v>1548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88"/>
        <v>RSRepair-A</v>
      </c>
      <c r="P1444" s="13" t="str">
        <f t="shared" si="89"/>
        <v>Evolutionary Search</v>
      </c>
      <c r="Q1444" s="13" t="str">
        <f>IF(NOT(ISERR(SEARCH("*_Buggy",$A1444))), "Buggy", IF(NOT(ISERR(SEARCH("*_Manual",$A1444))), "Manual", IF(NOT(ISERR(SEARCH("*_Auto",$A1444))), "Auto", "")))</f>
        <v>Auto</v>
      </c>
      <c r="R1444" s="13" t="s">
        <v>578</v>
      </c>
      <c r="S1444" s="25">
        <v>1</v>
      </c>
      <c r="T1444" s="25">
        <v>0</v>
      </c>
      <c r="U1444" s="25">
        <v>0</v>
      </c>
      <c r="V1444" s="25">
        <v>1</v>
      </c>
      <c r="W1444" s="25">
        <v>0</v>
      </c>
      <c r="X1444" s="13">
        <v>1</v>
      </c>
      <c r="Y1444" s="13" t="str">
        <f t="shared" si="82"/>
        <v>Lang-7</v>
      </c>
      <c r="AA1444" t="str">
        <f t="shared" si="83"/>
        <v>NO</v>
      </c>
      <c r="AB1444" t="str">
        <f t="shared" si="84"/>
        <v>NO</v>
      </c>
      <c r="AC1444" t="str">
        <f t="shared" si="85"/>
        <v>NO</v>
      </c>
      <c r="AD1444" t="str">
        <f t="shared" si="86"/>
        <v>NO</v>
      </c>
      <c r="AE1444" t="str">
        <f t="shared" si="87"/>
        <v>NO</v>
      </c>
      <c r="AF1444"/>
    </row>
    <row r="1445" spans="1:32" ht="15" x14ac:dyDescent="0.35">
      <c r="A1445" s="7" t="s">
        <v>1549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88"/>
        <v>RSRepair-A</v>
      </c>
      <c r="P1445" s="13" t="str">
        <f t="shared" si="89"/>
        <v>Evolutionary Search</v>
      </c>
      <c r="Q1445" s="13" t="str">
        <f>IF(NOT(ISERR(SEARCH("*_Buggy",$A1445))), "Buggy", IF(NOT(ISERR(SEARCH("*_Manual",$A1445))), "Manual", IF(NOT(ISERR(SEARCH("*_Auto",$A1445))), "Auto", "")))</f>
        <v>Auto</v>
      </c>
      <c r="R1445" s="13" t="s">
        <v>578</v>
      </c>
      <c r="S1445" s="25">
        <v>1</v>
      </c>
      <c r="T1445" s="25">
        <v>0</v>
      </c>
      <c r="U1445" s="13">
        <v>7</v>
      </c>
      <c r="V1445" s="13">
        <v>0</v>
      </c>
      <c r="W1445" s="13">
        <v>0</v>
      </c>
      <c r="X1445" s="13">
        <v>7</v>
      </c>
      <c r="Y1445" s="13" t="str">
        <f t="shared" ref="Y1445:Y1508" si="90">MID(A1445, SEARCH("_", A1445) +1, SEARCH("_", A1445, SEARCH("_", A1445) +1) - SEARCH("_", A1445) -1)</f>
        <v>Math-28</v>
      </c>
      <c r="AA1445" t="str">
        <f t="shared" si="83"/>
        <v>NO</v>
      </c>
      <c r="AB1445" t="str">
        <f t="shared" si="84"/>
        <v>NO</v>
      </c>
      <c r="AC1445" t="str">
        <f t="shared" si="85"/>
        <v>NO</v>
      </c>
      <c r="AD1445" t="str">
        <f t="shared" si="86"/>
        <v>NO</v>
      </c>
      <c r="AE1445" t="str">
        <f t="shared" si="87"/>
        <v>NO</v>
      </c>
      <c r="AF1445"/>
    </row>
    <row r="1446" spans="1:32" ht="15" x14ac:dyDescent="0.35">
      <c r="A1446" s="7" t="s">
        <v>1550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88"/>
        <v>RSRepair-A</v>
      </c>
      <c r="P1446" s="13" t="str">
        <f t="shared" si="89"/>
        <v>Evolutionary Search</v>
      </c>
      <c r="Q1446" s="13" t="str">
        <f>IF(NOT(ISERR(SEARCH("*_Buggy",$A1446))), "Buggy", IF(NOT(ISERR(SEARCH("*_Manual",$A1446))), "Manual", IF(NOT(ISERR(SEARCH("*_Auto",$A1446))), "Auto", "")))</f>
        <v>Auto</v>
      </c>
      <c r="R1446" s="13" t="s">
        <v>578</v>
      </c>
      <c r="S1446" s="25">
        <v>1</v>
      </c>
      <c r="T1446" s="25">
        <v>0</v>
      </c>
      <c r="U1446" s="13">
        <v>3</v>
      </c>
      <c r="V1446" s="13">
        <v>0</v>
      </c>
      <c r="W1446" s="13">
        <v>0</v>
      </c>
      <c r="X1446" s="13">
        <v>3</v>
      </c>
      <c r="Y1446" s="13" t="str">
        <f t="shared" si="90"/>
        <v>Math-33</v>
      </c>
      <c r="AA1446" t="str">
        <f t="shared" si="83"/>
        <v>NO</v>
      </c>
      <c r="AB1446" t="str">
        <f t="shared" si="84"/>
        <v>NO</v>
      </c>
      <c r="AC1446" t="str">
        <f t="shared" si="85"/>
        <v>NO</v>
      </c>
      <c r="AD1446" t="str">
        <f t="shared" si="86"/>
        <v>NO</v>
      </c>
      <c r="AE1446" t="str">
        <f t="shared" si="87"/>
        <v>NO</v>
      </c>
      <c r="AF1446"/>
    </row>
    <row r="1447" spans="1:32" ht="15" x14ac:dyDescent="0.35">
      <c r="A1447" s="5" t="s">
        <v>1551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88"/>
        <v>RSRepair-A</v>
      </c>
      <c r="P1447" s="13" t="str">
        <f t="shared" si="89"/>
        <v>Evolutionary Search</v>
      </c>
      <c r="Q1447" s="13" t="str">
        <f>IF(NOT(ISERR(SEARCH("*_Buggy",$A1447))), "Buggy", IF(NOT(ISERR(SEARCH("*_Manual",$A1447))), "Manual", IF(NOT(ISERR(SEARCH("*_Auto",$A1447))), "Auto", "")))</f>
        <v>Auto</v>
      </c>
      <c r="R1447" s="13" t="s">
        <v>578</v>
      </c>
      <c r="S1447" s="25">
        <v>1</v>
      </c>
      <c r="T1447" s="25">
        <v>0</v>
      </c>
      <c r="U1447" s="25">
        <v>0</v>
      </c>
      <c r="V1447" s="25">
        <v>1</v>
      </c>
      <c r="W1447" s="25">
        <v>1</v>
      </c>
      <c r="X1447" s="13">
        <v>2</v>
      </c>
      <c r="Y1447" s="13" t="str">
        <f t="shared" si="90"/>
        <v>Math-40</v>
      </c>
      <c r="AA1447" t="str">
        <f t="shared" si="83"/>
        <v>NO</v>
      </c>
      <c r="AB1447" t="str">
        <f t="shared" si="84"/>
        <v>NO</v>
      </c>
      <c r="AC1447" t="str">
        <f t="shared" si="85"/>
        <v>NO</v>
      </c>
      <c r="AD1447" t="str">
        <f t="shared" si="86"/>
        <v>NO</v>
      </c>
      <c r="AE1447" t="str">
        <f t="shared" si="87"/>
        <v>NO</v>
      </c>
      <c r="AF1447"/>
    </row>
    <row r="1448" spans="1:32" ht="15" x14ac:dyDescent="0.35">
      <c r="A1448" s="5" t="s">
        <v>1552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88"/>
        <v>RSRepair-A</v>
      </c>
      <c r="P1448" s="13" t="str">
        <f t="shared" si="89"/>
        <v>Evolutionary Search</v>
      </c>
      <c r="Q1448" s="13" t="str">
        <f>IF(NOT(ISERR(SEARCH("*_Buggy",$A1448))), "Buggy", IF(NOT(ISERR(SEARCH("*_Manual",$A1448))), "Manual", IF(NOT(ISERR(SEARCH("*_Auto",$A1448))), "Auto", "")))</f>
        <v>Auto</v>
      </c>
      <c r="R1448" s="13" t="s">
        <v>577</v>
      </c>
      <c r="S1448" s="25">
        <v>1</v>
      </c>
      <c r="T1448" s="25">
        <v>0</v>
      </c>
      <c r="U1448" s="25">
        <v>0</v>
      </c>
      <c r="V1448" s="25">
        <v>1</v>
      </c>
      <c r="W1448" s="25">
        <v>0</v>
      </c>
      <c r="X1448" s="13">
        <v>1</v>
      </c>
      <c r="Y1448" s="13" t="str">
        <f t="shared" si="90"/>
        <v>Math-5</v>
      </c>
      <c r="AA1448" t="str">
        <f t="shared" si="83"/>
        <v>YES</v>
      </c>
      <c r="AB1448" t="str">
        <f t="shared" si="84"/>
        <v>NO</v>
      </c>
      <c r="AC1448" t="str">
        <f t="shared" si="85"/>
        <v>NO</v>
      </c>
      <c r="AD1448" t="str">
        <f t="shared" si="86"/>
        <v>NO</v>
      </c>
      <c r="AE1448" t="str">
        <f t="shared" si="87"/>
        <v>NO</v>
      </c>
      <c r="AF1448"/>
    </row>
    <row r="1449" spans="1:32" ht="15" x14ac:dyDescent="0.35">
      <c r="A1449" s="7" t="s">
        <v>1553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88"/>
        <v>RSRepair-A</v>
      </c>
      <c r="P1449" s="13" t="str">
        <f t="shared" si="89"/>
        <v>Evolutionary Search</v>
      </c>
      <c r="Q1449" s="13" t="str">
        <f>IF(NOT(ISERR(SEARCH("*_Buggy",$A1449))), "Buggy", IF(NOT(ISERR(SEARCH("*_Manual",$A1449))), "Manual", IF(NOT(ISERR(SEARCH("*_Auto",$A1449))), "Auto", "")))</f>
        <v>Auto</v>
      </c>
      <c r="R1449" s="13" t="s">
        <v>577</v>
      </c>
      <c r="S1449" s="25">
        <v>1</v>
      </c>
      <c r="T1449" s="25">
        <v>0</v>
      </c>
      <c r="U1449" s="25">
        <v>4</v>
      </c>
      <c r="V1449" s="25">
        <v>1</v>
      </c>
      <c r="W1449" s="25">
        <v>0</v>
      </c>
      <c r="X1449" s="13">
        <v>5</v>
      </c>
      <c r="Y1449" s="13" t="str">
        <f t="shared" si="90"/>
        <v>Math-50</v>
      </c>
      <c r="AA1449" t="str">
        <f t="shared" si="83"/>
        <v>NO</v>
      </c>
      <c r="AB1449" t="str">
        <f t="shared" si="84"/>
        <v>YES</v>
      </c>
      <c r="AC1449" t="str">
        <f t="shared" si="85"/>
        <v>NO</v>
      </c>
      <c r="AD1449" t="str">
        <f t="shared" si="86"/>
        <v>NO</v>
      </c>
      <c r="AE1449" t="str">
        <f t="shared" si="87"/>
        <v>NO</v>
      </c>
      <c r="AF1449"/>
    </row>
    <row r="1450" spans="1:32" ht="15" x14ac:dyDescent="0.35">
      <c r="A1450" s="5" t="s">
        <v>1554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88"/>
        <v>RSRepair-A</v>
      </c>
      <c r="P1450" s="13" t="str">
        <f t="shared" si="89"/>
        <v>Evolutionary Search</v>
      </c>
      <c r="Q1450" s="13" t="str">
        <f>IF(NOT(ISERR(SEARCH("*_Buggy",$A1450))), "Buggy", IF(NOT(ISERR(SEARCH("*_Manual",$A1450))), "Manual", IF(NOT(ISERR(SEARCH("*_Auto",$A1450))), "Auto", "")))</f>
        <v>Auto</v>
      </c>
      <c r="R1450" s="13" t="s">
        <v>578</v>
      </c>
      <c r="S1450" s="25">
        <v>1</v>
      </c>
      <c r="T1450" s="25">
        <v>2</v>
      </c>
      <c r="U1450" s="25">
        <v>0</v>
      </c>
      <c r="V1450" s="25">
        <v>1</v>
      </c>
      <c r="W1450" s="25">
        <v>0</v>
      </c>
      <c r="X1450" s="13">
        <v>3</v>
      </c>
      <c r="Y1450" s="13" t="str">
        <f t="shared" si="90"/>
        <v>Math-53</v>
      </c>
      <c r="AA1450" t="str">
        <f t="shared" si="83"/>
        <v>NO</v>
      </c>
      <c r="AB1450" t="str">
        <f t="shared" si="84"/>
        <v>YES</v>
      </c>
      <c r="AC1450" t="str">
        <f t="shared" si="85"/>
        <v>NO</v>
      </c>
      <c r="AD1450" t="str">
        <f t="shared" si="86"/>
        <v>NO</v>
      </c>
      <c r="AE1450" t="str">
        <f t="shared" si="87"/>
        <v>NO</v>
      </c>
      <c r="AF1450"/>
    </row>
    <row r="1451" spans="1:32" ht="15" x14ac:dyDescent="0.35">
      <c r="A1451" s="7" t="s">
        <v>1555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88"/>
        <v>RSRepair-A</v>
      </c>
      <c r="P1451" s="13" t="str">
        <f t="shared" si="89"/>
        <v>Evolutionary Search</v>
      </c>
      <c r="Q1451" s="13" t="str">
        <f>IF(NOT(ISERR(SEARCH("*_Buggy",$A1451))), "Buggy", IF(NOT(ISERR(SEARCH("*_Manual",$A1451))), "Manual", IF(NOT(ISERR(SEARCH("*_Auto",$A1451))), "Auto", "")))</f>
        <v>Auto</v>
      </c>
      <c r="R1451" s="13" t="s">
        <v>577</v>
      </c>
      <c r="S1451" s="25">
        <v>1</v>
      </c>
      <c r="T1451" s="25">
        <v>0</v>
      </c>
      <c r="U1451" s="25">
        <v>0</v>
      </c>
      <c r="V1451" s="25">
        <v>1</v>
      </c>
      <c r="W1451" s="25">
        <v>0</v>
      </c>
      <c r="X1451" s="13">
        <v>1</v>
      </c>
      <c r="Y1451" s="13" t="str">
        <f t="shared" si="90"/>
        <v>Math-58</v>
      </c>
      <c r="AA1451" t="str">
        <f t="shared" si="83"/>
        <v>YES</v>
      </c>
      <c r="AB1451" t="str">
        <f t="shared" si="84"/>
        <v>NO</v>
      </c>
      <c r="AC1451" t="str">
        <f t="shared" si="85"/>
        <v>NO</v>
      </c>
      <c r="AD1451" t="str">
        <f t="shared" si="86"/>
        <v>NO</v>
      </c>
      <c r="AE1451" t="str">
        <f t="shared" si="87"/>
        <v>NO</v>
      </c>
      <c r="AF1451"/>
    </row>
    <row r="1452" spans="1:32" ht="15" x14ac:dyDescent="0.35">
      <c r="A1452" s="5" t="s">
        <v>1556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88"/>
        <v>RSRepair-A</v>
      </c>
      <c r="P1452" s="13" t="str">
        <f t="shared" si="89"/>
        <v>Evolutionary Search</v>
      </c>
      <c r="Q1452" s="13" t="str">
        <f>IF(NOT(ISERR(SEARCH("*_Buggy",$A1452))), "Buggy", IF(NOT(ISERR(SEARCH("*_Manual",$A1452))), "Manual", IF(NOT(ISERR(SEARCH("*_Auto",$A1452))), "Auto", "")))</f>
        <v>Auto</v>
      </c>
      <c r="R1452" s="13" t="s">
        <v>577</v>
      </c>
      <c r="S1452" s="25">
        <v>1</v>
      </c>
      <c r="T1452" s="25">
        <v>0</v>
      </c>
      <c r="U1452" s="25">
        <v>0</v>
      </c>
      <c r="V1452" s="25">
        <v>1</v>
      </c>
      <c r="W1452" s="25">
        <v>0</v>
      </c>
      <c r="X1452" s="13">
        <v>1</v>
      </c>
      <c r="Y1452" s="13" t="str">
        <f t="shared" si="90"/>
        <v>Math-70</v>
      </c>
      <c r="AA1452" t="str">
        <f t="shared" si="83"/>
        <v>YES</v>
      </c>
      <c r="AB1452" t="str">
        <f t="shared" si="84"/>
        <v>NO</v>
      </c>
      <c r="AC1452" t="str">
        <f t="shared" si="85"/>
        <v>NO</v>
      </c>
      <c r="AD1452" t="str">
        <f t="shared" si="86"/>
        <v>NO</v>
      </c>
      <c r="AE1452" t="str">
        <f t="shared" si="87"/>
        <v>NO</v>
      </c>
      <c r="AF1452"/>
    </row>
    <row r="1453" spans="1:32" ht="15" x14ac:dyDescent="0.35">
      <c r="A1453" s="5" t="s">
        <v>1557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88"/>
        <v>RSRepair-A</v>
      </c>
      <c r="P1453" s="13" t="str">
        <f t="shared" si="89"/>
        <v>Evolutionary Search</v>
      </c>
      <c r="Q1453" s="13" t="str">
        <f>IF(NOT(ISERR(SEARCH("*_Buggy",$A1453))), "Buggy", IF(NOT(ISERR(SEARCH("*_Manual",$A1453))), "Manual", IF(NOT(ISERR(SEARCH("*_Auto",$A1453))), "Auto", "")))</f>
        <v>Auto</v>
      </c>
      <c r="R1453" s="13" t="s">
        <v>578</v>
      </c>
      <c r="S1453" s="25">
        <v>1</v>
      </c>
      <c r="T1453" s="25">
        <v>4</v>
      </c>
      <c r="U1453" s="25">
        <v>0</v>
      </c>
      <c r="V1453" s="25">
        <v>1</v>
      </c>
      <c r="W1453" s="25">
        <v>1</v>
      </c>
      <c r="X1453" s="13">
        <v>6</v>
      </c>
      <c r="Y1453" s="13" t="str">
        <f t="shared" si="90"/>
        <v>Math-80</v>
      </c>
      <c r="AA1453" t="str">
        <f t="shared" si="83"/>
        <v>NO</v>
      </c>
      <c r="AB1453" t="str">
        <f t="shared" si="84"/>
        <v>NO</v>
      </c>
      <c r="AC1453" t="str">
        <f t="shared" si="85"/>
        <v>NO</v>
      </c>
      <c r="AD1453" t="str">
        <f t="shared" si="86"/>
        <v>NO</v>
      </c>
      <c r="AE1453" t="str">
        <f t="shared" si="87"/>
        <v>NO</v>
      </c>
      <c r="AF1453"/>
    </row>
    <row r="1454" spans="1:32" ht="15" x14ac:dyDescent="0.35">
      <c r="A1454" s="7" t="s">
        <v>1558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88"/>
        <v>RSRepair-A</v>
      </c>
      <c r="P1454" s="13" t="str">
        <f t="shared" si="89"/>
        <v>Evolutionary Search</v>
      </c>
      <c r="Q1454" s="13" t="str">
        <f>IF(NOT(ISERR(SEARCH("*_Buggy",$A1454))), "Buggy", IF(NOT(ISERR(SEARCH("*_Manual",$A1454))), "Manual", IF(NOT(ISERR(SEARCH("*_Auto",$A1454))), "Auto", "")))</f>
        <v>Auto</v>
      </c>
      <c r="R1454" s="13" t="s">
        <v>578</v>
      </c>
      <c r="S1454" s="25">
        <v>1</v>
      </c>
      <c r="T1454" s="25">
        <v>0</v>
      </c>
      <c r="U1454" s="13">
        <v>21</v>
      </c>
      <c r="V1454" s="13">
        <v>0</v>
      </c>
      <c r="W1454" s="13">
        <v>0</v>
      </c>
      <c r="X1454" s="13">
        <v>21</v>
      </c>
      <c r="Y1454" s="13" t="str">
        <f t="shared" si="90"/>
        <v>Math-81</v>
      </c>
      <c r="AA1454" t="str">
        <f t="shared" si="83"/>
        <v>NO</v>
      </c>
      <c r="AB1454" t="str">
        <f t="shared" si="84"/>
        <v>NO</v>
      </c>
      <c r="AC1454" t="str">
        <f t="shared" si="85"/>
        <v>NO</v>
      </c>
      <c r="AD1454" t="str">
        <f t="shared" si="86"/>
        <v>NO</v>
      </c>
      <c r="AE1454" t="str">
        <f t="shared" si="87"/>
        <v>NO</v>
      </c>
      <c r="AF1454"/>
    </row>
    <row r="1455" spans="1:32" ht="15" x14ac:dyDescent="0.35">
      <c r="A1455" s="5" t="s">
        <v>1559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88"/>
        <v>RSRepair-A</v>
      </c>
      <c r="P1455" s="13" t="str">
        <f t="shared" si="89"/>
        <v>Evolutionary Search</v>
      </c>
      <c r="Q1455" s="13" t="str">
        <f>IF(NOT(ISERR(SEARCH("*_Buggy",$A1455))), "Buggy", IF(NOT(ISERR(SEARCH("*_Manual",$A1455))), "Manual", IF(NOT(ISERR(SEARCH("*_Auto",$A1455))), "Auto", "")))</f>
        <v>Auto</v>
      </c>
      <c r="R1455" s="13" t="s">
        <v>578</v>
      </c>
      <c r="S1455" s="25">
        <v>1</v>
      </c>
      <c r="T1455" s="25">
        <v>0</v>
      </c>
      <c r="U1455" s="13">
        <v>1</v>
      </c>
      <c r="V1455" s="13">
        <v>0</v>
      </c>
      <c r="W1455" s="13">
        <v>0</v>
      </c>
      <c r="X1455" s="13">
        <v>1</v>
      </c>
      <c r="Y1455" s="13" t="str">
        <f t="shared" si="90"/>
        <v>Math-82</v>
      </c>
      <c r="AA1455" t="str">
        <f t="shared" si="83"/>
        <v>YES</v>
      </c>
      <c r="AB1455" t="str">
        <f t="shared" si="84"/>
        <v>NO</v>
      </c>
      <c r="AC1455" t="str">
        <f t="shared" si="85"/>
        <v>NO</v>
      </c>
      <c r="AD1455" t="str">
        <f t="shared" si="86"/>
        <v>NO</v>
      </c>
      <c r="AE1455" t="str">
        <f t="shared" si="87"/>
        <v>NO</v>
      </c>
      <c r="AF1455"/>
    </row>
    <row r="1456" spans="1:32" ht="15" x14ac:dyDescent="0.35">
      <c r="A1456" s="7" t="s">
        <v>1560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88"/>
        <v>RSRepair-A</v>
      </c>
      <c r="P1456" s="13" t="str">
        <f t="shared" si="89"/>
        <v>Evolutionary Search</v>
      </c>
      <c r="Q1456" s="13" t="str">
        <f>IF(NOT(ISERR(SEARCH("*_Buggy",$A1456))), "Buggy", IF(NOT(ISERR(SEARCH("*_Manual",$A1456))), "Manual", IF(NOT(ISERR(SEARCH("*_Auto",$A1456))), "Auto", "")))</f>
        <v>Auto</v>
      </c>
      <c r="R1456" s="13" t="s">
        <v>578</v>
      </c>
      <c r="S1456" s="25">
        <v>1</v>
      </c>
      <c r="T1456" s="25">
        <v>0</v>
      </c>
      <c r="U1456" s="25">
        <v>5</v>
      </c>
      <c r="V1456" s="25">
        <v>1</v>
      </c>
      <c r="W1456" s="25">
        <v>0</v>
      </c>
      <c r="X1456" s="13">
        <v>6</v>
      </c>
      <c r="Y1456" s="13" t="str">
        <f t="shared" si="90"/>
        <v>Math-84</v>
      </c>
      <c r="AA1456" t="str">
        <f t="shared" si="83"/>
        <v>NO</v>
      </c>
      <c r="AB1456" t="str">
        <f t="shared" si="84"/>
        <v>NO</v>
      </c>
      <c r="AC1456" t="str">
        <f t="shared" si="85"/>
        <v>NO</v>
      </c>
      <c r="AD1456" t="str">
        <f t="shared" si="86"/>
        <v>NO</v>
      </c>
      <c r="AE1456" t="str">
        <f t="shared" si="87"/>
        <v>YES</v>
      </c>
      <c r="AF1456"/>
    </row>
    <row r="1457" spans="1:32" ht="15" x14ac:dyDescent="0.35">
      <c r="A1457" s="7" t="s">
        <v>1561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88"/>
        <v>RSRepair-A</v>
      </c>
      <c r="P1457" s="13" t="str">
        <f t="shared" si="89"/>
        <v>Evolutionary Search</v>
      </c>
      <c r="Q1457" s="13" t="str">
        <f>IF(NOT(ISERR(SEARCH("*_Buggy",$A1457))), "Buggy", IF(NOT(ISERR(SEARCH("*_Manual",$A1457))), "Manual", IF(NOT(ISERR(SEARCH("*_Auto",$A1457))), "Auto", "")))</f>
        <v>Auto</v>
      </c>
      <c r="R1457" s="13" t="s">
        <v>578</v>
      </c>
      <c r="S1457" s="25">
        <v>1</v>
      </c>
      <c r="T1457" s="25">
        <v>0</v>
      </c>
      <c r="U1457" s="13">
        <v>9</v>
      </c>
      <c r="V1457" s="13">
        <v>0</v>
      </c>
      <c r="W1457" s="13">
        <v>0</v>
      </c>
      <c r="X1457" s="13">
        <v>9</v>
      </c>
      <c r="Y1457" s="13" t="str">
        <f t="shared" si="90"/>
        <v>Math-85</v>
      </c>
      <c r="AA1457" t="str">
        <f t="shared" si="83"/>
        <v>NO</v>
      </c>
      <c r="AB1457" t="str">
        <f t="shared" si="84"/>
        <v>NO</v>
      </c>
      <c r="AC1457" t="str">
        <f t="shared" si="85"/>
        <v>NO</v>
      </c>
      <c r="AD1457" t="str">
        <f t="shared" si="86"/>
        <v>NO</v>
      </c>
      <c r="AE1457" t="str">
        <f t="shared" si="87"/>
        <v>NO</v>
      </c>
      <c r="AF1457"/>
    </row>
    <row r="1458" spans="1:32" ht="15" x14ac:dyDescent="0.35">
      <c r="A1458" s="5" t="s">
        <v>1562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88"/>
        <v>RSRepair-A</v>
      </c>
      <c r="P1458" s="13" t="str">
        <f t="shared" si="89"/>
        <v>Evolutionary Search</v>
      </c>
      <c r="Q1458" s="13" t="str">
        <f>IF(NOT(ISERR(SEARCH("*_Buggy",$A1458))), "Buggy", IF(NOT(ISERR(SEARCH("*_Manual",$A1458))), "Manual", IF(NOT(ISERR(SEARCH("*_Auto",$A1458))), "Auto", "")))</f>
        <v>Auto</v>
      </c>
      <c r="R1458" s="13" t="s">
        <v>578</v>
      </c>
      <c r="S1458" s="25">
        <v>1</v>
      </c>
      <c r="T1458" s="25">
        <v>1</v>
      </c>
      <c r="U1458" s="25">
        <v>0</v>
      </c>
      <c r="V1458" s="25">
        <v>1</v>
      </c>
      <c r="W1458" s="25">
        <v>1</v>
      </c>
      <c r="X1458" s="13">
        <v>3</v>
      </c>
      <c r="Y1458" s="13" t="str">
        <f t="shared" si="90"/>
        <v>Math-88</v>
      </c>
      <c r="AA1458" t="str">
        <f t="shared" ref="AA1458:AA1521" si="91">IF(AND($S933=1,$S1458=1,$X933=1,$X1458=1), "YES", "NO")</f>
        <v>NO</v>
      </c>
      <c r="AB1458" t="str">
        <f t="shared" ref="AB1458:AB1521" si="92">IF(AND($S933=1,$S1458=1,$X933&gt;1,$X1458&gt;1), "YES", "NO")</f>
        <v>NO</v>
      </c>
      <c r="AC1458" t="str">
        <f t="shared" ref="AC1458:AC1521" si="93">IF(AND($S933&gt;1,$S1458&gt;1,$S933=$X933,$S1458=$X1458), "YES", "NO")</f>
        <v>NO</v>
      </c>
      <c r="AD1458" t="str">
        <f t="shared" ref="AD1458:AD1521" si="94">IF(AND($S933&gt;1,$S1458&gt;1,$S933&lt;$X933,$S1458&lt;$X1458), "YES", "NO")</f>
        <v>NO</v>
      </c>
      <c r="AE1458" t="str">
        <f t="shared" si="87"/>
        <v>NO</v>
      </c>
      <c r="AF1458"/>
    </row>
    <row r="1459" spans="1:32" ht="15" x14ac:dyDescent="0.35">
      <c r="A1459" s="5" t="s">
        <v>1563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88"/>
        <v>RSRepair-A</v>
      </c>
      <c r="P1459" s="13" t="str">
        <f t="shared" si="89"/>
        <v>Evolutionary Search</v>
      </c>
      <c r="Q1459" s="13" t="str">
        <f>IF(NOT(ISERR(SEARCH("*_Buggy",$A1459))), "Buggy", IF(NOT(ISERR(SEARCH("*_Manual",$A1459))), "Manual", IF(NOT(ISERR(SEARCH("*_Auto",$A1459))), "Auto", "")))</f>
        <v>Auto</v>
      </c>
      <c r="R1459" s="13" t="s">
        <v>578</v>
      </c>
      <c r="S1459" s="25">
        <v>1</v>
      </c>
      <c r="T1459" s="25">
        <v>0</v>
      </c>
      <c r="U1459" s="25">
        <v>1</v>
      </c>
      <c r="V1459" s="25">
        <v>1</v>
      </c>
      <c r="W1459" s="25">
        <v>0</v>
      </c>
      <c r="X1459" s="13">
        <v>2</v>
      </c>
      <c r="Y1459" s="13" t="str">
        <f t="shared" si="90"/>
        <v>Math-95</v>
      </c>
      <c r="AA1459" t="str">
        <f t="shared" si="91"/>
        <v>NO</v>
      </c>
      <c r="AB1459" t="str">
        <f t="shared" si="92"/>
        <v>NO</v>
      </c>
      <c r="AC1459" t="str">
        <f t="shared" si="93"/>
        <v>NO</v>
      </c>
      <c r="AD1459" t="str">
        <f t="shared" si="94"/>
        <v>NO</v>
      </c>
      <c r="AE1459" t="str">
        <f t="shared" ref="AE1459:AE1522" si="95">IF(AND($X934&gt;5,$X1459&gt;5), "YES", "NO")</f>
        <v>NO</v>
      </c>
      <c r="AF1459"/>
    </row>
    <row r="1460" spans="1:32" ht="15" x14ac:dyDescent="0.35">
      <c r="A1460" s="5" t="s">
        <v>1564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88"/>
        <v>SimFix</v>
      </c>
      <c r="P1460" s="13" t="str">
        <f t="shared" si="89"/>
        <v>Search Like Pattern</v>
      </c>
      <c r="Q1460" s="13" t="str">
        <f>IF(NOT(ISERR(SEARCH("*_Buggy",$A1460))), "Buggy", IF(NOT(ISERR(SEARCH("*_Manual",$A1460))), "Manual", IF(NOT(ISERR(SEARCH("*_Auto",$A1460))), "Auto", "")))</f>
        <v>Auto</v>
      </c>
      <c r="R1460" s="13" t="s">
        <v>577</v>
      </c>
      <c r="S1460" s="25">
        <v>2</v>
      </c>
      <c r="T1460" s="13">
        <v>7</v>
      </c>
      <c r="U1460" s="25">
        <v>0</v>
      </c>
      <c r="V1460" s="25">
        <v>0</v>
      </c>
      <c r="W1460" s="25">
        <v>0</v>
      </c>
      <c r="X1460" s="13">
        <v>7</v>
      </c>
      <c r="Y1460" s="13" t="str">
        <f t="shared" si="90"/>
        <v>Chart-1</v>
      </c>
      <c r="AA1460" t="str">
        <f t="shared" si="91"/>
        <v>NO</v>
      </c>
      <c r="AB1460" t="str">
        <f t="shared" si="92"/>
        <v>NO</v>
      </c>
      <c r="AC1460" t="str">
        <f t="shared" si="93"/>
        <v>NO</v>
      </c>
      <c r="AD1460" t="str">
        <f t="shared" si="94"/>
        <v>NO</v>
      </c>
      <c r="AE1460" t="str">
        <f t="shared" si="95"/>
        <v>NO</v>
      </c>
      <c r="AF1460"/>
    </row>
    <row r="1461" spans="1:32" ht="15" x14ac:dyDescent="0.35">
      <c r="A1461" s="7" t="s">
        <v>1565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88"/>
        <v>SimFix</v>
      </c>
      <c r="P1461" s="13" t="str">
        <f t="shared" si="89"/>
        <v>Search Like Pattern</v>
      </c>
      <c r="Q1461" s="13" t="str">
        <f>IF(NOT(ISERR(SEARCH("*_Buggy",$A1461))), "Buggy", IF(NOT(ISERR(SEARCH("*_Manual",$A1461))), "Manual", IF(NOT(ISERR(SEARCH("*_Auto",$A1461))), "Auto", "")))</f>
        <v>Auto</v>
      </c>
      <c r="R1461" s="13" t="s">
        <v>578</v>
      </c>
      <c r="S1461" s="25">
        <v>2</v>
      </c>
      <c r="T1461" s="13">
        <v>10</v>
      </c>
      <c r="U1461" s="25">
        <v>0</v>
      </c>
      <c r="V1461" s="25">
        <v>0</v>
      </c>
      <c r="W1461" s="25">
        <v>0</v>
      </c>
      <c r="X1461" s="13">
        <v>10</v>
      </c>
      <c r="Y1461" s="13" t="str">
        <f t="shared" si="90"/>
        <v>Chart-12</v>
      </c>
      <c r="AA1461" t="str">
        <f t="shared" si="91"/>
        <v>NO</v>
      </c>
      <c r="AB1461" t="str">
        <f t="shared" si="92"/>
        <v>NO</v>
      </c>
      <c r="AC1461" t="str">
        <f t="shared" si="93"/>
        <v>NO</v>
      </c>
      <c r="AD1461" t="str">
        <f t="shared" si="94"/>
        <v>NO</v>
      </c>
      <c r="AE1461" t="str">
        <f t="shared" si="95"/>
        <v>NO</v>
      </c>
      <c r="AF1461"/>
    </row>
    <row r="1462" spans="1:32" ht="15" x14ac:dyDescent="0.35">
      <c r="A1462" s="5" t="s">
        <v>1566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88"/>
        <v>SimFix</v>
      </c>
      <c r="P1462" s="13" t="str">
        <f t="shared" si="89"/>
        <v>Search Like Pattern</v>
      </c>
      <c r="Q1462" s="13" t="str">
        <f>IF(NOT(ISERR(SEARCH("*_Buggy",$A1462))), "Buggy", IF(NOT(ISERR(SEARCH("*_Manual",$A1462))), "Manual", IF(NOT(ISERR(SEARCH("*_Auto",$A1462))), "Auto", "")))</f>
        <v>Auto</v>
      </c>
      <c r="R1462" s="13" t="s">
        <v>578</v>
      </c>
      <c r="S1462" s="25">
        <v>6</v>
      </c>
      <c r="T1462" s="13">
        <v>34</v>
      </c>
      <c r="U1462" s="25">
        <v>0</v>
      </c>
      <c r="V1462" s="25">
        <v>0</v>
      </c>
      <c r="W1462" s="25">
        <v>0</v>
      </c>
      <c r="X1462" s="13">
        <v>34</v>
      </c>
      <c r="Y1462" s="13" t="str">
        <f t="shared" si="90"/>
        <v>Chart-22</v>
      </c>
      <c r="AA1462" t="str">
        <f t="shared" si="91"/>
        <v>NO</v>
      </c>
      <c r="AB1462" t="str">
        <f t="shared" si="92"/>
        <v>NO</v>
      </c>
      <c r="AC1462" t="str">
        <f t="shared" si="93"/>
        <v>NO</v>
      </c>
      <c r="AD1462" t="str">
        <f t="shared" si="94"/>
        <v>YES</v>
      </c>
      <c r="AE1462" t="str">
        <f t="shared" si="95"/>
        <v>YES</v>
      </c>
      <c r="AF1462"/>
    </row>
    <row r="1463" spans="1:32" ht="15" x14ac:dyDescent="0.35">
      <c r="A1463" s="5" t="s">
        <v>1567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88"/>
        <v>SimFix</v>
      </c>
      <c r="P1463" s="13" t="str">
        <f t="shared" si="89"/>
        <v>Search Like Pattern</v>
      </c>
      <c r="Q1463" s="13" t="str">
        <f>IF(NOT(ISERR(SEARCH("*_Buggy",$A1463))), "Buggy", IF(NOT(ISERR(SEARCH("*_Manual",$A1463))), "Manual", IF(NOT(ISERR(SEARCH("*_Auto",$A1463))), "Auto", "")))</f>
        <v>Auto</v>
      </c>
      <c r="R1463" s="13" t="s">
        <v>578</v>
      </c>
      <c r="S1463" s="25">
        <v>2</v>
      </c>
      <c r="T1463" s="13">
        <v>9</v>
      </c>
      <c r="U1463" s="25">
        <v>0</v>
      </c>
      <c r="V1463" s="25">
        <v>0</v>
      </c>
      <c r="W1463" s="25">
        <v>0</v>
      </c>
      <c r="X1463" s="13">
        <v>9</v>
      </c>
      <c r="Y1463" s="13" t="str">
        <f t="shared" si="90"/>
        <v>Chart-25</v>
      </c>
      <c r="AA1463" t="str">
        <f t="shared" si="91"/>
        <v>NO</v>
      </c>
      <c r="AB1463" t="str">
        <f t="shared" si="92"/>
        <v>NO</v>
      </c>
      <c r="AC1463" t="str">
        <f t="shared" si="93"/>
        <v>NO</v>
      </c>
      <c r="AD1463" t="str">
        <f t="shared" si="94"/>
        <v>YES</v>
      </c>
      <c r="AE1463" t="str">
        <f t="shared" si="95"/>
        <v>YES</v>
      </c>
      <c r="AF1463"/>
    </row>
    <row r="1464" spans="1:32" ht="15" x14ac:dyDescent="0.35">
      <c r="A1464" s="5" t="s">
        <v>1568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88"/>
        <v>SimFix</v>
      </c>
      <c r="P1464" s="13" t="str">
        <f t="shared" si="89"/>
        <v>Search Like Pattern</v>
      </c>
      <c r="Q1464" s="13" t="str">
        <f>IF(NOT(ISERR(SEARCH("*_Buggy",$A1464))), "Buggy", IF(NOT(ISERR(SEARCH("*_Manual",$A1464))), "Manual", IF(NOT(ISERR(SEARCH("*_Auto",$A1464))), "Auto", "")))</f>
        <v>Auto</v>
      </c>
      <c r="R1464" s="13" t="s">
        <v>578</v>
      </c>
      <c r="S1464" s="25">
        <v>2</v>
      </c>
      <c r="T1464" s="13">
        <v>9</v>
      </c>
      <c r="U1464" s="25">
        <v>0</v>
      </c>
      <c r="V1464" s="25">
        <v>0</v>
      </c>
      <c r="W1464" s="25">
        <v>0</v>
      </c>
      <c r="X1464" s="13">
        <v>9</v>
      </c>
      <c r="Y1464" s="13" t="str">
        <f t="shared" si="90"/>
        <v>Closure-11</v>
      </c>
      <c r="AA1464" t="str">
        <f t="shared" si="91"/>
        <v>NO</v>
      </c>
      <c r="AB1464" t="str">
        <f t="shared" si="92"/>
        <v>NO</v>
      </c>
      <c r="AC1464" t="str">
        <f t="shared" si="93"/>
        <v>NO</v>
      </c>
      <c r="AD1464" t="str">
        <f t="shared" si="94"/>
        <v>NO</v>
      </c>
      <c r="AE1464" t="str">
        <f t="shared" si="95"/>
        <v>NO</v>
      </c>
      <c r="AF1464"/>
    </row>
    <row r="1465" spans="1:32" ht="15" x14ac:dyDescent="0.35">
      <c r="A1465" s="5" t="s">
        <v>1569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88"/>
        <v>SimFix</v>
      </c>
      <c r="P1465" s="13" t="str">
        <f t="shared" si="89"/>
        <v>Search Like Pattern</v>
      </c>
      <c r="Q1465" s="13" t="str">
        <f>IF(NOT(ISERR(SEARCH("*_Buggy",$A1465))), "Buggy", IF(NOT(ISERR(SEARCH("*_Manual",$A1465))), "Manual", IF(NOT(ISERR(SEARCH("*_Auto",$A1465))), "Auto", "")))</f>
        <v>Auto</v>
      </c>
      <c r="R1465" s="13" t="s">
        <v>577</v>
      </c>
      <c r="S1465" s="25">
        <v>2</v>
      </c>
      <c r="T1465" s="13">
        <v>7</v>
      </c>
      <c r="U1465" s="25">
        <v>0</v>
      </c>
      <c r="V1465" s="25">
        <v>0</v>
      </c>
      <c r="W1465" s="25">
        <v>0</v>
      </c>
      <c r="X1465" s="13">
        <v>7</v>
      </c>
      <c r="Y1465" s="13" t="str">
        <f t="shared" si="90"/>
        <v>Closure-115</v>
      </c>
      <c r="AA1465" t="str">
        <f t="shared" si="91"/>
        <v>NO</v>
      </c>
      <c r="AB1465" t="str">
        <f t="shared" si="92"/>
        <v>NO</v>
      </c>
      <c r="AC1465" t="str">
        <f t="shared" si="93"/>
        <v>NO</v>
      </c>
      <c r="AD1465" t="str">
        <f t="shared" si="94"/>
        <v>YES</v>
      </c>
      <c r="AE1465" t="str">
        <f t="shared" si="95"/>
        <v>YES</v>
      </c>
      <c r="AF1465"/>
    </row>
    <row r="1466" spans="1:32" ht="15" x14ac:dyDescent="0.35">
      <c r="A1466" s="5" t="s">
        <v>1570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88"/>
        <v>SimFix</v>
      </c>
      <c r="P1466" s="13" t="str">
        <f t="shared" si="89"/>
        <v>Search Like Pattern</v>
      </c>
      <c r="Q1466" s="13" t="str">
        <f>IF(NOT(ISERR(SEARCH("*_Buggy",$A1466))), "Buggy", IF(NOT(ISERR(SEARCH("*_Manual",$A1466))), "Manual", IF(NOT(ISERR(SEARCH("*_Auto",$A1466))), "Auto", "")))</f>
        <v>Auto</v>
      </c>
      <c r="R1466" s="13" t="s">
        <v>578</v>
      </c>
      <c r="S1466" s="25">
        <v>2</v>
      </c>
      <c r="T1466" s="13">
        <v>10</v>
      </c>
      <c r="U1466" s="25">
        <v>0</v>
      </c>
      <c r="V1466" s="25">
        <v>0</v>
      </c>
      <c r="W1466" s="25">
        <v>0</v>
      </c>
      <c r="X1466" s="13">
        <v>10</v>
      </c>
      <c r="Y1466" s="13" t="str">
        <f t="shared" si="90"/>
        <v>Closure-125</v>
      </c>
      <c r="AA1466" t="str">
        <f t="shared" si="91"/>
        <v>NO</v>
      </c>
      <c r="AB1466" t="str">
        <f t="shared" si="92"/>
        <v>NO</v>
      </c>
      <c r="AC1466" t="str">
        <f t="shared" si="93"/>
        <v>NO</v>
      </c>
      <c r="AD1466" t="str">
        <f t="shared" si="94"/>
        <v>NO</v>
      </c>
      <c r="AE1466" t="str">
        <f t="shared" si="95"/>
        <v>NO</v>
      </c>
      <c r="AF1466"/>
    </row>
    <row r="1467" spans="1:32" ht="15" x14ac:dyDescent="0.35">
      <c r="A1467" s="7" t="s">
        <v>1571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88"/>
        <v>SimFix</v>
      </c>
      <c r="P1467" s="13" t="str">
        <f t="shared" si="89"/>
        <v>Search Like Pattern</v>
      </c>
      <c r="Q1467" s="13" t="str">
        <f>IF(NOT(ISERR(SEARCH("*_Buggy",$A1467))), "Buggy", IF(NOT(ISERR(SEARCH("*_Manual",$A1467))), "Manual", IF(NOT(ISERR(SEARCH("*_Auto",$A1467))), "Auto", "")))</f>
        <v>Auto</v>
      </c>
      <c r="R1467" s="13" t="s">
        <v>577</v>
      </c>
      <c r="S1467" s="25">
        <v>2</v>
      </c>
      <c r="T1467" s="13">
        <v>7</v>
      </c>
      <c r="U1467" s="25">
        <v>0</v>
      </c>
      <c r="V1467" s="25">
        <v>0</v>
      </c>
      <c r="W1467" s="25">
        <v>0</v>
      </c>
      <c r="X1467" s="13">
        <v>7</v>
      </c>
      <c r="Y1467" s="13" t="str">
        <f t="shared" si="90"/>
        <v>Closure-14</v>
      </c>
      <c r="AA1467" t="str">
        <f t="shared" si="91"/>
        <v>NO</v>
      </c>
      <c r="AB1467" t="str">
        <f t="shared" si="92"/>
        <v>NO</v>
      </c>
      <c r="AC1467" t="str">
        <f t="shared" si="93"/>
        <v>NO</v>
      </c>
      <c r="AD1467" t="str">
        <f t="shared" si="94"/>
        <v>NO</v>
      </c>
      <c r="AE1467" t="str">
        <f t="shared" si="95"/>
        <v>NO</v>
      </c>
      <c r="AF1467"/>
    </row>
    <row r="1468" spans="1:32" ht="15" x14ac:dyDescent="0.35">
      <c r="A1468" s="7" t="s">
        <v>1572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88"/>
        <v>SimFix</v>
      </c>
      <c r="P1468" s="13" t="str">
        <f t="shared" si="89"/>
        <v>Search Like Pattern</v>
      </c>
      <c r="Q1468" s="13" t="str">
        <f>IF(NOT(ISERR(SEARCH("*_Buggy",$A1468))), "Buggy", IF(NOT(ISERR(SEARCH("*_Manual",$A1468))), "Manual", IF(NOT(ISERR(SEARCH("*_Auto",$A1468))), "Auto", "")))</f>
        <v>Auto</v>
      </c>
      <c r="R1468" s="13" t="s">
        <v>577</v>
      </c>
      <c r="S1468" s="25">
        <v>2</v>
      </c>
      <c r="T1468" s="13">
        <v>8</v>
      </c>
      <c r="U1468" s="25">
        <v>0</v>
      </c>
      <c r="V1468" s="25">
        <v>0</v>
      </c>
      <c r="W1468" s="25">
        <v>0</v>
      </c>
      <c r="X1468" s="13">
        <v>8</v>
      </c>
      <c r="Y1468" s="13" t="str">
        <f t="shared" si="90"/>
        <v>Closure-19</v>
      </c>
      <c r="AA1468" t="str">
        <f t="shared" si="91"/>
        <v>NO</v>
      </c>
      <c r="AB1468" t="str">
        <f t="shared" si="92"/>
        <v>NO</v>
      </c>
      <c r="AC1468" t="str">
        <f t="shared" si="93"/>
        <v>NO</v>
      </c>
      <c r="AD1468" t="str">
        <f t="shared" si="94"/>
        <v>NO</v>
      </c>
      <c r="AE1468" t="str">
        <f t="shared" si="95"/>
        <v>NO</v>
      </c>
      <c r="AF1468"/>
    </row>
    <row r="1469" spans="1:32" ht="15" x14ac:dyDescent="0.35">
      <c r="A1469" s="5" t="s">
        <v>1573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88"/>
        <v>SimFix</v>
      </c>
      <c r="P1469" s="13" t="str">
        <f t="shared" si="89"/>
        <v>Search Like Pattern</v>
      </c>
      <c r="Q1469" s="13" t="str">
        <f>IF(NOT(ISERR(SEARCH("*_Buggy",$A1469))), "Buggy", IF(NOT(ISERR(SEARCH("*_Manual",$A1469))), "Manual", IF(NOT(ISERR(SEARCH("*_Auto",$A1469))), "Auto", "")))</f>
        <v>Auto</v>
      </c>
      <c r="R1469" s="13" t="s">
        <v>578</v>
      </c>
      <c r="S1469" s="25">
        <v>2</v>
      </c>
      <c r="T1469" s="13">
        <v>9</v>
      </c>
      <c r="U1469" s="25">
        <v>0</v>
      </c>
      <c r="V1469" s="25">
        <v>0</v>
      </c>
      <c r="W1469" s="25">
        <v>0</v>
      </c>
      <c r="X1469" s="13">
        <v>9</v>
      </c>
      <c r="Y1469" s="13" t="str">
        <f t="shared" si="90"/>
        <v>Closure-21</v>
      </c>
      <c r="AA1469" t="str">
        <f t="shared" si="91"/>
        <v>NO</v>
      </c>
      <c r="AB1469" t="str">
        <f t="shared" si="92"/>
        <v>NO</v>
      </c>
      <c r="AC1469" t="str">
        <f t="shared" si="93"/>
        <v>NO</v>
      </c>
      <c r="AD1469" t="str">
        <f t="shared" si="94"/>
        <v>YES</v>
      </c>
      <c r="AE1469" t="str">
        <f t="shared" si="95"/>
        <v>YES</v>
      </c>
      <c r="AF1469"/>
    </row>
    <row r="1470" spans="1:32" ht="15" x14ac:dyDescent="0.35">
      <c r="A1470" s="7" t="s">
        <v>1574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88"/>
        <v>SimFix</v>
      </c>
      <c r="P1470" s="13" t="str">
        <f t="shared" si="89"/>
        <v>Search Like Pattern</v>
      </c>
      <c r="Q1470" s="13" t="str">
        <f>IF(NOT(ISERR(SEARCH("*_Buggy",$A1470))), "Buggy", IF(NOT(ISERR(SEARCH("*_Manual",$A1470))), "Manual", IF(NOT(ISERR(SEARCH("*_Auto",$A1470))), "Auto", "")))</f>
        <v>Auto</v>
      </c>
      <c r="R1470" s="13" t="s">
        <v>578</v>
      </c>
      <c r="S1470" s="25">
        <v>2</v>
      </c>
      <c r="T1470" s="13">
        <v>9</v>
      </c>
      <c r="U1470" s="25">
        <v>0</v>
      </c>
      <c r="V1470" s="25">
        <v>0</v>
      </c>
      <c r="W1470" s="25">
        <v>0</v>
      </c>
      <c r="X1470" s="13">
        <v>9</v>
      </c>
      <c r="Y1470" s="13" t="str">
        <f t="shared" si="90"/>
        <v>Closure-22</v>
      </c>
      <c r="AA1470" t="str">
        <f t="shared" si="91"/>
        <v>NO</v>
      </c>
      <c r="AB1470" t="str">
        <f t="shared" si="92"/>
        <v>NO</v>
      </c>
      <c r="AC1470" t="str">
        <f t="shared" si="93"/>
        <v>NO</v>
      </c>
      <c r="AD1470" t="str">
        <f t="shared" si="94"/>
        <v>YES</v>
      </c>
      <c r="AE1470" t="str">
        <f t="shared" si="95"/>
        <v>YES</v>
      </c>
      <c r="AF1470"/>
    </row>
    <row r="1471" spans="1:32" ht="15" x14ac:dyDescent="0.35">
      <c r="A1471" s="5" t="s">
        <v>1575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88"/>
        <v>SimFix</v>
      </c>
      <c r="P1471" s="13" t="str">
        <f t="shared" si="89"/>
        <v>Search Like Pattern</v>
      </c>
      <c r="Q1471" s="13" t="str">
        <f>IF(NOT(ISERR(SEARCH("*_Buggy",$A1471))), "Buggy", IF(NOT(ISERR(SEARCH("*_Manual",$A1471))), "Manual", IF(NOT(ISERR(SEARCH("*_Auto",$A1471))), "Auto", "")))</f>
        <v>Auto</v>
      </c>
      <c r="R1471" s="13" t="s">
        <v>578</v>
      </c>
      <c r="S1471" s="25">
        <v>2</v>
      </c>
      <c r="T1471" s="13">
        <v>7</v>
      </c>
      <c r="U1471" s="25">
        <v>0</v>
      </c>
      <c r="V1471" s="25">
        <v>0</v>
      </c>
      <c r="W1471" s="25">
        <v>0</v>
      </c>
      <c r="X1471" s="13">
        <v>7</v>
      </c>
      <c r="Y1471" s="13" t="str">
        <f t="shared" si="90"/>
        <v>Closure-38</v>
      </c>
      <c r="AA1471" t="str">
        <f t="shared" si="91"/>
        <v>NO</v>
      </c>
      <c r="AB1471" t="str">
        <f t="shared" si="92"/>
        <v>NO</v>
      </c>
      <c r="AC1471" t="str">
        <f t="shared" si="93"/>
        <v>NO</v>
      </c>
      <c r="AD1471" t="str">
        <f t="shared" si="94"/>
        <v>NO</v>
      </c>
      <c r="AE1471" t="str">
        <f t="shared" si="95"/>
        <v>NO</v>
      </c>
      <c r="AF1471"/>
    </row>
    <row r="1472" spans="1:32" ht="15" x14ac:dyDescent="0.35">
      <c r="A1472" s="7" t="s">
        <v>1576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88"/>
        <v>SimFix</v>
      </c>
      <c r="P1472" s="13" t="str">
        <f t="shared" si="89"/>
        <v>Search Like Pattern</v>
      </c>
      <c r="Q1472" s="13" t="str">
        <f>IF(NOT(ISERR(SEARCH("*_Buggy",$A1472))), "Buggy", IF(NOT(ISERR(SEARCH("*_Manual",$A1472))), "Manual", IF(NOT(ISERR(SEARCH("*_Auto",$A1472))), "Auto", "")))</f>
        <v>Auto</v>
      </c>
      <c r="R1472" s="13" t="s">
        <v>578</v>
      </c>
      <c r="S1472" s="25">
        <v>2</v>
      </c>
      <c r="T1472" s="13">
        <v>14</v>
      </c>
      <c r="U1472" s="25">
        <v>0</v>
      </c>
      <c r="V1472" s="25">
        <v>0</v>
      </c>
      <c r="W1472" s="25">
        <v>0</v>
      </c>
      <c r="X1472" s="13">
        <v>14</v>
      </c>
      <c r="Y1472" s="13" t="str">
        <f t="shared" si="90"/>
        <v>Closure-46</v>
      </c>
      <c r="AA1472" t="str">
        <f t="shared" si="91"/>
        <v>NO</v>
      </c>
      <c r="AB1472" t="str">
        <f t="shared" si="92"/>
        <v>NO</v>
      </c>
      <c r="AC1472" t="str">
        <f t="shared" si="93"/>
        <v>NO</v>
      </c>
      <c r="AD1472" t="str">
        <f t="shared" si="94"/>
        <v>NO</v>
      </c>
      <c r="AE1472" t="str">
        <f t="shared" si="95"/>
        <v>YES</v>
      </c>
      <c r="AF1472"/>
    </row>
    <row r="1473" spans="1:32" ht="15" x14ac:dyDescent="0.35">
      <c r="A1473" s="5" t="s">
        <v>1577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88"/>
        <v>SimFix</v>
      </c>
      <c r="P1473" s="13" t="str">
        <f t="shared" si="89"/>
        <v>Search Like Pattern</v>
      </c>
      <c r="Q1473" s="13" t="str">
        <f>IF(NOT(ISERR(SEARCH("*_Buggy",$A1473))), "Buggy", IF(NOT(ISERR(SEARCH("*_Manual",$A1473))), "Manual", IF(NOT(ISERR(SEARCH("*_Auto",$A1473))), "Auto", "")))</f>
        <v>Auto</v>
      </c>
      <c r="R1473" s="13" t="s">
        <v>577</v>
      </c>
      <c r="S1473" s="25">
        <v>2</v>
      </c>
      <c r="T1473" s="13">
        <v>7</v>
      </c>
      <c r="U1473" s="25">
        <v>0</v>
      </c>
      <c r="V1473" s="25">
        <v>0</v>
      </c>
      <c r="W1473" s="25">
        <v>0</v>
      </c>
      <c r="X1473" s="13">
        <v>7</v>
      </c>
      <c r="Y1473" s="13" t="str">
        <f t="shared" si="90"/>
        <v>Closure-57</v>
      </c>
      <c r="AA1473" t="str">
        <f t="shared" si="91"/>
        <v>NO</v>
      </c>
      <c r="AB1473" t="str">
        <f t="shared" si="92"/>
        <v>NO</v>
      </c>
      <c r="AC1473" t="str">
        <f t="shared" si="93"/>
        <v>NO</v>
      </c>
      <c r="AD1473" t="str">
        <f t="shared" si="94"/>
        <v>NO</v>
      </c>
      <c r="AE1473" t="str">
        <f t="shared" si="95"/>
        <v>NO</v>
      </c>
      <c r="AF1473"/>
    </row>
    <row r="1474" spans="1:32" ht="15" x14ac:dyDescent="0.35">
      <c r="A1474" s="5" t="s">
        <v>1578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88"/>
        <v>SimFix</v>
      </c>
      <c r="P1474" s="13" t="str">
        <f t="shared" si="89"/>
        <v>Search Like Pattern</v>
      </c>
      <c r="Q1474" s="13" t="str">
        <f>IF(NOT(ISERR(SEARCH("*_Buggy",$A1474))), "Buggy", IF(NOT(ISERR(SEARCH("*_Manual",$A1474))), "Manual", IF(NOT(ISERR(SEARCH("*_Auto",$A1474))), "Auto", "")))</f>
        <v>Auto</v>
      </c>
      <c r="R1474" s="13" t="s">
        <v>578</v>
      </c>
      <c r="S1474" s="25">
        <v>2</v>
      </c>
      <c r="T1474" s="13">
        <v>9</v>
      </c>
      <c r="U1474" s="25">
        <v>0</v>
      </c>
      <c r="V1474" s="25">
        <v>0</v>
      </c>
      <c r="W1474" s="25">
        <v>0</v>
      </c>
      <c r="X1474" s="13">
        <v>9</v>
      </c>
      <c r="Y1474" s="13" t="str">
        <f t="shared" si="90"/>
        <v>Closure-6</v>
      </c>
      <c r="AA1474" t="str">
        <f t="shared" si="91"/>
        <v>NO</v>
      </c>
      <c r="AB1474" t="str">
        <f t="shared" si="92"/>
        <v>NO</v>
      </c>
      <c r="AC1474" t="str">
        <f t="shared" si="93"/>
        <v>NO</v>
      </c>
      <c r="AD1474" t="str">
        <f t="shared" si="94"/>
        <v>YES</v>
      </c>
      <c r="AE1474" t="str">
        <f t="shared" si="95"/>
        <v>YES</v>
      </c>
      <c r="AF1474"/>
    </row>
    <row r="1475" spans="1:32" ht="15" x14ac:dyDescent="0.35">
      <c r="A1475" s="7" t="s">
        <v>1579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88"/>
        <v>SimFix</v>
      </c>
      <c r="P1475" s="13" t="str">
        <f t="shared" si="89"/>
        <v>Search Like Pattern</v>
      </c>
      <c r="Q1475" s="13" t="str">
        <f>IF(NOT(ISERR(SEARCH("*_Buggy",$A1475))), "Buggy", IF(NOT(ISERR(SEARCH("*_Manual",$A1475))), "Manual", IF(NOT(ISERR(SEARCH("*_Auto",$A1475))), "Auto", "")))</f>
        <v>Auto</v>
      </c>
      <c r="R1475" s="13" t="s">
        <v>577</v>
      </c>
      <c r="S1475" s="25">
        <v>2</v>
      </c>
      <c r="T1475" s="13">
        <v>15</v>
      </c>
      <c r="U1475" s="25">
        <v>0</v>
      </c>
      <c r="V1475" s="25">
        <v>0</v>
      </c>
      <c r="W1475" s="25">
        <v>0</v>
      </c>
      <c r="X1475" s="13">
        <v>15</v>
      </c>
      <c r="Y1475" s="13" t="str">
        <f t="shared" si="90"/>
        <v>Closure-62</v>
      </c>
      <c r="AA1475" t="str">
        <f t="shared" si="91"/>
        <v>NO</v>
      </c>
      <c r="AB1475" t="str">
        <f t="shared" si="92"/>
        <v>NO</v>
      </c>
      <c r="AC1475" t="str">
        <f t="shared" si="93"/>
        <v>NO</v>
      </c>
      <c r="AD1475" t="str">
        <f t="shared" si="94"/>
        <v>NO</v>
      </c>
      <c r="AE1475" t="str">
        <f t="shared" si="95"/>
        <v>NO</v>
      </c>
      <c r="AF1475"/>
    </row>
    <row r="1476" spans="1:32" ht="15" x14ac:dyDescent="0.35">
      <c r="A1476" s="7" t="s">
        <v>1580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88"/>
        <v>SimFix</v>
      </c>
      <c r="P1476" s="13" t="str">
        <f t="shared" si="89"/>
        <v>Search Like Pattern</v>
      </c>
      <c r="Q1476" s="13" t="str">
        <f>IF(NOT(ISERR(SEARCH("*_Buggy",$A1476))), "Buggy", IF(NOT(ISERR(SEARCH("*_Manual",$A1476))), "Manual", IF(NOT(ISERR(SEARCH("*_Auto",$A1476))), "Auto", "")))</f>
        <v>Auto</v>
      </c>
      <c r="R1476" s="13" t="s">
        <v>577</v>
      </c>
      <c r="S1476" s="25">
        <v>2</v>
      </c>
      <c r="T1476" s="13">
        <v>9</v>
      </c>
      <c r="U1476" s="25">
        <v>0</v>
      </c>
      <c r="V1476" s="25">
        <v>0</v>
      </c>
      <c r="W1476" s="25">
        <v>0</v>
      </c>
      <c r="X1476" s="13">
        <v>9</v>
      </c>
      <c r="Y1476" s="13" t="str">
        <f t="shared" si="90"/>
        <v>Closure-73</v>
      </c>
      <c r="AA1476" t="str">
        <f t="shared" si="91"/>
        <v>NO</v>
      </c>
      <c r="AB1476" t="str">
        <f t="shared" si="92"/>
        <v>NO</v>
      </c>
      <c r="AC1476" t="str">
        <f t="shared" si="93"/>
        <v>NO</v>
      </c>
      <c r="AD1476" t="str">
        <f t="shared" si="94"/>
        <v>NO</v>
      </c>
      <c r="AE1476" t="str">
        <f t="shared" si="95"/>
        <v>NO</v>
      </c>
      <c r="AF1476"/>
    </row>
    <row r="1477" spans="1:32" ht="15" x14ac:dyDescent="0.35">
      <c r="A1477" s="7" t="s">
        <v>1581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88"/>
        <v>SimFix</v>
      </c>
      <c r="P1477" s="13" t="str">
        <f t="shared" si="89"/>
        <v>Search Like Pattern</v>
      </c>
      <c r="Q1477" s="13" t="str">
        <f>IF(NOT(ISERR(SEARCH("*_Buggy",$A1477))), "Buggy", IF(NOT(ISERR(SEARCH("*_Manual",$A1477))), "Manual", IF(NOT(ISERR(SEARCH("*_Auto",$A1477))), "Auto", "")))</f>
        <v>Auto</v>
      </c>
      <c r="R1477" s="13" t="s">
        <v>578</v>
      </c>
      <c r="S1477" s="25">
        <v>2</v>
      </c>
      <c r="T1477" s="13">
        <v>11</v>
      </c>
      <c r="U1477" s="25">
        <v>0</v>
      </c>
      <c r="V1477" s="25">
        <v>0</v>
      </c>
      <c r="W1477" s="25">
        <v>0</v>
      </c>
      <c r="X1477" s="13">
        <v>11</v>
      </c>
      <c r="Y1477" s="13" t="str">
        <f t="shared" si="90"/>
        <v>Lang-1</v>
      </c>
      <c r="AA1477" t="str">
        <f t="shared" si="91"/>
        <v>NO</v>
      </c>
      <c r="AB1477" t="str">
        <f t="shared" si="92"/>
        <v>NO</v>
      </c>
      <c r="AC1477" t="str">
        <f t="shared" si="93"/>
        <v>NO</v>
      </c>
      <c r="AD1477" t="str">
        <f t="shared" si="94"/>
        <v>YES</v>
      </c>
      <c r="AE1477" t="str">
        <f t="shared" si="95"/>
        <v>YES</v>
      </c>
      <c r="AF1477"/>
    </row>
    <row r="1478" spans="1:32" ht="15" x14ac:dyDescent="0.35">
      <c r="A1478" s="7" t="s">
        <v>1582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88"/>
        <v>SimFix</v>
      </c>
      <c r="P1478" s="13" t="str">
        <f t="shared" si="89"/>
        <v>Search Like Pattern</v>
      </c>
      <c r="Q1478" s="13" t="str">
        <f>IF(NOT(ISERR(SEARCH("*_Buggy",$A1478))), "Buggy", IF(NOT(ISERR(SEARCH("*_Manual",$A1478))), "Manual", IF(NOT(ISERR(SEARCH("*_Auto",$A1478))), "Auto", "")))</f>
        <v>Auto</v>
      </c>
      <c r="R1478" s="13" t="s">
        <v>578</v>
      </c>
      <c r="S1478" s="25">
        <v>2</v>
      </c>
      <c r="T1478" s="13">
        <v>14</v>
      </c>
      <c r="U1478" s="25">
        <v>0</v>
      </c>
      <c r="V1478" s="25">
        <v>0</v>
      </c>
      <c r="W1478" s="25">
        <v>0</v>
      </c>
      <c r="X1478" s="13">
        <v>14</v>
      </c>
      <c r="Y1478" s="13" t="str">
        <f t="shared" si="90"/>
        <v>Lang-12</v>
      </c>
      <c r="AA1478" t="str">
        <f t="shared" si="91"/>
        <v>NO</v>
      </c>
      <c r="AB1478" t="str">
        <f t="shared" si="92"/>
        <v>NO</v>
      </c>
      <c r="AC1478" t="str">
        <f t="shared" si="93"/>
        <v>NO</v>
      </c>
      <c r="AD1478" t="str">
        <f t="shared" si="94"/>
        <v>YES</v>
      </c>
      <c r="AE1478" t="str">
        <f t="shared" si="95"/>
        <v>YES</v>
      </c>
      <c r="AF1478"/>
    </row>
    <row r="1479" spans="1:32" ht="15" x14ac:dyDescent="0.35">
      <c r="A1479" s="5" t="s">
        <v>1583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88"/>
        <v>SimFix</v>
      </c>
      <c r="P1479" s="13" t="str">
        <f t="shared" si="89"/>
        <v>Search Like Pattern</v>
      </c>
      <c r="Q1479" s="13" t="str">
        <f>IF(NOT(ISERR(SEARCH("*_Buggy",$A1479))), "Buggy", IF(NOT(ISERR(SEARCH("*_Manual",$A1479))), "Manual", IF(NOT(ISERR(SEARCH("*_Auto",$A1479))), "Auto", "")))</f>
        <v>Auto</v>
      </c>
      <c r="R1479" s="13" t="s">
        <v>578</v>
      </c>
      <c r="S1479" s="25">
        <v>2</v>
      </c>
      <c r="T1479" s="13">
        <v>8</v>
      </c>
      <c r="U1479" s="25">
        <v>0</v>
      </c>
      <c r="V1479" s="25">
        <v>0</v>
      </c>
      <c r="W1479" s="25">
        <v>0</v>
      </c>
      <c r="X1479" s="13">
        <v>8</v>
      </c>
      <c r="Y1479" s="13" t="str">
        <f t="shared" si="90"/>
        <v>Lang-16</v>
      </c>
      <c r="AA1479" t="str">
        <f t="shared" si="91"/>
        <v>NO</v>
      </c>
      <c r="AB1479" t="str">
        <f t="shared" si="92"/>
        <v>NO</v>
      </c>
      <c r="AC1479" t="str">
        <f t="shared" si="93"/>
        <v>NO</v>
      </c>
      <c r="AD1479" t="str">
        <f t="shared" si="94"/>
        <v>NO</v>
      </c>
      <c r="AE1479" t="str">
        <f t="shared" si="95"/>
        <v>NO</v>
      </c>
      <c r="AF1479"/>
    </row>
    <row r="1480" spans="1:32" ht="15" x14ac:dyDescent="0.35">
      <c r="A1480" s="5" t="s">
        <v>1584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88"/>
        <v>SimFix</v>
      </c>
      <c r="P1480" s="13" t="str">
        <f t="shared" si="89"/>
        <v>Search Like Pattern</v>
      </c>
      <c r="Q1480" s="13" t="str">
        <f>IF(NOT(ISERR(SEARCH("*_Buggy",$A1480))), "Buggy", IF(NOT(ISERR(SEARCH("*_Manual",$A1480))), "Manual", IF(NOT(ISERR(SEARCH("*_Auto",$A1480))), "Auto", "")))</f>
        <v>Auto</v>
      </c>
      <c r="R1480" s="13" t="s">
        <v>578</v>
      </c>
      <c r="S1480" s="25">
        <v>2</v>
      </c>
      <c r="T1480" s="13">
        <v>8</v>
      </c>
      <c r="U1480" s="25">
        <v>0</v>
      </c>
      <c r="V1480" s="25">
        <v>0</v>
      </c>
      <c r="W1480" s="25">
        <v>0</v>
      </c>
      <c r="X1480" s="13">
        <v>8</v>
      </c>
      <c r="Y1480" s="13" t="str">
        <f t="shared" si="90"/>
        <v>Lang-27</v>
      </c>
      <c r="AA1480" t="str">
        <f t="shared" si="91"/>
        <v>NO</v>
      </c>
      <c r="AB1480" t="str">
        <f t="shared" si="92"/>
        <v>NO</v>
      </c>
      <c r="AC1480" t="str">
        <f t="shared" si="93"/>
        <v>NO</v>
      </c>
      <c r="AD1480" t="str">
        <f t="shared" si="94"/>
        <v>YES</v>
      </c>
      <c r="AE1480" t="str">
        <f t="shared" si="95"/>
        <v>NO</v>
      </c>
      <c r="AF1480"/>
    </row>
    <row r="1481" spans="1:32" ht="15" x14ac:dyDescent="0.35">
      <c r="A1481" s="7" t="s">
        <v>1585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88"/>
        <v>SimFix</v>
      </c>
      <c r="P1481" s="13" t="str">
        <f t="shared" si="89"/>
        <v>Search Like Pattern</v>
      </c>
      <c r="Q1481" s="13" t="str">
        <f>IF(NOT(ISERR(SEARCH("*_Buggy",$A1481))), "Buggy", IF(NOT(ISERR(SEARCH("*_Manual",$A1481))), "Manual", IF(NOT(ISERR(SEARCH("*_Auto",$A1481))), "Auto", "")))</f>
        <v>Auto</v>
      </c>
      <c r="R1481" s="13" t="s">
        <v>577</v>
      </c>
      <c r="S1481" s="25">
        <v>2</v>
      </c>
      <c r="T1481" s="13">
        <v>7</v>
      </c>
      <c r="U1481" s="25">
        <v>0</v>
      </c>
      <c r="V1481" s="25">
        <v>0</v>
      </c>
      <c r="W1481" s="25">
        <v>0</v>
      </c>
      <c r="X1481" s="13">
        <v>7</v>
      </c>
      <c r="Y1481" s="13" t="str">
        <f t="shared" si="90"/>
        <v>Lang-33</v>
      </c>
      <c r="AA1481" t="str">
        <f t="shared" si="91"/>
        <v>NO</v>
      </c>
      <c r="AB1481" t="str">
        <f t="shared" si="92"/>
        <v>NO</v>
      </c>
      <c r="AC1481" t="str">
        <f t="shared" si="93"/>
        <v>NO</v>
      </c>
      <c r="AD1481" t="str">
        <f t="shared" si="94"/>
        <v>NO</v>
      </c>
      <c r="AE1481" t="str">
        <f t="shared" si="95"/>
        <v>NO</v>
      </c>
      <c r="AF1481"/>
    </row>
    <row r="1482" spans="1:32" ht="15" x14ac:dyDescent="0.35">
      <c r="A1482" s="7" t="s">
        <v>1586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88"/>
        <v>SimFix</v>
      </c>
      <c r="P1482" s="13" t="str">
        <f t="shared" si="89"/>
        <v>Search Like Pattern</v>
      </c>
      <c r="Q1482" s="13" t="str">
        <f>IF(NOT(ISERR(SEARCH("*_Buggy",$A1482))), "Buggy", IF(NOT(ISERR(SEARCH("*_Manual",$A1482))), "Manual", IF(NOT(ISERR(SEARCH("*_Auto",$A1482))), "Auto", "")))</f>
        <v>Auto</v>
      </c>
      <c r="R1482" s="13" t="s">
        <v>577</v>
      </c>
      <c r="S1482" s="25">
        <v>2</v>
      </c>
      <c r="T1482" s="13">
        <v>13</v>
      </c>
      <c r="U1482" s="25">
        <v>0</v>
      </c>
      <c r="V1482" s="25">
        <v>0</v>
      </c>
      <c r="W1482" s="25">
        <v>0</v>
      </c>
      <c r="X1482" s="13">
        <v>13</v>
      </c>
      <c r="Y1482" s="13" t="str">
        <f t="shared" si="90"/>
        <v>Lang-39</v>
      </c>
      <c r="AA1482" t="str">
        <f t="shared" si="91"/>
        <v>NO</v>
      </c>
      <c r="AB1482" t="str">
        <f t="shared" si="92"/>
        <v>NO</v>
      </c>
      <c r="AC1482" t="str">
        <f t="shared" si="93"/>
        <v>NO</v>
      </c>
      <c r="AD1482" t="str">
        <f t="shared" si="94"/>
        <v>NO</v>
      </c>
      <c r="AE1482" t="str">
        <f t="shared" si="95"/>
        <v>NO</v>
      </c>
      <c r="AF1482"/>
    </row>
    <row r="1483" spans="1:32" ht="15" x14ac:dyDescent="0.35">
      <c r="A1483" s="5" t="s">
        <v>1587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88"/>
        <v>SimFix</v>
      </c>
      <c r="P1483" s="13" t="str">
        <f t="shared" si="89"/>
        <v>Search Like Pattern</v>
      </c>
      <c r="Q1483" s="13" t="str">
        <f>IF(NOT(ISERR(SEARCH("*_Buggy",$A1483))), "Buggy", IF(NOT(ISERR(SEARCH("*_Manual",$A1483))), "Manual", IF(NOT(ISERR(SEARCH("*_Auto",$A1483))), "Auto", "")))</f>
        <v>Auto</v>
      </c>
      <c r="R1483" s="13" t="s">
        <v>578</v>
      </c>
      <c r="S1483" s="25">
        <v>4</v>
      </c>
      <c r="T1483" s="13">
        <v>16</v>
      </c>
      <c r="U1483" s="25">
        <v>0</v>
      </c>
      <c r="V1483" s="25">
        <v>0</v>
      </c>
      <c r="W1483" s="25">
        <v>0</v>
      </c>
      <c r="X1483" s="13">
        <v>16</v>
      </c>
      <c r="Y1483" s="13" t="str">
        <f t="shared" si="90"/>
        <v>Lang-41</v>
      </c>
      <c r="AA1483" t="str">
        <f t="shared" si="91"/>
        <v>NO</v>
      </c>
      <c r="AB1483" t="str">
        <f t="shared" si="92"/>
        <v>NO</v>
      </c>
      <c r="AC1483" t="str">
        <f t="shared" si="93"/>
        <v>NO</v>
      </c>
      <c r="AD1483" t="str">
        <f t="shared" si="94"/>
        <v>YES</v>
      </c>
      <c r="AE1483" t="str">
        <f t="shared" si="95"/>
        <v>YES</v>
      </c>
      <c r="AF1483"/>
    </row>
    <row r="1484" spans="1:32" ht="15" x14ac:dyDescent="0.35">
      <c r="A1484" s="5" t="s">
        <v>1588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88"/>
        <v>SimFix</v>
      </c>
      <c r="P1484" s="13" t="str">
        <f t="shared" si="89"/>
        <v>Search Like Pattern</v>
      </c>
      <c r="Q1484" s="13" t="str">
        <f>IF(NOT(ISERR(SEARCH("*_Buggy",$A1484))), "Buggy", IF(NOT(ISERR(SEARCH("*_Manual",$A1484))), "Manual", IF(NOT(ISERR(SEARCH("*_Auto",$A1484))), "Auto", "")))</f>
        <v>Auto</v>
      </c>
      <c r="R1484" s="13" t="s">
        <v>577</v>
      </c>
      <c r="S1484" s="25">
        <v>2</v>
      </c>
      <c r="T1484" s="13">
        <v>8</v>
      </c>
      <c r="U1484" s="25">
        <v>0</v>
      </c>
      <c r="V1484" s="25">
        <v>0</v>
      </c>
      <c r="W1484" s="25">
        <v>0</v>
      </c>
      <c r="X1484" s="13">
        <v>8</v>
      </c>
      <c r="Y1484" s="13" t="str">
        <f t="shared" si="90"/>
        <v>Lang-43</v>
      </c>
      <c r="AA1484" t="str">
        <f t="shared" si="91"/>
        <v>NO</v>
      </c>
      <c r="AB1484" t="str">
        <f t="shared" si="92"/>
        <v>NO</v>
      </c>
      <c r="AC1484" t="str">
        <f t="shared" si="93"/>
        <v>NO</v>
      </c>
      <c r="AD1484" t="str">
        <f t="shared" si="94"/>
        <v>NO</v>
      </c>
      <c r="AE1484" t="str">
        <f t="shared" si="95"/>
        <v>NO</v>
      </c>
      <c r="AF1484"/>
    </row>
    <row r="1485" spans="1:32" ht="15" x14ac:dyDescent="0.35">
      <c r="A1485" s="5" t="s">
        <v>1589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88"/>
        <v>SimFix</v>
      </c>
      <c r="P1485" s="13" t="str">
        <f t="shared" si="89"/>
        <v>Search Like Pattern</v>
      </c>
      <c r="Q1485" s="13" t="str">
        <f>IF(NOT(ISERR(SEARCH("*_Buggy",$A1485))), "Buggy", IF(NOT(ISERR(SEARCH("*_Manual",$A1485))), "Manual", IF(NOT(ISERR(SEARCH("*_Auto",$A1485))), "Auto", "")))</f>
        <v>Auto</v>
      </c>
      <c r="R1485" s="13" t="s">
        <v>578</v>
      </c>
      <c r="S1485" s="25">
        <v>2</v>
      </c>
      <c r="T1485" s="13">
        <v>9</v>
      </c>
      <c r="U1485" s="25">
        <v>0</v>
      </c>
      <c r="V1485" s="25">
        <v>0</v>
      </c>
      <c r="W1485" s="25">
        <v>0</v>
      </c>
      <c r="X1485" s="13">
        <v>9</v>
      </c>
      <c r="Y1485" s="13" t="str">
        <f t="shared" si="90"/>
        <v>Lang-45</v>
      </c>
      <c r="AA1485" t="str">
        <f t="shared" si="91"/>
        <v>NO</v>
      </c>
      <c r="AB1485" t="str">
        <f t="shared" si="92"/>
        <v>NO</v>
      </c>
      <c r="AC1485" t="str">
        <f t="shared" si="93"/>
        <v>NO</v>
      </c>
      <c r="AD1485" t="str">
        <f t="shared" si="94"/>
        <v>NO</v>
      </c>
      <c r="AE1485" t="str">
        <f t="shared" si="95"/>
        <v>NO</v>
      </c>
      <c r="AF1485"/>
    </row>
    <row r="1486" spans="1:32" ht="15" x14ac:dyDescent="0.35">
      <c r="A1486" s="5" t="s">
        <v>1590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88"/>
        <v>SimFix</v>
      </c>
      <c r="P1486" s="13" t="str">
        <f t="shared" si="89"/>
        <v>Search Like Pattern</v>
      </c>
      <c r="Q1486" s="13" t="str">
        <f>IF(NOT(ISERR(SEARCH("*_Buggy",$A1486))), "Buggy", IF(NOT(ISERR(SEARCH("*_Manual",$A1486))), "Manual", IF(NOT(ISERR(SEARCH("*_Auto",$A1486))), "Auto", "")))</f>
        <v>Auto</v>
      </c>
      <c r="R1486" s="13" t="s">
        <v>578</v>
      </c>
      <c r="S1486" s="25">
        <v>4</v>
      </c>
      <c r="T1486" s="13">
        <v>20</v>
      </c>
      <c r="U1486" s="25">
        <v>0</v>
      </c>
      <c r="V1486" s="25">
        <v>0</v>
      </c>
      <c r="W1486" s="25">
        <v>0</v>
      </c>
      <c r="X1486" s="13">
        <v>20</v>
      </c>
      <c r="Y1486" s="13" t="str">
        <f t="shared" si="90"/>
        <v>Lang-50</v>
      </c>
      <c r="AA1486" t="str">
        <f t="shared" si="91"/>
        <v>NO</v>
      </c>
      <c r="AB1486" t="str">
        <f t="shared" si="92"/>
        <v>NO</v>
      </c>
      <c r="AC1486" t="str">
        <f t="shared" si="93"/>
        <v>NO</v>
      </c>
      <c r="AD1486" t="str">
        <f t="shared" si="94"/>
        <v>YES</v>
      </c>
      <c r="AE1486" t="str">
        <f t="shared" si="95"/>
        <v>YES</v>
      </c>
      <c r="AF1486"/>
    </row>
    <row r="1487" spans="1:32" ht="15" x14ac:dyDescent="0.35">
      <c r="A1487" s="5" t="s">
        <v>1591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88"/>
        <v>SimFix</v>
      </c>
      <c r="P1487" s="13" t="str">
        <f t="shared" si="89"/>
        <v>Search Like Pattern</v>
      </c>
      <c r="Q1487" s="13" t="str">
        <f>IF(NOT(ISERR(SEARCH("*_Buggy",$A1487))), "Buggy", IF(NOT(ISERR(SEARCH("*_Manual",$A1487))), "Manual", IF(NOT(ISERR(SEARCH("*_Auto",$A1487))), "Auto", "")))</f>
        <v>Auto</v>
      </c>
      <c r="R1487" s="13" t="s">
        <v>577</v>
      </c>
      <c r="S1487" s="25">
        <v>2</v>
      </c>
      <c r="T1487" s="13">
        <v>11</v>
      </c>
      <c r="U1487" s="25">
        <v>0</v>
      </c>
      <c r="V1487" s="25">
        <v>0</v>
      </c>
      <c r="W1487" s="25">
        <v>0</v>
      </c>
      <c r="X1487" s="13">
        <v>11</v>
      </c>
      <c r="Y1487" s="13" t="str">
        <f t="shared" si="90"/>
        <v>Lang-58</v>
      </c>
      <c r="AA1487" t="str">
        <f t="shared" si="91"/>
        <v>NO</v>
      </c>
      <c r="AB1487" t="str">
        <f t="shared" si="92"/>
        <v>NO</v>
      </c>
      <c r="AC1487" t="str">
        <f t="shared" si="93"/>
        <v>NO</v>
      </c>
      <c r="AD1487" t="str">
        <f t="shared" si="94"/>
        <v>NO</v>
      </c>
      <c r="AE1487" t="str">
        <f t="shared" si="95"/>
        <v>NO</v>
      </c>
      <c r="AF1487"/>
    </row>
    <row r="1488" spans="1:32" ht="15" x14ac:dyDescent="0.35">
      <c r="A1488" s="7" t="s">
        <v>1592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88"/>
        <v>SimFix</v>
      </c>
      <c r="P1488" s="13" t="str">
        <f t="shared" si="89"/>
        <v>Search Like Pattern</v>
      </c>
      <c r="Q1488" s="13" t="str">
        <f>IF(NOT(ISERR(SEARCH("*_Buggy",$A1488))), "Buggy", IF(NOT(ISERR(SEARCH("*_Manual",$A1488))), "Manual", IF(NOT(ISERR(SEARCH("*_Auto",$A1488))), "Auto", "")))</f>
        <v>Auto</v>
      </c>
      <c r="R1488" s="13" t="s">
        <v>577</v>
      </c>
      <c r="S1488" s="25">
        <v>4</v>
      </c>
      <c r="T1488" s="13">
        <v>18</v>
      </c>
      <c r="U1488" s="25">
        <v>0</v>
      </c>
      <c r="V1488" s="25">
        <v>0</v>
      </c>
      <c r="W1488" s="25">
        <v>0</v>
      </c>
      <c r="X1488" s="13">
        <v>18</v>
      </c>
      <c r="Y1488" s="13" t="str">
        <f t="shared" si="90"/>
        <v>Lang-60</v>
      </c>
      <c r="AA1488" t="str">
        <f t="shared" si="91"/>
        <v>NO</v>
      </c>
      <c r="AB1488" t="str">
        <f t="shared" si="92"/>
        <v>NO</v>
      </c>
      <c r="AC1488" t="str">
        <f t="shared" si="93"/>
        <v>NO</v>
      </c>
      <c r="AD1488" t="str">
        <f t="shared" si="94"/>
        <v>NO</v>
      </c>
      <c r="AE1488" t="str">
        <f t="shared" si="95"/>
        <v>NO</v>
      </c>
      <c r="AF1488"/>
    </row>
    <row r="1489" spans="1:32" ht="15" x14ac:dyDescent="0.35">
      <c r="A1489" s="7" t="s">
        <v>1593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88"/>
        <v>SimFix</v>
      </c>
      <c r="P1489" s="13" t="str">
        <f t="shared" si="89"/>
        <v>Search Like Pattern</v>
      </c>
      <c r="Q1489" s="13" t="str">
        <f>IF(NOT(ISERR(SEARCH("*_Buggy",$A1489))), "Buggy", IF(NOT(ISERR(SEARCH("*_Manual",$A1489))), "Manual", IF(NOT(ISERR(SEARCH("*_Auto",$A1489))), "Auto", "")))</f>
        <v>Auto</v>
      </c>
      <c r="R1489" s="13" t="s">
        <v>578</v>
      </c>
      <c r="S1489" s="25">
        <v>2</v>
      </c>
      <c r="T1489" s="13">
        <v>12</v>
      </c>
      <c r="U1489" s="25">
        <v>0</v>
      </c>
      <c r="V1489" s="25">
        <v>0</v>
      </c>
      <c r="W1489" s="25">
        <v>0</v>
      </c>
      <c r="X1489" s="13">
        <v>12</v>
      </c>
      <c r="Y1489" s="13" t="str">
        <f t="shared" si="90"/>
        <v>Lang-61</v>
      </c>
      <c r="AA1489" t="str">
        <f t="shared" si="91"/>
        <v>NO</v>
      </c>
      <c r="AB1489" t="str">
        <f t="shared" si="92"/>
        <v>NO</v>
      </c>
      <c r="AC1489" t="str">
        <f t="shared" si="93"/>
        <v>NO</v>
      </c>
      <c r="AD1489" t="str">
        <f t="shared" si="94"/>
        <v>NO</v>
      </c>
      <c r="AE1489" t="str">
        <f t="shared" si="95"/>
        <v>NO</v>
      </c>
      <c r="AF1489"/>
    </row>
    <row r="1490" spans="1:32" ht="15" x14ac:dyDescent="0.35">
      <c r="A1490" s="7" t="s">
        <v>1594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88"/>
        <v>SimFix</v>
      </c>
      <c r="P1490" s="13" t="str">
        <f t="shared" si="89"/>
        <v>Search Like Pattern</v>
      </c>
      <c r="Q1490" s="13" t="str">
        <f>IF(NOT(ISERR(SEARCH("*_Buggy",$A1490))), "Buggy", IF(NOT(ISERR(SEARCH("*_Manual",$A1490))), "Manual", IF(NOT(ISERR(SEARCH("*_Auto",$A1490))), "Auto", "")))</f>
        <v>Auto</v>
      </c>
      <c r="R1490" s="13" t="s">
        <v>578</v>
      </c>
      <c r="S1490" s="25">
        <v>2</v>
      </c>
      <c r="T1490" s="13">
        <v>11</v>
      </c>
      <c r="U1490" s="25">
        <v>0</v>
      </c>
      <c r="V1490" s="25">
        <v>0</v>
      </c>
      <c r="W1490" s="25">
        <v>0</v>
      </c>
      <c r="X1490" s="13">
        <v>11</v>
      </c>
      <c r="Y1490" s="13" t="str">
        <f t="shared" si="90"/>
        <v>Lang-63</v>
      </c>
      <c r="AA1490" t="str">
        <f t="shared" si="91"/>
        <v>NO</v>
      </c>
      <c r="AB1490" t="str">
        <f t="shared" si="92"/>
        <v>NO</v>
      </c>
      <c r="AC1490" t="str">
        <f t="shared" si="93"/>
        <v>NO</v>
      </c>
      <c r="AD1490" t="str">
        <f t="shared" si="94"/>
        <v>YES</v>
      </c>
      <c r="AE1490" t="str">
        <f t="shared" si="95"/>
        <v>YES</v>
      </c>
      <c r="AF1490"/>
    </row>
    <row r="1491" spans="1:32" ht="15" x14ac:dyDescent="0.35">
      <c r="A1491" s="7" t="s">
        <v>1595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88"/>
        <v>SimFix</v>
      </c>
      <c r="P1491" s="13" t="str">
        <f t="shared" si="89"/>
        <v>Search Like Pattern</v>
      </c>
      <c r="Q1491" s="13" t="str">
        <f>IF(NOT(ISERR(SEARCH("*_Buggy",$A1491))), "Buggy", IF(NOT(ISERR(SEARCH("*_Manual",$A1491))), "Manual", IF(NOT(ISERR(SEARCH("*_Auto",$A1491))), "Auto", "")))</f>
        <v>Auto</v>
      </c>
      <c r="R1491" s="13" t="s">
        <v>577</v>
      </c>
      <c r="S1491" s="25">
        <v>2</v>
      </c>
      <c r="T1491" s="13">
        <v>7</v>
      </c>
      <c r="U1491" s="25">
        <v>0</v>
      </c>
      <c r="V1491" s="25">
        <v>0</v>
      </c>
      <c r="W1491" s="25">
        <v>0</v>
      </c>
      <c r="X1491" s="13">
        <v>7</v>
      </c>
      <c r="Y1491" s="13" t="str">
        <f t="shared" si="90"/>
        <v>Math-33</v>
      </c>
      <c r="AA1491" t="str">
        <f t="shared" si="91"/>
        <v>NO</v>
      </c>
      <c r="AB1491" t="str">
        <f t="shared" si="92"/>
        <v>NO</v>
      </c>
      <c r="AC1491" t="str">
        <f t="shared" si="93"/>
        <v>NO</v>
      </c>
      <c r="AD1491" t="str">
        <f t="shared" si="94"/>
        <v>NO</v>
      </c>
      <c r="AE1491" t="str">
        <f t="shared" si="95"/>
        <v>NO</v>
      </c>
      <c r="AF1491"/>
    </row>
    <row r="1492" spans="1:32" ht="15" x14ac:dyDescent="0.35">
      <c r="A1492" s="7" t="s">
        <v>1596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88"/>
        <v>SimFix</v>
      </c>
      <c r="P1492" s="13" t="str">
        <f t="shared" si="89"/>
        <v>Search Like Pattern</v>
      </c>
      <c r="Q1492" s="13" t="str">
        <f>IF(NOT(ISERR(SEARCH("*_Buggy",$A1492))), "Buggy", IF(NOT(ISERR(SEARCH("*_Manual",$A1492))), "Manual", IF(NOT(ISERR(SEARCH("*_Auto",$A1492))), "Auto", "")))</f>
        <v>Auto</v>
      </c>
      <c r="R1492" s="13" t="s">
        <v>577</v>
      </c>
      <c r="S1492" s="25">
        <v>4</v>
      </c>
      <c r="T1492" s="13">
        <v>18</v>
      </c>
      <c r="U1492" s="25">
        <v>0</v>
      </c>
      <c r="V1492" s="25">
        <v>0</v>
      </c>
      <c r="W1492" s="25">
        <v>0</v>
      </c>
      <c r="X1492" s="13">
        <v>18</v>
      </c>
      <c r="Y1492" s="13" t="str">
        <f t="shared" si="90"/>
        <v>Math-35</v>
      </c>
      <c r="AA1492" t="str">
        <f t="shared" si="91"/>
        <v>NO</v>
      </c>
      <c r="AB1492" t="str">
        <f t="shared" si="92"/>
        <v>NO</v>
      </c>
      <c r="AC1492" t="str">
        <f t="shared" si="93"/>
        <v>NO</v>
      </c>
      <c r="AD1492" t="str">
        <f t="shared" si="94"/>
        <v>NO</v>
      </c>
      <c r="AE1492" t="str">
        <f t="shared" si="95"/>
        <v>NO</v>
      </c>
      <c r="AF1492"/>
    </row>
    <row r="1493" spans="1:32" ht="15" x14ac:dyDescent="0.35">
      <c r="A1493" s="7" t="s">
        <v>1597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88"/>
        <v>SimFix</v>
      </c>
      <c r="P1493" s="13" t="str">
        <f t="shared" si="89"/>
        <v>Search Like Pattern</v>
      </c>
      <c r="Q1493" s="13" t="str">
        <f>IF(NOT(ISERR(SEARCH("*_Buggy",$A1493))), "Buggy", IF(NOT(ISERR(SEARCH("*_Manual",$A1493))), "Manual", IF(NOT(ISERR(SEARCH("*_Auto",$A1493))), "Auto", "")))</f>
        <v>Auto</v>
      </c>
      <c r="R1493" s="13" t="s">
        <v>577</v>
      </c>
      <c r="S1493" s="25">
        <v>2</v>
      </c>
      <c r="T1493" s="13">
        <v>7</v>
      </c>
      <c r="U1493" s="25">
        <v>0</v>
      </c>
      <c r="V1493" s="25">
        <v>0</v>
      </c>
      <c r="W1493" s="25">
        <v>0</v>
      </c>
      <c r="X1493" s="13">
        <v>7</v>
      </c>
      <c r="Y1493" s="13" t="str">
        <f t="shared" si="90"/>
        <v>Math-41</v>
      </c>
      <c r="AA1493" t="str">
        <f t="shared" si="91"/>
        <v>NO</v>
      </c>
      <c r="AB1493" t="str">
        <f t="shared" si="92"/>
        <v>NO</v>
      </c>
      <c r="AC1493" t="str">
        <f t="shared" si="93"/>
        <v>NO</v>
      </c>
      <c r="AD1493" t="str">
        <f t="shared" si="94"/>
        <v>NO</v>
      </c>
      <c r="AE1493" t="str">
        <f t="shared" si="95"/>
        <v>NO</v>
      </c>
      <c r="AF1493"/>
    </row>
    <row r="1494" spans="1:32" ht="15" x14ac:dyDescent="0.35">
      <c r="A1494" s="7" t="s">
        <v>1598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88"/>
        <v>SimFix</v>
      </c>
      <c r="P1494" s="13" t="str">
        <f t="shared" si="89"/>
        <v>Search Like Pattern</v>
      </c>
      <c r="Q1494" s="13" t="str">
        <f>IF(NOT(ISERR(SEARCH("*_Buggy",$A1494))), "Buggy", IF(NOT(ISERR(SEARCH("*_Manual",$A1494))), "Manual", IF(NOT(ISERR(SEARCH("*_Auto",$A1494))), "Auto", "")))</f>
        <v>Auto</v>
      </c>
      <c r="R1494" s="13" t="s">
        <v>578</v>
      </c>
      <c r="S1494" s="25">
        <v>4</v>
      </c>
      <c r="T1494" s="13">
        <v>14</v>
      </c>
      <c r="U1494" s="25">
        <v>0</v>
      </c>
      <c r="V1494" s="25">
        <v>0</v>
      </c>
      <c r="W1494" s="25">
        <v>0</v>
      </c>
      <c r="X1494" s="13">
        <v>14</v>
      </c>
      <c r="Y1494" s="13" t="str">
        <f t="shared" si="90"/>
        <v>Math-43</v>
      </c>
      <c r="AA1494" t="str">
        <f t="shared" si="91"/>
        <v>NO</v>
      </c>
      <c r="AB1494" t="str">
        <f t="shared" si="92"/>
        <v>NO</v>
      </c>
      <c r="AC1494" t="str">
        <f t="shared" si="93"/>
        <v>NO</v>
      </c>
      <c r="AD1494" t="str">
        <f t="shared" si="94"/>
        <v>NO</v>
      </c>
      <c r="AE1494" t="str">
        <f t="shared" si="95"/>
        <v>NO</v>
      </c>
      <c r="AF1494"/>
    </row>
    <row r="1495" spans="1:32" ht="15" x14ac:dyDescent="0.35">
      <c r="A1495" s="7" t="s">
        <v>1599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si="88"/>
        <v>SimFix</v>
      </c>
      <c r="P1495" s="13" t="str">
        <f t="shared" si="89"/>
        <v>Search Like Pattern</v>
      </c>
      <c r="Q1495" s="13" t="str">
        <f>IF(NOT(ISERR(SEARCH("*_Buggy",$A1495))), "Buggy", IF(NOT(ISERR(SEARCH("*_Manual",$A1495))), "Manual", IF(NOT(ISERR(SEARCH("*_Auto",$A1495))), "Auto", "")))</f>
        <v>Auto</v>
      </c>
      <c r="R1495" s="13" t="s">
        <v>577</v>
      </c>
      <c r="S1495" s="25">
        <v>2</v>
      </c>
      <c r="T1495" s="13">
        <v>7</v>
      </c>
      <c r="U1495" s="25">
        <v>0</v>
      </c>
      <c r="V1495" s="25">
        <v>0</v>
      </c>
      <c r="W1495" s="25">
        <v>0</v>
      </c>
      <c r="X1495" s="13">
        <v>7</v>
      </c>
      <c r="Y1495" s="13" t="str">
        <f t="shared" si="90"/>
        <v>Math-5</v>
      </c>
      <c r="AA1495" t="str">
        <f t="shared" si="91"/>
        <v>NO</v>
      </c>
      <c r="AB1495" t="str">
        <f t="shared" si="92"/>
        <v>NO</v>
      </c>
      <c r="AC1495" t="str">
        <f t="shared" si="93"/>
        <v>NO</v>
      </c>
      <c r="AD1495" t="str">
        <f t="shared" si="94"/>
        <v>NO</v>
      </c>
      <c r="AE1495" t="str">
        <f t="shared" si="95"/>
        <v>NO</v>
      </c>
      <c r="AF1495"/>
    </row>
    <row r="1496" spans="1:32" ht="15" x14ac:dyDescent="0.35">
      <c r="A1496" s="5" t="s">
        <v>1600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ref="O1496:O1559" si="96">LEFT($A1496,FIND("_",$A1496)-1)</f>
        <v>SimFix</v>
      </c>
      <c r="P1496" s="13" t="str">
        <f t="shared" ref="P1496:P1559" si="97">IF($O1496="ACS", "True Search", IF($O1496="Arja", "Evolutionary Search", IF($O1496="AVATAR", "True Pattern", IF($O1496="CapGen", "Search Like Pattern", IF($O1496="Cardumen", "True Semantic", IF($O1496="DynaMoth", "True Semantic", IF($O1496="FixMiner", "True Pattern", IF($O1496="GenProg-A", "Evolutionary Search", IF($O1496="Hercules", "Learning Pattern", IF($O1496="Jaid", "True Semantic",
IF($O1496="Kali-A", "True Search", IF($O1496="kPAR", "True Pattern", IF($O1496="Nopol", "True Semantic", IF($O1496="RSRepair-A", "Evolutionary Search", IF($O1496="SequenceR", "Deep Learning", IF($O1496="SimFix", "Search Like Pattern", IF($O1496="SketchFix", "True Pattern", IF($O1496="SOFix", "True Pattern", IF($O1496="ssFix", "Search Like Pattern", IF($O1496="TBar", "True Pattern", ""))))))))))))))))))))</f>
        <v>Search Like Pattern</v>
      </c>
      <c r="Q1496" s="13" t="str">
        <f>IF(NOT(ISERR(SEARCH("*_Buggy",$A1496))), "Buggy", IF(NOT(ISERR(SEARCH("*_Manual",$A1496))), "Manual", IF(NOT(ISERR(SEARCH("*_Auto",$A1496))), "Auto", "")))</f>
        <v>Auto</v>
      </c>
      <c r="R1496" s="13" t="s">
        <v>578</v>
      </c>
      <c r="S1496" s="25">
        <v>2</v>
      </c>
      <c r="T1496" s="13">
        <v>8</v>
      </c>
      <c r="U1496" s="25">
        <v>0</v>
      </c>
      <c r="V1496" s="25">
        <v>0</v>
      </c>
      <c r="W1496" s="25">
        <v>0</v>
      </c>
      <c r="X1496" s="13">
        <v>8</v>
      </c>
      <c r="Y1496" s="13" t="str">
        <f t="shared" si="90"/>
        <v>Math-50</v>
      </c>
      <c r="AA1496" t="str">
        <f t="shared" si="91"/>
        <v>NO</v>
      </c>
      <c r="AB1496" t="str">
        <f t="shared" si="92"/>
        <v>NO</v>
      </c>
      <c r="AC1496" t="str">
        <f t="shared" si="93"/>
        <v>NO</v>
      </c>
      <c r="AD1496" t="str">
        <f t="shared" si="94"/>
        <v>NO</v>
      </c>
      <c r="AE1496" t="str">
        <f t="shared" si="95"/>
        <v>NO</v>
      </c>
      <c r="AF1496"/>
    </row>
    <row r="1497" spans="1:32" ht="15" x14ac:dyDescent="0.35">
      <c r="A1497" s="5" t="s">
        <v>1601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96"/>
        <v>SimFix</v>
      </c>
      <c r="P1497" s="13" t="str">
        <f t="shared" si="97"/>
        <v>Search Like Pattern</v>
      </c>
      <c r="Q1497" s="13" t="str">
        <f>IF(NOT(ISERR(SEARCH("*_Buggy",$A1497))), "Buggy", IF(NOT(ISERR(SEARCH("*_Manual",$A1497))), "Manual", IF(NOT(ISERR(SEARCH("*_Auto",$A1497))), "Auto", "")))</f>
        <v>Auto</v>
      </c>
      <c r="R1497" s="13" t="s">
        <v>577</v>
      </c>
      <c r="S1497" s="25">
        <v>2</v>
      </c>
      <c r="T1497" s="13">
        <v>9</v>
      </c>
      <c r="U1497" s="25">
        <v>0</v>
      </c>
      <c r="V1497" s="25">
        <v>0</v>
      </c>
      <c r="W1497" s="25">
        <v>0</v>
      </c>
      <c r="X1497" s="13">
        <v>9</v>
      </c>
      <c r="Y1497" s="13" t="str">
        <f t="shared" si="90"/>
        <v>Math-53</v>
      </c>
      <c r="AA1497" t="str">
        <f t="shared" si="91"/>
        <v>NO</v>
      </c>
      <c r="AB1497" t="str">
        <f t="shared" si="92"/>
        <v>NO</v>
      </c>
      <c r="AC1497" t="str">
        <f t="shared" si="93"/>
        <v>NO</v>
      </c>
      <c r="AD1497" t="str">
        <f t="shared" si="94"/>
        <v>NO</v>
      </c>
      <c r="AE1497" t="str">
        <f t="shared" si="95"/>
        <v>NO</v>
      </c>
      <c r="AF1497"/>
    </row>
    <row r="1498" spans="1:32" ht="15" x14ac:dyDescent="0.35">
      <c r="A1498" s="5" t="s">
        <v>1602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96"/>
        <v>SimFix</v>
      </c>
      <c r="P1498" s="13" t="str">
        <f t="shared" si="97"/>
        <v>Search Like Pattern</v>
      </c>
      <c r="Q1498" s="13" t="str">
        <f>IF(NOT(ISERR(SEARCH("*_Buggy",$A1498))), "Buggy", IF(NOT(ISERR(SEARCH("*_Manual",$A1498))), "Manual", IF(NOT(ISERR(SEARCH("*_Auto",$A1498))), "Auto", "")))</f>
        <v>Auto</v>
      </c>
      <c r="R1498" s="13" t="s">
        <v>577</v>
      </c>
      <c r="S1498" s="25">
        <v>2</v>
      </c>
      <c r="T1498" s="13">
        <v>12</v>
      </c>
      <c r="U1498" s="25">
        <v>0</v>
      </c>
      <c r="V1498" s="25">
        <v>0</v>
      </c>
      <c r="W1498" s="25">
        <v>0</v>
      </c>
      <c r="X1498" s="13">
        <v>12</v>
      </c>
      <c r="Y1498" s="13" t="str">
        <f t="shared" si="90"/>
        <v>Math-57</v>
      </c>
      <c r="AA1498" t="str">
        <f t="shared" si="91"/>
        <v>NO</v>
      </c>
      <c r="AB1498" t="str">
        <f t="shared" si="92"/>
        <v>NO</v>
      </c>
      <c r="AC1498" t="str">
        <f t="shared" si="93"/>
        <v>NO</v>
      </c>
      <c r="AD1498" t="str">
        <f t="shared" si="94"/>
        <v>NO</v>
      </c>
      <c r="AE1498" t="str">
        <f t="shared" si="95"/>
        <v>NO</v>
      </c>
      <c r="AF1498"/>
    </row>
    <row r="1499" spans="1:32" ht="15" x14ac:dyDescent="0.35">
      <c r="A1499" s="7" t="s">
        <v>1603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96"/>
        <v>SimFix</v>
      </c>
      <c r="P1499" s="13" t="str">
        <f t="shared" si="97"/>
        <v>Search Like Pattern</v>
      </c>
      <c r="Q1499" s="13" t="str">
        <f>IF(NOT(ISERR(SEARCH("*_Buggy",$A1499))), "Buggy", IF(NOT(ISERR(SEARCH("*_Manual",$A1499))), "Manual", IF(NOT(ISERR(SEARCH("*_Auto",$A1499))), "Auto", "")))</f>
        <v>Auto</v>
      </c>
      <c r="R1499" s="13" t="s">
        <v>577</v>
      </c>
      <c r="S1499" s="25">
        <v>3</v>
      </c>
      <c r="T1499" s="25">
        <v>5</v>
      </c>
      <c r="U1499" s="25">
        <v>0</v>
      </c>
      <c r="V1499" s="25">
        <v>1</v>
      </c>
      <c r="W1499" s="25">
        <v>0</v>
      </c>
      <c r="X1499" s="13">
        <v>6</v>
      </c>
      <c r="Y1499" s="13" t="str">
        <f t="shared" si="90"/>
        <v>Math-59</v>
      </c>
      <c r="AA1499" t="str">
        <f t="shared" si="91"/>
        <v>NO</v>
      </c>
      <c r="AB1499" t="str">
        <f t="shared" si="92"/>
        <v>NO</v>
      </c>
      <c r="AC1499" t="str">
        <f t="shared" si="93"/>
        <v>NO</v>
      </c>
      <c r="AD1499" t="str">
        <f t="shared" si="94"/>
        <v>NO</v>
      </c>
      <c r="AE1499" t="str">
        <f t="shared" si="95"/>
        <v>NO</v>
      </c>
      <c r="AF1499"/>
    </row>
    <row r="1500" spans="1:32" ht="15" x14ac:dyDescent="0.35">
      <c r="A1500" s="5" t="s">
        <v>1604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96"/>
        <v>SimFix</v>
      </c>
      <c r="P1500" s="13" t="str">
        <f t="shared" si="97"/>
        <v>Search Like Pattern</v>
      </c>
      <c r="Q1500" s="13" t="str">
        <f>IF(NOT(ISERR(SEARCH("*_Buggy",$A1500))), "Buggy", IF(NOT(ISERR(SEARCH("*_Manual",$A1500))), "Manual", IF(NOT(ISERR(SEARCH("*_Auto",$A1500))), "Auto", "")))</f>
        <v>Auto</v>
      </c>
      <c r="R1500" s="13" t="s">
        <v>578</v>
      </c>
      <c r="S1500" s="25">
        <v>2</v>
      </c>
      <c r="T1500" s="13">
        <v>5</v>
      </c>
      <c r="U1500" s="25">
        <v>0</v>
      </c>
      <c r="V1500" s="25">
        <v>0</v>
      </c>
      <c r="W1500" s="25">
        <v>0</v>
      </c>
      <c r="X1500" s="13">
        <v>5</v>
      </c>
      <c r="Y1500" s="13" t="str">
        <f t="shared" si="90"/>
        <v>Math-63</v>
      </c>
      <c r="AA1500" t="str">
        <f t="shared" si="91"/>
        <v>NO</v>
      </c>
      <c r="AB1500" t="str">
        <f t="shared" si="92"/>
        <v>NO</v>
      </c>
      <c r="AC1500" t="str">
        <f t="shared" si="93"/>
        <v>NO</v>
      </c>
      <c r="AD1500" t="str">
        <f t="shared" si="94"/>
        <v>NO</v>
      </c>
      <c r="AE1500" t="str">
        <f t="shared" si="95"/>
        <v>NO</v>
      </c>
      <c r="AF1500"/>
    </row>
    <row r="1501" spans="1:32" ht="15" x14ac:dyDescent="0.35">
      <c r="A1501" s="5" t="s">
        <v>1605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96"/>
        <v>SimFix</v>
      </c>
      <c r="P1501" s="13" t="str">
        <f t="shared" si="97"/>
        <v>Search Like Pattern</v>
      </c>
      <c r="Q1501" s="13" t="str">
        <f>IF(NOT(ISERR(SEARCH("*_Buggy",$A1501))), "Buggy", IF(NOT(ISERR(SEARCH("*_Manual",$A1501))), "Manual", IF(NOT(ISERR(SEARCH("*_Auto",$A1501))), "Auto", "")))</f>
        <v>Auto</v>
      </c>
      <c r="R1501" s="13" t="s">
        <v>578</v>
      </c>
      <c r="S1501" s="25">
        <v>2</v>
      </c>
      <c r="T1501" s="13">
        <v>11</v>
      </c>
      <c r="U1501" s="25">
        <v>0</v>
      </c>
      <c r="V1501" s="25">
        <v>0</v>
      </c>
      <c r="W1501" s="25">
        <v>0</v>
      </c>
      <c r="X1501" s="13">
        <v>11</v>
      </c>
      <c r="Y1501" s="13" t="str">
        <f t="shared" si="90"/>
        <v>Math-69</v>
      </c>
      <c r="AA1501" t="str">
        <f t="shared" si="91"/>
        <v>NO</v>
      </c>
      <c r="AB1501" t="str">
        <f t="shared" si="92"/>
        <v>NO</v>
      </c>
      <c r="AC1501" t="str">
        <f t="shared" si="93"/>
        <v>NO</v>
      </c>
      <c r="AD1501" t="str">
        <f t="shared" si="94"/>
        <v>NO</v>
      </c>
      <c r="AE1501" t="str">
        <f t="shared" si="95"/>
        <v>NO</v>
      </c>
      <c r="AF1501"/>
    </row>
    <row r="1502" spans="1:32" ht="15" x14ac:dyDescent="0.35">
      <c r="A1502" s="5" t="s">
        <v>1606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96"/>
        <v>SimFix</v>
      </c>
      <c r="P1502" s="13" t="str">
        <f t="shared" si="97"/>
        <v>Search Like Pattern</v>
      </c>
      <c r="Q1502" s="13" t="str">
        <f>IF(NOT(ISERR(SEARCH("*_Buggy",$A1502))), "Buggy", IF(NOT(ISERR(SEARCH("*_Manual",$A1502))), "Manual", IF(NOT(ISERR(SEARCH("*_Auto",$A1502))), "Auto", "")))</f>
        <v>Auto</v>
      </c>
      <c r="R1502" s="13" t="s">
        <v>577</v>
      </c>
      <c r="S1502" s="25">
        <v>2</v>
      </c>
      <c r="T1502" s="13">
        <v>5</v>
      </c>
      <c r="U1502" s="25">
        <v>0</v>
      </c>
      <c r="V1502" s="25">
        <v>0</v>
      </c>
      <c r="W1502" s="25">
        <v>0</v>
      </c>
      <c r="X1502" s="13">
        <v>5</v>
      </c>
      <c r="Y1502" s="13" t="str">
        <f t="shared" si="90"/>
        <v>Math-70</v>
      </c>
      <c r="AA1502" t="str">
        <f t="shared" si="91"/>
        <v>NO</v>
      </c>
      <c r="AB1502" t="str">
        <f t="shared" si="92"/>
        <v>NO</v>
      </c>
      <c r="AC1502" t="str">
        <f t="shared" si="93"/>
        <v>NO</v>
      </c>
      <c r="AD1502" t="str">
        <f t="shared" si="94"/>
        <v>NO</v>
      </c>
      <c r="AE1502" t="str">
        <f t="shared" si="95"/>
        <v>NO</v>
      </c>
      <c r="AF1502"/>
    </row>
    <row r="1503" spans="1:32" ht="15" x14ac:dyDescent="0.35">
      <c r="A1503" s="7" t="s">
        <v>1607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96"/>
        <v>SimFix</v>
      </c>
      <c r="P1503" s="13" t="str">
        <f t="shared" si="97"/>
        <v>Search Like Pattern</v>
      </c>
      <c r="Q1503" s="13" t="str">
        <f>IF(NOT(ISERR(SEARCH("*_Buggy",$A1503))), "Buggy", IF(NOT(ISERR(SEARCH("*_Manual",$A1503))), "Manual", IF(NOT(ISERR(SEARCH("*_Auto",$A1503))), "Auto", "")))</f>
        <v>Auto</v>
      </c>
      <c r="R1503" s="13" t="s">
        <v>577</v>
      </c>
      <c r="S1503" s="25">
        <v>2</v>
      </c>
      <c r="T1503" s="13">
        <v>11</v>
      </c>
      <c r="U1503" s="25">
        <v>0</v>
      </c>
      <c r="V1503" s="25">
        <v>0</v>
      </c>
      <c r="W1503" s="25">
        <v>0</v>
      </c>
      <c r="X1503" s="13">
        <v>11</v>
      </c>
      <c r="Y1503" s="13" t="str">
        <f t="shared" si="90"/>
        <v>Math-71</v>
      </c>
      <c r="AA1503" t="str">
        <f t="shared" si="91"/>
        <v>NO</v>
      </c>
      <c r="AB1503" t="str">
        <f t="shared" si="92"/>
        <v>NO</v>
      </c>
      <c r="AC1503" t="str">
        <f t="shared" si="93"/>
        <v>NO</v>
      </c>
      <c r="AD1503" t="str">
        <f t="shared" si="94"/>
        <v>NO</v>
      </c>
      <c r="AE1503" t="str">
        <f t="shared" si="95"/>
        <v>NO</v>
      </c>
      <c r="AF1503"/>
    </row>
    <row r="1504" spans="1:32" ht="15" x14ac:dyDescent="0.35">
      <c r="A1504" s="5" t="s">
        <v>1608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96"/>
        <v>SimFix</v>
      </c>
      <c r="P1504" s="13" t="str">
        <f t="shared" si="97"/>
        <v>Search Like Pattern</v>
      </c>
      <c r="Q1504" s="13" t="str">
        <f>IF(NOT(ISERR(SEARCH("*_Buggy",$A1504))), "Buggy", IF(NOT(ISERR(SEARCH("*_Manual",$A1504))), "Manual", IF(NOT(ISERR(SEARCH("*_Auto",$A1504))), "Auto", "")))</f>
        <v>Auto</v>
      </c>
      <c r="R1504" s="13" t="s">
        <v>577</v>
      </c>
      <c r="S1504" s="25">
        <v>2</v>
      </c>
      <c r="T1504" s="13">
        <v>8</v>
      </c>
      <c r="U1504" s="25">
        <v>0</v>
      </c>
      <c r="V1504" s="25">
        <v>0</v>
      </c>
      <c r="W1504" s="25">
        <v>0</v>
      </c>
      <c r="X1504" s="13">
        <v>8</v>
      </c>
      <c r="Y1504" s="13" t="str">
        <f t="shared" si="90"/>
        <v>Math-72</v>
      </c>
      <c r="AA1504" t="str">
        <f t="shared" si="91"/>
        <v>NO</v>
      </c>
      <c r="AB1504" t="str">
        <f t="shared" si="92"/>
        <v>NO</v>
      </c>
      <c r="AC1504" t="str">
        <f t="shared" si="93"/>
        <v>NO</v>
      </c>
      <c r="AD1504" t="str">
        <f t="shared" si="94"/>
        <v>NO</v>
      </c>
      <c r="AE1504" t="str">
        <f t="shared" si="95"/>
        <v>NO</v>
      </c>
      <c r="AF1504"/>
    </row>
    <row r="1505" spans="1:32" ht="15" x14ac:dyDescent="0.35">
      <c r="A1505" s="7" t="s">
        <v>1609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96"/>
        <v>SimFix</v>
      </c>
      <c r="P1505" s="13" t="str">
        <f t="shared" si="97"/>
        <v>Search Like Pattern</v>
      </c>
      <c r="Q1505" s="13" t="str">
        <f>IF(NOT(ISERR(SEARCH("*_Buggy",$A1505))), "Buggy", IF(NOT(ISERR(SEARCH("*_Manual",$A1505))), "Manual", IF(NOT(ISERR(SEARCH("*_Auto",$A1505))), "Auto", "")))</f>
        <v>Auto</v>
      </c>
      <c r="R1505" s="13" t="s">
        <v>578</v>
      </c>
      <c r="S1505" s="25">
        <v>2</v>
      </c>
      <c r="T1505" s="13">
        <v>8</v>
      </c>
      <c r="U1505" s="25">
        <v>0</v>
      </c>
      <c r="V1505" s="25">
        <v>0</v>
      </c>
      <c r="W1505" s="25">
        <v>0</v>
      </c>
      <c r="X1505" s="13">
        <v>8</v>
      </c>
      <c r="Y1505" s="13" t="str">
        <f t="shared" si="90"/>
        <v>Math-73</v>
      </c>
      <c r="AA1505" t="str">
        <f t="shared" si="91"/>
        <v>NO</v>
      </c>
      <c r="AB1505" t="str">
        <f t="shared" si="92"/>
        <v>NO</v>
      </c>
      <c r="AC1505" t="str">
        <f t="shared" si="93"/>
        <v>NO</v>
      </c>
      <c r="AD1505" t="str">
        <f t="shared" si="94"/>
        <v>NO</v>
      </c>
      <c r="AE1505" t="str">
        <f t="shared" si="95"/>
        <v>NO</v>
      </c>
      <c r="AF1505"/>
    </row>
    <row r="1506" spans="1:32" ht="15" x14ac:dyDescent="0.35">
      <c r="A1506" s="5" t="s">
        <v>1610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96"/>
        <v>SimFix</v>
      </c>
      <c r="P1506" s="13" t="str">
        <f t="shared" si="97"/>
        <v>Search Like Pattern</v>
      </c>
      <c r="Q1506" s="13" t="str">
        <f>IF(NOT(ISERR(SEARCH("*_Buggy",$A1506))), "Buggy", IF(NOT(ISERR(SEARCH("*_Manual",$A1506))), "Manual", IF(NOT(ISERR(SEARCH("*_Auto",$A1506))), "Auto", "")))</f>
        <v>Auto</v>
      </c>
      <c r="R1506" s="13" t="s">
        <v>577</v>
      </c>
      <c r="S1506" s="25">
        <v>2</v>
      </c>
      <c r="T1506" s="13">
        <v>5</v>
      </c>
      <c r="U1506" s="25">
        <v>0</v>
      </c>
      <c r="V1506" s="25">
        <v>0</v>
      </c>
      <c r="W1506" s="25">
        <v>0</v>
      </c>
      <c r="X1506" s="13">
        <v>5</v>
      </c>
      <c r="Y1506" s="13" t="str">
        <f t="shared" si="90"/>
        <v>Math-75</v>
      </c>
      <c r="AA1506" t="str">
        <f t="shared" si="91"/>
        <v>NO</v>
      </c>
      <c r="AB1506" t="str">
        <f t="shared" si="92"/>
        <v>NO</v>
      </c>
      <c r="AC1506" t="str">
        <f t="shared" si="93"/>
        <v>NO</v>
      </c>
      <c r="AD1506" t="str">
        <f t="shared" si="94"/>
        <v>NO</v>
      </c>
      <c r="AE1506" t="str">
        <f t="shared" si="95"/>
        <v>NO</v>
      </c>
      <c r="AF1506"/>
    </row>
    <row r="1507" spans="1:32" ht="15" x14ac:dyDescent="0.35">
      <c r="A1507" s="5" t="s">
        <v>1611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96"/>
        <v>SimFix</v>
      </c>
      <c r="P1507" s="13" t="str">
        <f t="shared" si="97"/>
        <v>Search Like Pattern</v>
      </c>
      <c r="Q1507" s="13" t="str">
        <f>IF(NOT(ISERR(SEARCH("*_Buggy",$A1507))), "Buggy", IF(NOT(ISERR(SEARCH("*_Manual",$A1507))), "Manual", IF(NOT(ISERR(SEARCH("*_Auto",$A1507))), "Auto", "")))</f>
        <v>Auto</v>
      </c>
      <c r="R1507" s="13" t="s">
        <v>577</v>
      </c>
      <c r="S1507" s="25">
        <v>2</v>
      </c>
      <c r="T1507" s="13">
        <v>10</v>
      </c>
      <c r="U1507" s="25">
        <v>0</v>
      </c>
      <c r="V1507" s="25">
        <v>0</v>
      </c>
      <c r="W1507" s="25">
        <v>0</v>
      </c>
      <c r="X1507" s="13">
        <v>10</v>
      </c>
      <c r="Y1507" s="13" t="str">
        <f t="shared" si="90"/>
        <v>Math-79</v>
      </c>
      <c r="AA1507" t="str">
        <f t="shared" si="91"/>
        <v>NO</v>
      </c>
      <c r="AB1507" t="str">
        <f t="shared" si="92"/>
        <v>NO</v>
      </c>
      <c r="AC1507" t="str">
        <f t="shared" si="93"/>
        <v>NO</v>
      </c>
      <c r="AD1507" t="str">
        <f t="shared" si="94"/>
        <v>NO</v>
      </c>
      <c r="AE1507" t="str">
        <f t="shared" si="95"/>
        <v>NO</v>
      </c>
      <c r="AF1507"/>
    </row>
    <row r="1508" spans="1:32" ht="15" x14ac:dyDescent="0.35">
      <c r="A1508" s="7" t="s">
        <v>1612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96"/>
        <v>SimFix</v>
      </c>
      <c r="P1508" s="13" t="str">
        <f t="shared" si="97"/>
        <v>Search Like Pattern</v>
      </c>
      <c r="Q1508" s="13" t="str">
        <f>IF(NOT(ISERR(SEARCH("*_Buggy",$A1508))), "Buggy", IF(NOT(ISERR(SEARCH("*_Manual",$A1508))), "Manual", IF(NOT(ISERR(SEARCH("*_Auto",$A1508))), "Auto", "")))</f>
        <v>Auto</v>
      </c>
      <c r="R1508" s="13" t="s">
        <v>578</v>
      </c>
      <c r="S1508" s="25">
        <v>2</v>
      </c>
      <c r="T1508" s="13">
        <v>7</v>
      </c>
      <c r="U1508" s="25">
        <v>0</v>
      </c>
      <c r="V1508" s="25">
        <v>0</v>
      </c>
      <c r="W1508" s="25">
        <v>0</v>
      </c>
      <c r="X1508" s="13">
        <v>7</v>
      </c>
      <c r="Y1508" s="13" t="str">
        <f t="shared" si="90"/>
        <v>Math-8</v>
      </c>
      <c r="AA1508" t="str">
        <f t="shared" si="91"/>
        <v>NO</v>
      </c>
      <c r="AB1508" t="str">
        <f t="shared" si="92"/>
        <v>NO</v>
      </c>
      <c r="AC1508" t="str">
        <f t="shared" si="93"/>
        <v>NO</v>
      </c>
      <c r="AD1508" t="str">
        <f t="shared" si="94"/>
        <v>NO</v>
      </c>
      <c r="AE1508" t="str">
        <f t="shared" si="95"/>
        <v>NO</v>
      </c>
      <c r="AF1508"/>
    </row>
    <row r="1509" spans="1:32" ht="15" x14ac:dyDescent="0.35">
      <c r="A1509" s="5" t="s">
        <v>1613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96"/>
        <v>SimFix</v>
      </c>
      <c r="P1509" s="13" t="str">
        <f t="shared" si="97"/>
        <v>Search Like Pattern</v>
      </c>
      <c r="Q1509" s="13" t="str">
        <f>IF(NOT(ISERR(SEARCH("*_Buggy",$A1509))), "Buggy", IF(NOT(ISERR(SEARCH("*_Manual",$A1509))), "Manual", IF(NOT(ISERR(SEARCH("*_Auto",$A1509))), "Auto", "")))</f>
        <v>Auto</v>
      </c>
      <c r="R1509" s="13" t="s">
        <v>578</v>
      </c>
      <c r="S1509" s="25">
        <v>2</v>
      </c>
      <c r="T1509" s="13">
        <v>9</v>
      </c>
      <c r="U1509" s="25">
        <v>0</v>
      </c>
      <c r="V1509" s="25">
        <v>0</v>
      </c>
      <c r="W1509" s="25">
        <v>0</v>
      </c>
      <c r="X1509" s="13">
        <v>9</v>
      </c>
      <c r="Y1509" s="13" t="str">
        <f t="shared" ref="Y1509:Y1572" si="98">MID(A1509, SEARCH("_", A1509) +1, SEARCH("_", A1509, SEARCH("_", A1509) +1) - SEARCH("_", A1509) -1)</f>
        <v>Math-80</v>
      </c>
      <c r="AA1509" t="str">
        <f t="shared" si="91"/>
        <v>NO</v>
      </c>
      <c r="AB1509" t="str">
        <f t="shared" si="92"/>
        <v>NO</v>
      </c>
      <c r="AC1509" t="str">
        <f t="shared" si="93"/>
        <v>NO</v>
      </c>
      <c r="AD1509" t="str">
        <f t="shared" si="94"/>
        <v>NO</v>
      </c>
      <c r="AE1509" t="str">
        <f t="shared" si="95"/>
        <v>NO</v>
      </c>
      <c r="AF1509"/>
    </row>
    <row r="1510" spans="1:32" ht="15" x14ac:dyDescent="0.35">
      <c r="A1510" s="7" t="s">
        <v>1614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96"/>
        <v>SimFix</v>
      </c>
      <c r="P1510" s="13" t="str">
        <f t="shared" si="97"/>
        <v>Search Like Pattern</v>
      </c>
      <c r="Q1510" s="13" t="str">
        <f>IF(NOT(ISERR(SEARCH("*_Buggy",$A1510))), "Buggy", IF(NOT(ISERR(SEARCH("*_Manual",$A1510))), "Manual", IF(NOT(ISERR(SEARCH("*_Auto",$A1510))), "Auto", "")))</f>
        <v>Auto</v>
      </c>
      <c r="R1510" s="13" t="s">
        <v>578</v>
      </c>
      <c r="S1510" s="25">
        <v>2</v>
      </c>
      <c r="T1510" s="13">
        <v>23</v>
      </c>
      <c r="U1510" s="25">
        <v>0</v>
      </c>
      <c r="V1510" s="25">
        <v>0</v>
      </c>
      <c r="W1510" s="25">
        <v>0</v>
      </c>
      <c r="X1510" s="13">
        <v>23</v>
      </c>
      <c r="Y1510" s="13" t="str">
        <f t="shared" si="98"/>
        <v>Math-81</v>
      </c>
      <c r="AA1510" t="str">
        <f t="shared" si="91"/>
        <v>NO</v>
      </c>
      <c r="AB1510" t="str">
        <f t="shared" si="92"/>
        <v>NO</v>
      </c>
      <c r="AC1510" t="str">
        <f t="shared" si="93"/>
        <v>NO</v>
      </c>
      <c r="AD1510" t="str">
        <f t="shared" si="94"/>
        <v>YES</v>
      </c>
      <c r="AE1510" t="str">
        <f t="shared" si="95"/>
        <v>NO</v>
      </c>
      <c r="AF1510"/>
    </row>
    <row r="1511" spans="1:32" ht="15" x14ac:dyDescent="0.35">
      <c r="A1511" s="7" t="s">
        <v>1615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96"/>
        <v>SimFix</v>
      </c>
      <c r="P1511" s="13" t="str">
        <f t="shared" si="97"/>
        <v>Search Like Pattern</v>
      </c>
      <c r="Q1511" s="13" t="str">
        <f>IF(NOT(ISERR(SEARCH("*_Buggy",$A1511))), "Buggy", IF(NOT(ISERR(SEARCH("*_Manual",$A1511))), "Manual", IF(NOT(ISERR(SEARCH("*_Auto",$A1511))), "Auto", "")))</f>
        <v>Auto</v>
      </c>
      <c r="R1511" s="13" t="s">
        <v>578</v>
      </c>
      <c r="S1511" s="25">
        <v>2</v>
      </c>
      <c r="T1511" s="13">
        <v>8</v>
      </c>
      <c r="U1511" s="25">
        <v>0</v>
      </c>
      <c r="V1511" s="25">
        <v>0</v>
      </c>
      <c r="W1511" s="25">
        <v>0</v>
      </c>
      <c r="X1511" s="13">
        <v>8</v>
      </c>
      <c r="Y1511" s="13" t="str">
        <f t="shared" si="98"/>
        <v>Math-82</v>
      </c>
      <c r="AA1511" t="str">
        <f t="shared" si="91"/>
        <v>NO</v>
      </c>
      <c r="AB1511" t="str">
        <f t="shared" si="92"/>
        <v>NO</v>
      </c>
      <c r="AC1511" t="str">
        <f t="shared" si="93"/>
        <v>NO</v>
      </c>
      <c r="AD1511" t="str">
        <f t="shared" si="94"/>
        <v>NO</v>
      </c>
      <c r="AE1511" t="str">
        <f t="shared" si="95"/>
        <v>NO</v>
      </c>
      <c r="AF1511"/>
    </row>
    <row r="1512" spans="1:32" ht="15" x14ac:dyDescent="0.35">
      <c r="A1512" s="7" t="s">
        <v>1616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96"/>
        <v>SimFix</v>
      </c>
      <c r="P1512" s="13" t="str">
        <f t="shared" si="97"/>
        <v>Search Like Pattern</v>
      </c>
      <c r="Q1512" s="13" t="str">
        <f>IF(NOT(ISERR(SEARCH("*_Buggy",$A1512))), "Buggy", IF(NOT(ISERR(SEARCH("*_Manual",$A1512))), "Manual", IF(NOT(ISERR(SEARCH("*_Auto",$A1512))), "Auto", "")))</f>
        <v>Auto</v>
      </c>
      <c r="R1512" s="13" t="s">
        <v>578</v>
      </c>
      <c r="S1512" s="25">
        <v>2</v>
      </c>
      <c r="T1512" s="13">
        <v>7</v>
      </c>
      <c r="U1512" s="25">
        <v>0</v>
      </c>
      <c r="V1512" s="25">
        <v>0</v>
      </c>
      <c r="W1512" s="25">
        <v>0</v>
      </c>
      <c r="X1512" s="13">
        <v>7</v>
      </c>
      <c r="Y1512" s="13" t="str">
        <f t="shared" si="98"/>
        <v>Math-84</v>
      </c>
      <c r="AA1512" t="str">
        <f t="shared" si="91"/>
        <v>NO</v>
      </c>
      <c r="AB1512" t="str">
        <f t="shared" si="92"/>
        <v>NO</v>
      </c>
      <c r="AC1512" t="str">
        <f t="shared" si="93"/>
        <v>NO</v>
      </c>
      <c r="AD1512" t="str">
        <f t="shared" si="94"/>
        <v>YES</v>
      </c>
      <c r="AE1512" t="str">
        <f t="shared" si="95"/>
        <v>YES</v>
      </c>
      <c r="AF1512"/>
    </row>
    <row r="1513" spans="1:32" ht="15" x14ac:dyDescent="0.35">
      <c r="A1513" s="7" t="s">
        <v>1617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96"/>
        <v>SimFix</v>
      </c>
      <c r="P1513" s="13" t="str">
        <f t="shared" si="97"/>
        <v>Search Like Pattern</v>
      </c>
      <c r="Q1513" s="13" t="str">
        <f>IF(NOT(ISERR(SEARCH("*_Buggy",$A1513))), "Buggy", IF(NOT(ISERR(SEARCH("*_Manual",$A1513))), "Manual", IF(NOT(ISERR(SEARCH("*_Auto",$A1513))), "Auto", "")))</f>
        <v>Auto</v>
      </c>
      <c r="R1513" s="13" t="s">
        <v>578</v>
      </c>
      <c r="S1513" s="25">
        <v>2</v>
      </c>
      <c r="T1513" s="13">
        <v>7</v>
      </c>
      <c r="U1513" s="25">
        <v>0</v>
      </c>
      <c r="V1513" s="25">
        <v>0</v>
      </c>
      <c r="W1513" s="25">
        <v>0</v>
      </c>
      <c r="X1513" s="13">
        <v>7</v>
      </c>
      <c r="Y1513" s="13" t="str">
        <f t="shared" si="98"/>
        <v>Math-85</v>
      </c>
      <c r="AA1513" t="str">
        <f t="shared" si="91"/>
        <v>NO</v>
      </c>
      <c r="AB1513" t="str">
        <f t="shared" si="92"/>
        <v>NO</v>
      </c>
      <c r="AC1513" t="str">
        <f t="shared" si="93"/>
        <v>NO</v>
      </c>
      <c r="AD1513" t="str">
        <f t="shared" si="94"/>
        <v>NO</v>
      </c>
      <c r="AE1513" t="str">
        <f t="shared" si="95"/>
        <v>NO</v>
      </c>
      <c r="AF1513"/>
    </row>
    <row r="1514" spans="1:32" ht="15" x14ac:dyDescent="0.35">
      <c r="A1514" s="5" t="s">
        <v>1618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96"/>
        <v>TBar</v>
      </c>
      <c r="P1514" s="13" t="str">
        <f t="shared" si="97"/>
        <v>True Pattern</v>
      </c>
      <c r="Q1514" s="13" t="str">
        <f>IF(NOT(ISERR(SEARCH("*_Buggy",$A1514))), "Buggy", IF(NOT(ISERR(SEARCH("*_Manual",$A1514))), "Manual", IF(NOT(ISERR(SEARCH("*_Auto",$A1514))), "Auto", "")))</f>
        <v>Auto</v>
      </c>
      <c r="R1514" s="13" t="s">
        <v>577</v>
      </c>
      <c r="S1514" s="25">
        <v>1</v>
      </c>
      <c r="T1514" s="25">
        <v>0</v>
      </c>
      <c r="U1514" s="25">
        <v>0</v>
      </c>
      <c r="V1514" s="25">
        <v>1</v>
      </c>
      <c r="W1514" s="25">
        <v>0</v>
      </c>
      <c r="X1514" s="13">
        <v>1</v>
      </c>
      <c r="Y1514" s="13" t="str">
        <f t="shared" si="98"/>
        <v>Chart-1</v>
      </c>
      <c r="AA1514" t="str">
        <f t="shared" si="91"/>
        <v>YES</v>
      </c>
      <c r="AB1514" t="str">
        <f t="shared" si="92"/>
        <v>NO</v>
      </c>
      <c r="AC1514" t="str">
        <f t="shared" si="93"/>
        <v>NO</v>
      </c>
      <c r="AD1514" t="str">
        <f t="shared" si="94"/>
        <v>NO</v>
      </c>
      <c r="AE1514" t="str">
        <f t="shared" si="95"/>
        <v>NO</v>
      </c>
      <c r="AF1514"/>
    </row>
    <row r="1515" spans="1:32" ht="15" x14ac:dyDescent="0.35">
      <c r="A1515" s="5" t="s">
        <v>1619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96"/>
        <v>TBar</v>
      </c>
      <c r="P1515" s="13" t="str">
        <f t="shared" si="97"/>
        <v>True Pattern</v>
      </c>
      <c r="Q1515" s="13" t="str">
        <f>IF(NOT(ISERR(SEARCH("*_Buggy",$A1515))), "Buggy", IF(NOT(ISERR(SEARCH("*_Manual",$A1515))), "Manual", IF(NOT(ISERR(SEARCH("*_Auto",$A1515))), "Auto", "")))</f>
        <v>Auto</v>
      </c>
      <c r="R1515" s="13" t="s">
        <v>577</v>
      </c>
      <c r="S1515" s="25">
        <v>1</v>
      </c>
      <c r="T1515" s="25">
        <v>0</v>
      </c>
      <c r="U1515" s="25">
        <v>0</v>
      </c>
      <c r="V1515" s="25">
        <v>1</v>
      </c>
      <c r="W1515" s="25">
        <v>0</v>
      </c>
      <c r="X1515" s="13">
        <v>1</v>
      </c>
      <c r="Y1515" s="13" t="str">
        <f t="shared" si="98"/>
        <v>Chart-11</v>
      </c>
      <c r="AA1515" t="str">
        <f t="shared" si="91"/>
        <v>YES</v>
      </c>
      <c r="AB1515" t="str">
        <f t="shared" si="92"/>
        <v>NO</v>
      </c>
      <c r="AC1515" t="str">
        <f t="shared" si="93"/>
        <v>NO</v>
      </c>
      <c r="AD1515" t="str">
        <f t="shared" si="94"/>
        <v>NO</v>
      </c>
      <c r="AE1515" t="str">
        <f t="shared" si="95"/>
        <v>NO</v>
      </c>
      <c r="AF1515"/>
    </row>
    <row r="1516" spans="1:32" ht="15" x14ac:dyDescent="0.35">
      <c r="A1516" s="5" t="s">
        <v>1620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96"/>
        <v>TBar</v>
      </c>
      <c r="P1516" s="13" t="str">
        <f t="shared" si="97"/>
        <v>True Pattern</v>
      </c>
      <c r="Q1516" s="13" t="str">
        <f>IF(NOT(ISERR(SEARCH("*_Buggy",$A1516))), "Buggy", IF(NOT(ISERR(SEARCH("*_Manual",$A1516))), "Manual", IF(NOT(ISERR(SEARCH("*_Auto",$A1516))), "Auto", "")))</f>
        <v>Auto</v>
      </c>
      <c r="R1516" s="13" t="s">
        <v>577</v>
      </c>
      <c r="S1516" s="25">
        <v>1</v>
      </c>
      <c r="T1516" s="25">
        <v>0</v>
      </c>
      <c r="U1516" s="25">
        <v>0</v>
      </c>
      <c r="V1516" s="25">
        <v>1</v>
      </c>
      <c r="W1516" s="25">
        <v>0</v>
      </c>
      <c r="X1516" s="13">
        <v>1</v>
      </c>
      <c r="Y1516" s="13" t="str">
        <f t="shared" si="98"/>
        <v>Chart-12</v>
      </c>
      <c r="AA1516" t="str">
        <f t="shared" si="91"/>
        <v>YES</v>
      </c>
      <c r="AB1516" t="str">
        <f t="shared" si="92"/>
        <v>NO</v>
      </c>
      <c r="AC1516" t="str">
        <f t="shared" si="93"/>
        <v>NO</v>
      </c>
      <c r="AD1516" t="str">
        <f t="shared" si="94"/>
        <v>NO</v>
      </c>
      <c r="AE1516" t="str">
        <f t="shared" si="95"/>
        <v>NO</v>
      </c>
      <c r="AF1516"/>
    </row>
    <row r="1517" spans="1:32" ht="15" x14ac:dyDescent="0.35">
      <c r="A1517" s="5" t="s">
        <v>1621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96"/>
        <v>TBar</v>
      </c>
      <c r="P1517" s="13" t="str">
        <f t="shared" si="97"/>
        <v>True Pattern</v>
      </c>
      <c r="Q1517" s="13" t="str">
        <f>IF(NOT(ISERR(SEARCH("*_Buggy",$A1517))), "Buggy", IF(NOT(ISERR(SEARCH("*_Manual",$A1517))), "Manual", IF(NOT(ISERR(SEARCH("*_Auto",$A1517))), "Auto", "")))</f>
        <v>Auto</v>
      </c>
      <c r="R1517" s="13" t="s">
        <v>578</v>
      </c>
      <c r="S1517" s="25">
        <v>1</v>
      </c>
      <c r="T1517" s="25">
        <v>0</v>
      </c>
      <c r="U1517" s="25">
        <v>0</v>
      </c>
      <c r="V1517" s="25">
        <v>1</v>
      </c>
      <c r="W1517" s="25">
        <v>0</v>
      </c>
      <c r="X1517" s="13">
        <v>1</v>
      </c>
      <c r="Y1517" s="13" t="str">
        <f t="shared" si="98"/>
        <v>Chart-13</v>
      </c>
      <c r="AA1517" t="str">
        <f t="shared" si="91"/>
        <v>YES</v>
      </c>
      <c r="AB1517" t="str">
        <f t="shared" si="92"/>
        <v>NO</v>
      </c>
      <c r="AC1517" t="str">
        <f t="shared" si="93"/>
        <v>NO</v>
      </c>
      <c r="AD1517" t="str">
        <f t="shared" si="94"/>
        <v>NO</v>
      </c>
      <c r="AE1517" t="str">
        <f t="shared" si="95"/>
        <v>NO</v>
      </c>
      <c r="AF1517"/>
    </row>
    <row r="1518" spans="1:32" ht="15" x14ac:dyDescent="0.35">
      <c r="A1518" s="7" t="s">
        <v>1622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96"/>
        <v>TBar</v>
      </c>
      <c r="P1518" s="13" t="str">
        <f t="shared" si="97"/>
        <v>True Pattern</v>
      </c>
      <c r="Q1518" s="13" t="str">
        <f>IF(NOT(ISERR(SEARCH("*_Buggy",$A1518))), "Buggy", IF(NOT(ISERR(SEARCH("*_Manual",$A1518))), "Manual", IF(NOT(ISERR(SEARCH("*_Auto",$A1518))), "Auto", "")))</f>
        <v>Auto</v>
      </c>
      <c r="R1518" s="13" t="s">
        <v>577</v>
      </c>
      <c r="S1518" s="25">
        <v>1</v>
      </c>
      <c r="T1518" s="25">
        <v>2</v>
      </c>
      <c r="U1518" s="25">
        <v>0</v>
      </c>
      <c r="V1518" s="25">
        <v>1</v>
      </c>
      <c r="W1518" s="25">
        <v>1</v>
      </c>
      <c r="X1518" s="13">
        <v>4</v>
      </c>
      <c r="Y1518" s="13" t="str">
        <f t="shared" si="98"/>
        <v>Chart-19</v>
      </c>
      <c r="AA1518" t="str">
        <f t="shared" si="91"/>
        <v>NO</v>
      </c>
      <c r="AB1518" t="str">
        <f t="shared" si="92"/>
        <v>NO</v>
      </c>
      <c r="AC1518" t="str">
        <f t="shared" si="93"/>
        <v>NO</v>
      </c>
      <c r="AD1518" t="str">
        <f t="shared" si="94"/>
        <v>NO</v>
      </c>
      <c r="AE1518" t="str">
        <f t="shared" si="95"/>
        <v>NO</v>
      </c>
      <c r="AF1518"/>
    </row>
    <row r="1519" spans="1:32" ht="15" x14ac:dyDescent="0.35">
      <c r="A1519" s="5" t="s">
        <v>1623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96"/>
        <v>TBar</v>
      </c>
      <c r="P1519" s="13" t="str">
        <f t="shared" si="97"/>
        <v>True Pattern</v>
      </c>
      <c r="Q1519" s="13" t="str">
        <f>IF(NOT(ISERR(SEARCH("*_Buggy",$A1519))), "Buggy", IF(NOT(ISERR(SEARCH("*_Manual",$A1519))), "Manual", IF(NOT(ISERR(SEARCH("*_Auto",$A1519))), "Auto", "")))</f>
        <v>Auto</v>
      </c>
      <c r="R1519" s="13" t="s">
        <v>577</v>
      </c>
      <c r="S1519" s="25">
        <v>1</v>
      </c>
      <c r="T1519" s="25">
        <v>0</v>
      </c>
      <c r="U1519" s="25">
        <v>0</v>
      </c>
      <c r="V1519" s="25">
        <v>1</v>
      </c>
      <c r="W1519" s="25">
        <v>0</v>
      </c>
      <c r="X1519" s="13">
        <v>1</v>
      </c>
      <c r="Y1519" s="13" t="str">
        <f t="shared" si="98"/>
        <v>Chart-20</v>
      </c>
      <c r="AA1519" t="str">
        <f t="shared" si="91"/>
        <v>YES</v>
      </c>
      <c r="AB1519" t="str">
        <f t="shared" si="92"/>
        <v>NO</v>
      </c>
      <c r="AC1519" t="str">
        <f t="shared" si="93"/>
        <v>NO</v>
      </c>
      <c r="AD1519" t="str">
        <f t="shared" si="94"/>
        <v>NO</v>
      </c>
      <c r="AE1519" t="str">
        <f t="shared" si="95"/>
        <v>NO</v>
      </c>
      <c r="AF1519"/>
    </row>
    <row r="1520" spans="1:32" ht="15" x14ac:dyDescent="0.35">
      <c r="A1520" s="7" t="s">
        <v>1624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96"/>
        <v>TBar</v>
      </c>
      <c r="P1520" s="13" t="str">
        <f t="shared" si="97"/>
        <v>True Pattern</v>
      </c>
      <c r="Q1520" s="13" t="str">
        <f>IF(NOT(ISERR(SEARCH("*_Buggy",$A1520))), "Buggy", IF(NOT(ISERR(SEARCH("*_Manual",$A1520))), "Manual", IF(NOT(ISERR(SEARCH("*_Auto",$A1520))), "Auto", "")))</f>
        <v>Auto</v>
      </c>
      <c r="R1520" s="13" t="s">
        <v>577</v>
      </c>
      <c r="S1520" s="25">
        <v>1</v>
      </c>
      <c r="T1520" s="25">
        <v>0</v>
      </c>
      <c r="U1520" s="25">
        <v>0</v>
      </c>
      <c r="V1520" s="25">
        <v>1</v>
      </c>
      <c r="W1520" s="25">
        <v>0</v>
      </c>
      <c r="X1520" s="13">
        <v>1</v>
      </c>
      <c r="Y1520" s="13" t="str">
        <f t="shared" si="98"/>
        <v>Chart-24</v>
      </c>
      <c r="AA1520" t="str">
        <f t="shared" si="91"/>
        <v>YES</v>
      </c>
      <c r="AB1520" t="str">
        <f t="shared" si="92"/>
        <v>NO</v>
      </c>
      <c r="AC1520" t="str">
        <f t="shared" si="93"/>
        <v>NO</v>
      </c>
      <c r="AD1520" t="str">
        <f t="shared" si="94"/>
        <v>NO</v>
      </c>
      <c r="AE1520" t="str">
        <f t="shared" si="95"/>
        <v>NO</v>
      </c>
      <c r="AF1520"/>
    </row>
    <row r="1521" spans="1:32" ht="15" x14ac:dyDescent="0.35">
      <c r="A1521" s="7" t="s">
        <v>1625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96"/>
        <v>TBar</v>
      </c>
      <c r="P1521" s="13" t="str">
        <f t="shared" si="97"/>
        <v>True Pattern</v>
      </c>
      <c r="Q1521" s="13" t="str">
        <f>IF(NOT(ISERR(SEARCH("*_Buggy",$A1521))), "Buggy", IF(NOT(ISERR(SEARCH("*_Manual",$A1521))), "Manual", IF(NOT(ISERR(SEARCH("*_Auto",$A1521))), "Auto", "")))</f>
        <v>Auto</v>
      </c>
      <c r="R1521" s="13" t="s">
        <v>578</v>
      </c>
      <c r="S1521" s="25">
        <v>1</v>
      </c>
      <c r="T1521" s="25">
        <v>0</v>
      </c>
      <c r="U1521" s="25">
        <v>43</v>
      </c>
      <c r="V1521" s="25">
        <v>0</v>
      </c>
      <c r="W1521" s="25">
        <v>0</v>
      </c>
      <c r="X1521" s="13">
        <v>43</v>
      </c>
      <c r="Y1521" s="13" t="str">
        <f t="shared" si="98"/>
        <v>Chart-25</v>
      </c>
      <c r="AA1521" t="str">
        <f t="shared" si="91"/>
        <v>NO</v>
      </c>
      <c r="AB1521" t="str">
        <f t="shared" si="92"/>
        <v>NO</v>
      </c>
      <c r="AC1521" t="str">
        <f t="shared" si="93"/>
        <v>NO</v>
      </c>
      <c r="AD1521" t="str">
        <f t="shared" si="94"/>
        <v>NO</v>
      </c>
      <c r="AE1521" t="str">
        <f t="shared" si="95"/>
        <v>YES</v>
      </c>
      <c r="AF1521"/>
    </row>
    <row r="1522" spans="1:32" ht="15" x14ac:dyDescent="0.35">
      <c r="A1522" s="7" t="s">
        <v>1626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96"/>
        <v>TBar</v>
      </c>
      <c r="P1522" s="13" t="str">
        <f t="shared" si="97"/>
        <v>True Pattern</v>
      </c>
      <c r="Q1522" s="13" t="str">
        <f>IF(NOT(ISERR(SEARCH("*_Buggy",$A1522))), "Buggy", IF(NOT(ISERR(SEARCH("*_Manual",$A1522))), "Manual", IF(NOT(ISERR(SEARCH("*_Auto",$A1522))), "Auto", "")))</f>
        <v>Auto</v>
      </c>
      <c r="R1522" s="13" t="s">
        <v>577</v>
      </c>
      <c r="S1522" s="25">
        <v>2</v>
      </c>
      <c r="T1522" s="25">
        <v>1</v>
      </c>
      <c r="U1522" s="25">
        <v>0</v>
      </c>
      <c r="V1522" s="25">
        <v>1</v>
      </c>
      <c r="W1522" s="25">
        <v>1</v>
      </c>
      <c r="X1522" s="13">
        <v>3</v>
      </c>
      <c r="Y1522" s="13" t="str">
        <f t="shared" si="98"/>
        <v>Chart-26</v>
      </c>
      <c r="AA1522" t="str">
        <f t="shared" ref="AA1522:AA1585" si="99">IF(AND($S997=1,$S1522=1,$X997=1,$X1522=1), "YES", "NO")</f>
        <v>NO</v>
      </c>
      <c r="AB1522" t="str">
        <f t="shared" ref="AB1522:AB1585" si="100">IF(AND($S997=1,$S1522=1,$X997&gt;1,$X1522&gt;1), "YES", "NO")</f>
        <v>NO</v>
      </c>
      <c r="AC1522" t="str">
        <f t="shared" ref="AC1522:AC1585" si="101">IF(AND($S997&gt;1,$S1522&gt;1,$S997=$X997,$S1522=$X1522), "YES", "NO")</f>
        <v>NO</v>
      </c>
      <c r="AD1522" t="str">
        <f t="shared" ref="AD1522:AD1585" si="102">IF(AND($S997&gt;1,$S1522&gt;1,$S997&lt;$X997,$S1522&lt;$X1522), "YES", "NO")</f>
        <v>NO</v>
      </c>
      <c r="AE1522" t="str">
        <f t="shared" si="95"/>
        <v>NO</v>
      </c>
      <c r="AF1522"/>
    </row>
    <row r="1523" spans="1:32" ht="15" x14ac:dyDescent="0.35">
      <c r="A1523" s="7" t="s">
        <v>1627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96"/>
        <v>TBar</v>
      </c>
      <c r="P1523" s="13" t="str">
        <f t="shared" si="97"/>
        <v>True Pattern</v>
      </c>
      <c r="Q1523" s="13" t="str">
        <f>IF(NOT(ISERR(SEARCH("*_Buggy",$A1523))), "Buggy", IF(NOT(ISERR(SEARCH("*_Manual",$A1523))), "Manual", IF(NOT(ISERR(SEARCH("*_Auto",$A1523))), "Auto", "")))</f>
        <v>Auto</v>
      </c>
      <c r="R1523" s="13" t="s">
        <v>578</v>
      </c>
      <c r="S1523" s="25">
        <v>1</v>
      </c>
      <c r="T1523" s="25">
        <v>0</v>
      </c>
      <c r="U1523" s="25">
        <v>0</v>
      </c>
      <c r="V1523" s="25">
        <v>1</v>
      </c>
      <c r="W1523" s="25">
        <v>1</v>
      </c>
      <c r="X1523" s="13">
        <v>2</v>
      </c>
      <c r="Y1523" s="13" t="str">
        <f t="shared" si="98"/>
        <v>Chart-3</v>
      </c>
      <c r="AA1523" t="str">
        <f t="shared" si="99"/>
        <v>NO</v>
      </c>
      <c r="AB1523" t="str">
        <f t="shared" si="100"/>
        <v>YES</v>
      </c>
      <c r="AC1523" t="str">
        <f t="shared" si="101"/>
        <v>NO</v>
      </c>
      <c r="AD1523" t="str">
        <f t="shared" si="102"/>
        <v>NO</v>
      </c>
      <c r="AE1523" t="str">
        <f t="shared" ref="AE1523:AE1586" si="103">IF(AND($X998&gt;5,$X1523&gt;5), "YES", "NO")</f>
        <v>NO</v>
      </c>
      <c r="AF1523"/>
    </row>
    <row r="1524" spans="1:32" ht="15" x14ac:dyDescent="0.35">
      <c r="A1524" s="7" t="s">
        <v>1628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96"/>
        <v>TBar</v>
      </c>
      <c r="P1524" s="13" t="str">
        <f t="shared" si="97"/>
        <v>True Pattern</v>
      </c>
      <c r="Q1524" s="13" t="str">
        <f>IF(NOT(ISERR(SEARCH("*_Buggy",$A1524))), "Buggy", IF(NOT(ISERR(SEARCH("*_Manual",$A1524))), "Manual", IF(NOT(ISERR(SEARCH("*_Auto",$A1524))), "Auto", "")))</f>
        <v>Auto</v>
      </c>
      <c r="R1524" s="13" t="s">
        <v>577</v>
      </c>
      <c r="S1524" s="25">
        <v>2</v>
      </c>
      <c r="T1524" s="25">
        <v>1</v>
      </c>
      <c r="U1524" s="25">
        <v>0</v>
      </c>
      <c r="V1524" s="25">
        <v>1</v>
      </c>
      <c r="W1524" s="25">
        <v>1</v>
      </c>
      <c r="X1524" s="13">
        <v>3</v>
      </c>
      <c r="Y1524" s="13" t="str">
        <f t="shared" si="98"/>
        <v>Chart-4</v>
      </c>
      <c r="AA1524" t="str">
        <f t="shared" si="99"/>
        <v>NO</v>
      </c>
      <c r="AB1524" t="str">
        <f t="shared" si="100"/>
        <v>NO</v>
      </c>
      <c r="AC1524" t="str">
        <f t="shared" si="101"/>
        <v>NO</v>
      </c>
      <c r="AD1524" t="str">
        <f t="shared" si="102"/>
        <v>NO</v>
      </c>
      <c r="AE1524" t="str">
        <f t="shared" si="103"/>
        <v>NO</v>
      </c>
      <c r="AF1524"/>
    </row>
    <row r="1525" spans="1:32" ht="15" x14ac:dyDescent="0.35">
      <c r="A1525" s="5" t="s">
        <v>1629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96"/>
        <v>TBar</v>
      </c>
      <c r="P1525" s="13" t="str">
        <f t="shared" si="97"/>
        <v>True Pattern</v>
      </c>
      <c r="Q1525" s="13" t="str">
        <f>IF(NOT(ISERR(SEARCH("*_Buggy",$A1525))), "Buggy", IF(NOT(ISERR(SEARCH("*_Manual",$A1525))), "Manual", IF(NOT(ISERR(SEARCH("*_Auto",$A1525))), "Auto", "")))</f>
        <v>Auto</v>
      </c>
      <c r="R1525" s="13" t="s">
        <v>578</v>
      </c>
      <c r="S1525" s="25">
        <v>1</v>
      </c>
      <c r="T1525" s="25">
        <v>0</v>
      </c>
      <c r="U1525" s="25">
        <v>0</v>
      </c>
      <c r="V1525" s="25">
        <v>1</v>
      </c>
      <c r="W1525" s="25">
        <v>0</v>
      </c>
      <c r="X1525" s="13">
        <v>1</v>
      </c>
      <c r="Y1525" s="13" t="str">
        <f t="shared" si="98"/>
        <v>Chart-5</v>
      </c>
      <c r="AA1525" t="str">
        <f t="shared" si="99"/>
        <v>NO</v>
      </c>
      <c r="AB1525" t="str">
        <f t="shared" si="100"/>
        <v>NO</v>
      </c>
      <c r="AC1525" t="str">
        <f t="shared" si="101"/>
        <v>NO</v>
      </c>
      <c r="AD1525" t="str">
        <f t="shared" si="102"/>
        <v>NO</v>
      </c>
      <c r="AE1525" t="str">
        <f t="shared" si="103"/>
        <v>NO</v>
      </c>
      <c r="AF1525"/>
    </row>
    <row r="1526" spans="1:32" ht="15" x14ac:dyDescent="0.35">
      <c r="A1526" s="7" t="s">
        <v>1630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96"/>
        <v>TBar</v>
      </c>
      <c r="P1526" s="13" t="str">
        <f t="shared" si="97"/>
        <v>True Pattern</v>
      </c>
      <c r="Q1526" s="13" t="str">
        <f>IF(NOT(ISERR(SEARCH("*_Buggy",$A1526))), "Buggy", IF(NOT(ISERR(SEARCH("*_Manual",$A1526))), "Manual", IF(NOT(ISERR(SEARCH("*_Auto",$A1526))), "Auto", "")))</f>
        <v>Auto</v>
      </c>
      <c r="R1526" s="13" t="s">
        <v>578</v>
      </c>
      <c r="S1526" s="25">
        <v>1</v>
      </c>
      <c r="T1526" s="25">
        <v>0</v>
      </c>
      <c r="U1526" s="25">
        <v>0</v>
      </c>
      <c r="V1526" s="25">
        <v>1</v>
      </c>
      <c r="W1526" s="25">
        <v>0</v>
      </c>
      <c r="X1526" s="13">
        <v>1</v>
      </c>
      <c r="Y1526" s="13" t="str">
        <f t="shared" si="98"/>
        <v>Chart-7</v>
      </c>
      <c r="AA1526" t="str">
        <f t="shared" si="99"/>
        <v>NO</v>
      </c>
      <c r="AB1526" t="str">
        <f t="shared" si="100"/>
        <v>NO</v>
      </c>
      <c r="AC1526" t="str">
        <f t="shared" si="101"/>
        <v>NO</v>
      </c>
      <c r="AD1526" t="str">
        <f t="shared" si="102"/>
        <v>NO</v>
      </c>
      <c r="AE1526" t="str">
        <f t="shared" si="103"/>
        <v>NO</v>
      </c>
      <c r="AF1526"/>
    </row>
    <row r="1527" spans="1:32" ht="15" x14ac:dyDescent="0.35">
      <c r="A1527" s="7" t="s">
        <v>1631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96"/>
        <v>TBar</v>
      </c>
      <c r="P1527" s="13" t="str">
        <f t="shared" si="97"/>
        <v>True Pattern</v>
      </c>
      <c r="Q1527" s="13" t="str">
        <f>IF(NOT(ISERR(SEARCH("*_Buggy",$A1527))), "Buggy", IF(NOT(ISERR(SEARCH("*_Manual",$A1527))), "Manual", IF(NOT(ISERR(SEARCH("*_Auto",$A1527))), "Auto", "")))</f>
        <v>Auto</v>
      </c>
      <c r="R1527" s="13" t="s">
        <v>577</v>
      </c>
      <c r="S1527" s="25">
        <v>1</v>
      </c>
      <c r="T1527" s="25">
        <v>0</v>
      </c>
      <c r="U1527" s="25">
        <v>0</v>
      </c>
      <c r="V1527" s="25">
        <v>1</v>
      </c>
      <c r="W1527" s="25">
        <v>0</v>
      </c>
      <c r="X1527" s="13">
        <v>1</v>
      </c>
      <c r="Y1527" s="13" t="str">
        <f t="shared" si="98"/>
        <v>Chart-8</v>
      </c>
      <c r="AA1527" t="str">
        <f t="shared" si="99"/>
        <v>YES</v>
      </c>
      <c r="AB1527" t="str">
        <f t="shared" si="100"/>
        <v>NO</v>
      </c>
      <c r="AC1527" t="str">
        <f t="shared" si="101"/>
        <v>NO</v>
      </c>
      <c r="AD1527" t="str">
        <f t="shared" si="102"/>
        <v>NO</v>
      </c>
      <c r="AE1527" t="str">
        <f t="shared" si="103"/>
        <v>NO</v>
      </c>
      <c r="AF1527"/>
    </row>
    <row r="1528" spans="1:32" ht="15" x14ac:dyDescent="0.35">
      <c r="A1528" s="5" t="s">
        <v>1632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96"/>
        <v>TBar</v>
      </c>
      <c r="P1528" s="13" t="str">
        <f t="shared" si="97"/>
        <v>True Pattern</v>
      </c>
      <c r="Q1528" s="13" t="str">
        <f>IF(NOT(ISERR(SEARCH("*_Buggy",$A1528))), "Buggy", IF(NOT(ISERR(SEARCH("*_Manual",$A1528))), "Manual", IF(NOT(ISERR(SEARCH("*_Auto",$A1528))), "Auto", "")))</f>
        <v>Auto</v>
      </c>
      <c r="R1528" s="13" t="s">
        <v>577</v>
      </c>
      <c r="S1528" s="25">
        <v>1</v>
      </c>
      <c r="T1528" s="25">
        <v>0</v>
      </c>
      <c r="U1528" s="25">
        <v>0</v>
      </c>
      <c r="V1528" s="25">
        <v>1</v>
      </c>
      <c r="W1528" s="25">
        <v>0</v>
      </c>
      <c r="X1528" s="13">
        <v>1</v>
      </c>
      <c r="Y1528" s="13" t="str">
        <f t="shared" si="98"/>
        <v>Chart-9</v>
      </c>
      <c r="AA1528" t="str">
        <f t="shared" si="99"/>
        <v>YES</v>
      </c>
      <c r="AB1528" t="str">
        <f t="shared" si="100"/>
        <v>NO</v>
      </c>
      <c r="AC1528" t="str">
        <f t="shared" si="101"/>
        <v>NO</v>
      </c>
      <c r="AD1528" t="str">
        <f t="shared" si="102"/>
        <v>NO</v>
      </c>
      <c r="AE1528" t="str">
        <f t="shared" si="103"/>
        <v>NO</v>
      </c>
      <c r="AF1528"/>
    </row>
    <row r="1529" spans="1:32" ht="15" x14ac:dyDescent="0.35">
      <c r="A1529" s="7" t="s">
        <v>1633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96"/>
        <v>TBar</v>
      </c>
      <c r="P1529" s="13" t="str">
        <f t="shared" si="97"/>
        <v>True Pattern</v>
      </c>
      <c r="Q1529" s="13" t="str">
        <f>IF(NOT(ISERR(SEARCH("*_Buggy",$A1529))), "Buggy", IF(NOT(ISERR(SEARCH("*_Manual",$A1529))), "Manual", IF(NOT(ISERR(SEARCH("*_Auto",$A1529))), "Auto", "")))</f>
        <v>Auto</v>
      </c>
      <c r="R1529" s="13" t="s">
        <v>577</v>
      </c>
      <c r="S1529" s="25">
        <v>1</v>
      </c>
      <c r="T1529" s="25">
        <v>0</v>
      </c>
      <c r="U1529" s="25">
        <v>0</v>
      </c>
      <c r="V1529" s="25">
        <v>1</v>
      </c>
      <c r="W1529" s="25">
        <v>0</v>
      </c>
      <c r="X1529" s="13">
        <v>1</v>
      </c>
      <c r="Y1529" s="13" t="str">
        <f t="shared" si="98"/>
        <v>Closure-10</v>
      </c>
      <c r="AA1529" t="str">
        <f t="shared" si="99"/>
        <v>YES</v>
      </c>
      <c r="AB1529" t="str">
        <f t="shared" si="100"/>
        <v>NO</v>
      </c>
      <c r="AC1529" t="str">
        <f t="shared" si="101"/>
        <v>NO</v>
      </c>
      <c r="AD1529" t="str">
        <f t="shared" si="102"/>
        <v>NO</v>
      </c>
      <c r="AE1529" t="str">
        <f t="shared" si="103"/>
        <v>NO</v>
      </c>
      <c r="AF1529"/>
    </row>
    <row r="1530" spans="1:32" ht="15" x14ac:dyDescent="0.35">
      <c r="A1530" s="7" t="s">
        <v>1634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96"/>
        <v>TBar</v>
      </c>
      <c r="P1530" s="13" t="str">
        <f t="shared" si="97"/>
        <v>True Pattern</v>
      </c>
      <c r="Q1530" s="13" t="str">
        <f>IF(NOT(ISERR(SEARCH("*_Buggy",$A1530))), "Buggy", IF(NOT(ISERR(SEARCH("*_Manual",$A1530))), "Manual", IF(NOT(ISERR(SEARCH("*_Auto",$A1530))), "Auto", "")))</f>
        <v>Auto</v>
      </c>
      <c r="R1530" s="13" t="s">
        <v>577</v>
      </c>
      <c r="S1530" s="25">
        <v>2</v>
      </c>
      <c r="T1530" s="25">
        <v>0</v>
      </c>
      <c r="U1530" s="25">
        <v>0</v>
      </c>
      <c r="V1530" s="25">
        <v>0</v>
      </c>
      <c r="W1530" s="25">
        <v>2</v>
      </c>
      <c r="X1530" s="13">
        <v>4</v>
      </c>
      <c r="Y1530" s="13" t="str">
        <f t="shared" si="98"/>
        <v>Closure-102</v>
      </c>
      <c r="AA1530" t="str">
        <f t="shared" si="99"/>
        <v>NO</v>
      </c>
      <c r="AB1530" t="str">
        <f t="shared" si="100"/>
        <v>NO</v>
      </c>
      <c r="AC1530" t="str">
        <f t="shared" si="101"/>
        <v>NO</v>
      </c>
      <c r="AD1530" t="str">
        <f t="shared" si="102"/>
        <v>NO</v>
      </c>
      <c r="AE1530" t="str">
        <f t="shared" si="103"/>
        <v>NO</v>
      </c>
      <c r="AF1530"/>
    </row>
    <row r="1531" spans="1:32" ht="15" x14ac:dyDescent="0.35">
      <c r="A1531" s="5" t="s">
        <v>1635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96"/>
        <v>TBar</v>
      </c>
      <c r="P1531" s="13" t="str">
        <f t="shared" si="97"/>
        <v>True Pattern</v>
      </c>
      <c r="Q1531" s="13" t="str">
        <f>IF(NOT(ISERR(SEARCH("*_Buggy",$A1531))), "Buggy", IF(NOT(ISERR(SEARCH("*_Manual",$A1531))), "Manual", IF(NOT(ISERR(SEARCH("*_Auto",$A1531))), "Auto", "")))</f>
        <v>Auto</v>
      </c>
      <c r="R1531" s="13" t="s">
        <v>577</v>
      </c>
      <c r="S1531" s="25">
        <v>1</v>
      </c>
      <c r="T1531" s="25">
        <v>0</v>
      </c>
      <c r="U1531" s="25">
        <v>0</v>
      </c>
      <c r="V1531" s="25">
        <v>1</v>
      </c>
      <c r="W1531" s="25">
        <v>0</v>
      </c>
      <c r="X1531" s="13">
        <v>1</v>
      </c>
      <c r="Y1531" s="13" t="str">
        <f t="shared" si="98"/>
        <v>Closure-11</v>
      </c>
      <c r="AA1531" t="str">
        <f t="shared" si="99"/>
        <v>NO</v>
      </c>
      <c r="AB1531" t="str">
        <f t="shared" si="100"/>
        <v>NO</v>
      </c>
      <c r="AC1531" t="str">
        <f t="shared" si="101"/>
        <v>NO</v>
      </c>
      <c r="AD1531" t="str">
        <f t="shared" si="102"/>
        <v>NO</v>
      </c>
      <c r="AE1531" t="str">
        <f t="shared" si="103"/>
        <v>NO</v>
      </c>
      <c r="AF1531"/>
    </row>
    <row r="1532" spans="1:32" ht="15" x14ac:dyDescent="0.35">
      <c r="A1532" s="7" t="s">
        <v>1636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96"/>
        <v>TBar</v>
      </c>
      <c r="P1532" s="13" t="str">
        <f t="shared" si="97"/>
        <v>True Pattern</v>
      </c>
      <c r="Q1532" s="13" t="str">
        <f>IF(NOT(ISERR(SEARCH("*_Buggy",$A1532))), "Buggy", IF(NOT(ISERR(SEARCH("*_Manual",$A1532))), "Manual", IF(NOT(ISERR(SEARCH("*_Auto",$A1532))), "Auto", "")))</f>
        <v>Auto</v>
      </c>
      <c r="R1532" s="13" t="s">
        <v>577</v>
      </c>
      <c r="S1532" s="25">
        <v>1</v>
      </c>
      <c r="T1532" s="25">
        <v>0</v>
      </c>
      <c r="U1532" s="25">
        <v>0</v>
      </c>
      <c r="V1532" s="25">
        <v>1</v>
      </c>
      <c r="W1532" s="25">
        <v>0</v>
      </c>
      <c r="X1532" s="13">
        <v>1</v>
      </c>
      <c r="Y1532" s="13" t="str">
        <f t="shared" si="98"/>
        <v>Closure-115</v>
      </c>
      <c r="AA1532" t="str">
        <f t="shared" si="99"/>
        <v>NO</v>
      </c>
      <c r="AB1532" t="str">
        <f t="shared" si="100"/>
        <v>NO</v>
      </c>
      <c r="AC1532" t="str">
        <f t="shared" si="101"/>
        <v>NO</v>
      </c>
      <c r="AD1532" t="str">
        <f t="shared" si="102"/>
        <v>NO</v>
      </c>
      <c r="AE1532" t="str">
        <f t="shared" si="103"/>
        <v>NO</v>
      </c>
      <c r="AF1532"/>
    </row>
    <row r="1533" spans="1:32" ht="15" x14ac:dyDescent="0.35">
      <c r="A1533" s="7" t="s">
        <v>1637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96"/>
        <v>TBar</v>
      </c>
      <c r="P1533" s="13" t="str">
        <f t="shared" si="97"/>
        <v>True Pattern</v>
      </c>
      <c r="Q1533" s="13" t="str">
        <f>IF(NOT(ISERR(SEARCH("*_Buggy",$A1533))), "Buggy", IF(NOT(ISERR(SEARCH("*_Manual",$A1533))), "Manual", IF(NOT(ISERR(SEARCH("*_Auto",$A1533))), "Auto", "")))</f>
        <v>Auto</v>
      </c>
      <c r="R1533" s="13" t="s">
        <v>577</v>
      </c>
      <c r="S1533" s="25">
        <v>2</v>
      </c>
      <c r="T1533" s="25">
        <v>0</v>
      </c>
      <c r="U1533" s="25">
        <v>0</v>
      </c>
      <c r="V1533" s="25">
        <v>0</v>
      </c>
      <c r="W1533" s="25">
        <v>13</v>
      </c>
      <c r="X1533" s="13">
        <v>26</v>
      </c>
      <c r="Y1533" s="13" t="str">
        <f t="shared" si="98"/>
        <v>Closure-117</v>
      </c>
      <c r="AA1533" t="str">
        <f t="shared" si="99"/>
        <v>NO</v>
      </c>
      <c r="AB1533" t="str">
        <f t="shared" si="100"/>
        <v>NO</v>
      </c>
      <c r="AC1533" t="str">
        <f t="shared" si="101"/>
        <v>NO</v>
      </c>
      <c r="AD1533" t="str">
        <f t="shared" si="102"/>
        <v>YES</v>
      </c>
      <c r="AE1533" t="str">
        <f t="shared" si="103"/>
        <v>YES</v>
      </c>
      <c r="AF1533"/>
    </row>
    <row r="1534" spans="1:32" ht="15" x14ac:dyDescent="0.35">
      <c r="A1534" s="5" t="s">
        <v>1638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96"/>
        <v>TBar</v>
      </c>
      <c r="P1534" s="13" t="str">
        <f t="shared" si="97"/>
        <v>True Pattern</v>
      </c>
      <c r="Q1534" s="13" t="str">
        <f>IF(NOT(ISERR(SEARCH("*_Buggy",$A1534))), "Buggy", IF(NOT(ISERR(SEARCH("*_Manual",$A1534))), "Manual", IF(NOT(ISERR(SEARCH("*_Auto",$A1534))), "Auto", "")))</f>
        <v>Auto</v>
      </c>
      <c r="R1534" s="13" t="s">
        <v>577</v>
      </c>
      <c r="S1534" s="25">
        <v>2</v>
      </c>
      <c r="T1534" s="25">
        <v>0</v>
      </c>
      <c r="U1534" s="25">
        <v>0</v>
      </c>
      <c r="V1534" s="25">
        <v>0</v>
      </c>
      <c r="W1534" s="25">
        <v>1</v>
      </c>
      <c r="X1534" s="13">
        <v>2</v>
      </c>
      <c r="Y1534" s="13" t="str">
        <f t="shared" si="98"/>
        <v>Closure-13</v>
      </c>
      <c r="AA1534" t="str">
        <f t="shared" si="99"/>
        <v>NO</v>
      </c>
      <c r="AB1534" t="str">
        <f t="shared" si="100"/>
        <v>NO</v>
      </c>
      <c r="AC1534" t="str">
        <f t="shared" si="101"/>
        <v>YES</v>
      </c>
      <c r="AD1534" t="str">
        <f t="shared" si="102"/>
        <v>NO</v>
      </c>
      <c r="AE1534" t="str">
        <f t="shared" si="103"/>
        <v>NO</v>
      </c>
      <c r="AF1534"/>
    </row>
    <row r="1535" spans="1:32" ht="15" x14ac:dyDescent="0.35">
      <c r="A1535" s="5" t="s">
        <v>1639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96"/>
        <v>TBar</v>
      </c>
      <c r="P1535" s="13" t="str">
        <f t="shared" si="97"/>
        <v>True Pattern</v>
      </c>
      <c r="Q1535" s="13" t="str">
        <f>IF(NOT(ISERR(SEARCH("*_Buggy",$A1535))), "Buggy", IF(NOT(ISERR(SEARCH("*_Manual",$A1535))), "Manual", IF(NOT(ISERR(SEARCH("*_Auto",$A1535))), "Auto", "")))</f>
        <v>Auto</v>
      </c>
      <c r="R1535" s="13" t="s">
        <v>578</v>
      </c>
      <c r="S1535" s="25">
        <v>1</v>
      </c>
      <c r="T1535" s="25">
        <v>0</v>
      </c>
      <c r="U1535" s="25">
        <v>2</v>
      </c>
      <c r="V1535" s="25">
        <v>0</v>
      </c>
      <c r="W1535" s="25">
        <v>0</v>
      </c>
      <c r="X1535" s="13">
        <v>2</v>
      </c>
      <c r="Y1535" s="13" t="str">
        <f t="shared" si="98"/>
        <v>Closure-19</v>
      </c>
      <c r="AA1535" t="str">
        <f t="shared" si="99"/>
        <v>NO</v>
      </c>
      <c r="AB1535" t="str">
        <f t="shared" si="100"/>
        <v>NO</v>
      </c>
      <c r="AC1535" t="str">
        <f t="shared" si="101"/>
        <v>NO</v>
      </c>
      <c r="AD1535" t="str">
        <f t="shared" si="102"/>
        <v>NO</v>
      </c>
      <c r="AE1535" t="str">
        <f t="shared" si="103"/>
        <v>NO</v>
      </c>
      <c r="AF1535"/>
    </row>
    <row r="1536" spans="1:32" ht="15" x14ac:dyDescent="0.35">
      <c r="A1536" s="7" t="s">
        <v>1640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96"/>
        <v>TBar</v>
      </c>
      <c r="P1536" s="13" t="str">
        <f t="shared" si="97"/>
        <v>True Pattern</v>
      </c>
      <c r="Q1536" s="13" t="str">
        <f>IF(NOT(ISERR(SEARCH("*_Buggy",$A1536))), "Buggy", IF(NOT(ISERR(SEARCH("*_Manual",$A1536))), "Manual", IF(NOT(ISERR(SEARCH("*_Auto",$A1536))), "Auto", "")))</f>
        <v>Auto</v>
      </c>
      <c r="R1536" s="13" t="s">
        <v>577</v>
      </c>
      <c r="S1536" s="25">
        <v>2</v>
      </c>
      <c r="T1536" s="25">
        <v>1</v>
      </c>
      <c r="U1536" s="25">
        <v>0</v>
      </c>
      <c r="V1536" s="25">
        <v>1</v>
      </c>
      <c r="W1536" s="25">
        <v>1</v>
      </c>
      <c r="X1536" s="13">
        <v>3</v>
      </c>
      <c r="Y1536" s="13" t="str">
        <f t="shared" si="98"/>
        <v>Closure-2</v>
      </c>
      <c r="AA1536" t="str">
        <f t="shared" si="99"/>
        <v>NO</v>
      </c>
      <c r="AB1536" t="str">
        <f t="shared" si="100"/>
        <v>NO</v>
      </c>
      <c r="AC1536" t="str">
        <f t="shared" si="101"/>
        <v>NO</v>
      </c>
      <c r="AD1536" t="str">
        <f t="shared" si="102"/>
        <v>YES</v>
      </c>
      <c r="AE1536" t="str">
        <f t="shared" si="103"/>
        <v>NO</v>
      </c>
      <c r="AF1536"/>
    </row>
    <row r="1537" spans="1:32" ht="15" x14ac:dyDescent="0.35">
      <c r="A1537" s="5" t="s">
        <v>1641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96"/>
        <v>TBar</v>
      </c>
      <c r="P1537" s="13" t="str">
        <f t="shared" si="97"/>
        <v>True Pattern</v>
      </c>
      <c r="Q1537" s="13" t="str">
        <f>IF(NOT(ISERR(SEARCH("*_Buggy",$A1537))), "Buggy", IF(NOT(ISERR(SEARCH("*_Manual",$A1537))), "Manual", IF(NOT(ISERR(SEARCH("*_Auto",$A1537))), "Auto", "")))</f>
        <v>Auto</v>
      </c>
      <c r="R1537" s="13" t="s">
        <v>578</v>
      </c>
      <c r="S1537" s="25">
        <v>1</v>
      </c>
      <c r="T1537" s="25">
        <v>0</v>
      </c>
      <c r="U1537" s="25">
        <v>0</v>
      </c>
      <c r="V1537" s="25">
        <v>1</v>
      </c>
      <c r="W1537" s="25">
        <v>0</v>
      </c>
      <c r="X1537" s="13">
        <v>1</v>
      </c>
      <c r="Y1537" s="13" t="str">
        <f t="shared" si="98"/>
        <v>Closure-21</v>
      </c>
      <c r="AA1537" t="str">
        <f t="shared" si="99"/>
        <v>NO</v>
      </c>
      <c r="AB1537" t="str">
        <f t="shared" si="100"/>
        <v>NO</v>
      </c>
      <c r="AC1537" t="str">
        <f t="shared" si="101"/>
        <v>NO</v>
      </c>
      <c r="AD1537" t="str">
        <f t="shared" si="102"/>
        <v>NO</v>
      </c>
      <c r="AE1537" t="str">
        <f t="shared" si="103"/>
        <v>NO</v>
      </c>
      <c r="AF1537"/>
    </row>
    <row r="1538" spans="1:32" ht="15" x14ac:dyDescent="0.35">
      <c r="A1538" s="7" t="s">
        <v>1642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96"/>
        <v>TBar</v>
      </c>
      <c r="P1538" s="13" t="str">
        <f t="shared" si="97"/>
        <v>True Pattern</v>
      </c>
      <c r="Q1538" s="13" t="str">
        <f>IF(NOT(ISERR(SEARCH("*_Buggy",$A1538))), "Buggy", IF(NOT(ISERR(SEARCH("*_Manual",$A1538))), "Manual", IF(NOT(ISERR(SEARCH("*_Auto",$A1538))), "Auto", "")))</f>
        <v>Auto</v>
      </c>
      <c r="R1538" s="13" t="s">
        <v>578</v>
      </c>
      <c r="S1538" s="25">
        <v>1</v>
      </c>
      <c r="T1538" s="25">
        <v>0</v>
      </c>
      <c r="U1538" s="25">
        <v>0</v>
      </c>
      <c r="V1538" s="25">
        <v>1</v>
      </c>
      <c r="W1538" s="25">
        <v>0</v>
      </c>
      <c r="X1538" s="13">
        <v>1</v>
      </c>
      <c r="Y1538" s="13" t="str">
        <f t="shared" si="98"/>
        <v>Closure-22</v>
      </c>
      <c r="AA1538" t="str">
        <f t="shared" si="99"/>
        <v>NO</v>
      </c>
      <c r="AB1538" t="str">
        <f t="shared" si="100"/>
        <v>NO</v>
      </c>
      <c r="AC1538" t="str">
        <f t="shared" si="101"/>
        <v>NO</v>
      </c>
      <c r="AD1538" t="str">
        <f t="shared" si="102"/>
        <v>NO</v>
      </c>
      <c r="AE1538" t="str">
        <f t="shared" si="103"/>
        <v>NO</v>
      </c>
      <c r="AF1538"/>
    </row>
    <row r="1539" spans="1:32" ht="15" x14ac:dyDescent="0.35">
      <c r="A1539" s="5" t="s">
        <v>1643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96"/>
        <v>TBar</v>
      </c>
      <c r="P1539" s="13" t="str">
        <f t="shared" si="97"/>
        <v>True Pattern</v>
      </c>
      <c r="Q1539" s="13" t="str">
        <f>IF(NOT(ISERR(SEARCH("*_Buggy",$A1539))), "Buggy", IF(NOT(ISERR(SEARCH("*_Manual",$A1539))), "Manual", IF(NOT(ISERR(SEARCH("*_Auto",$A1539))), "Auto", "")))</f>
        <v>Auto</v>
      </c>
      <c r="R1539" s="13" t="s">
        <v>578</v>
      </c>
      <c r="S1539" s="25">
        <v>1</v>
      </c>
      <c r="T1539" s="25">
        <v>0</v>
      </c>
      <c r="U1539" s="25">
        <v>0</v>
      </c>
      <c r="V1539" s="25">
        <v>1</v>
      </c>
      <c r="W1539" s="25">
        <v>0</v>
      </c>
      <c r="X1539" s="13">
        <v>1</v>
      </c>
      <c r="Y1539" s="13" t="str">
        <f t="shared" si="98"/>
        <v>Closure-35</v>
      </c>
      <c r="AA1539" t="str">
        <f t="shared" si="99"/>
        <v>NO</v>
      </c>
      <c r="AB1539" t="str">
        <f t="shared" si="100"/>
        <v>NO</v>
      </c>
      <c r="AC1539" t="str">
        <f t="shared" si="101"/>
        <v>NO</v>
      </c>
      <c r="AD1539" t="str">
        <f t="shared" si="102"/>
        <v>NO</v>
      </c>
      <c r="AE1539" t="str">
        <f t="shared" si="103"/>
        <v>NO</v>
      </c>
      <c r="AF1539"/>
    </row>
    <row r="1540" spans="1:32" ht="15" x14ac:dyDescent="0.35">
      <c r="A1540" s="5" t="s">
        <v>1644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96"/>
        <v>TBar</v>
      </c>
      <c r="P1540" s="13" t="str">
        <f t="shared" si="97"/>
        <v>True Pattern</v>
      </c>
      <c r="Q1540" s="13" t="str">
        <f>IF(NOT(ISERR(SEARCH("*_Buggy",$A1540))), "Buggy", IF(NOT(ISERR(SEARCH("*_Manual",$A1540))), "Manual", IF(NOT(ISERR(SEARCH("*_Auto",$A1540))), "Auto", "")))</f>
        <v>Auto</v>
      </c>
      <c r="R1540" s="13" t="s">
        <v>577</v>
      </c>
      <c r="S1540" s="25">
        <v>1</v>
      </c>
      <c r="T1540" s="25">
        <v>0</v>
      </c>
      <c r="U1540" s="25">
        <v>0</v>
      </c>
      <c r="V1540" s="25">
        <v>1</v>
      </c>
      <c r="W1540" s="25">
        <v>0</v>
      </c>
      <c r="X1540" s="13">
        <v>1</v>
      </c>
      <c r="Y1540" s="13" t="str">
        <f t="shared" si="98"/>
        <v>Closure-38</v>
      </c>
      <c r="AA1540" t="str">
        <f t="shared" si="99"/>
        <v>YES</v>
      </c>
      <c r="AB1540" t="str">
        <f t="shared" si="100"/>
        <v>NO</v>
      </c>
      <c r="AC1540" t="str">
        <f t="shared" si="101"/>
        <v>NO</v>
      </c>
      <c r="AD1540" t="str">
        <f t="shared" si="102"/>
        <v>NO</v>
      </c>
      <c r="AE1540" t="str">
        <f t="shared" si="103"/>
        <v>NO</v>
      </c>
      <c r="AF1540"/>
    </row>
    <row r="1541" spans="1:32" ht="15" x14ac:dyDescent="0.35">
      <c r="A1541" s="5" t="s">
        <v>1645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96"/>
        <v>TBar</v>
      </c>
      <c r="P1541" s="13" t="str">
        <f t="shared" si="97"/>
        <v>True Pattern</v>
      </c>
      <c r="Q1541" s="13" t="str">
        <f>IF(NOT(ISERR(SEARCH("*_Buggy",$A1541))), "Buggy", IF(NOT(ISERR(SEARCH("*_Manual",$A1541))), "Manual", IF(NOT(ISERR(SEARCH("*_Auto",$A1541))), "Auto", "")))</f>
        <v>Auto</v>
      </c>
      <c r="R1541" s="13" t="s">
        <v>577</v>
      </c>
      <c r="S1541" s="25">
        <v>1</v>
      </c>
      <c r="T1541" s="25">
        <v>0</v>
      </c>
      <c r="U1541" s="25">
        <v>0</v>
      </c>
      <c r="V1541" s="25">
        <v>1</v>
      </c>
      <c r="W1541" s="25">
        <v>0</v>
      </c>
      <c r="X1541" s="13">
        <v>1</v>
      </c>
      <c r="Y1541" s="13" t="str">
        <f t="shared" si="98"/>
        <v>Closure-4</v>
      </c>
      <c r="AA1541" t="str">
        <f t="shared" si="99"/>
        <v>NO</v>
      </c>
      <c r="AB1541" t="str">
        <f t="shared" si="100"/>
        <v>NO</v>
      </c>
      <c r="AC1541" t="str">
        <f t="shared" si="101"/>
        <v>NO</v>
      </c>
      <c r="AD1541" t="str">
        <f t="shared" si="102"/>
        <v>NO</v>
      </c>
      <c r="AE1541" t="str">
        <f t="shared" si="103"/>
        <v>NO</v>
      </c>
      <c r="AF1541"/>
    </row>
    <row r="1542" spans="1:32" ht="15" x14ac:dyDescent="0.35">
      <c r="A1542" s="5" t="s">
        <v>1646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96"/>
        <v>TBar</v>
      </c>
      <c r="P1542" s="13" t="str">
        <f t="shared" si="97"/>
        <v>True Pattern</v>
      </c>
      <c r="Q1542" s="13" t="str">
        <f>IF(NOT(ISERR(SEARCH("*_Buggy",$A1542))), "Buggy", IF(NOT(ISERR(SEARCH("*_Manual",$A1542))), "Manual", IF(NOT(ISERR(SEARCH("*_Auto",$A1542))), "Auto", "")))</f>
        <v>Auto</v>
      </c>
      <c r="R1542" s="13" t="s">
        <v>577</v>
      </c>
      <c r="S1542" s="25">
        <v>1</v>
      </c>
      <c r="T1542" s="25">
        <v>0</v>
      </c>
      <c r="U1542" s="25">
        <v>0</v>
      </c>
      <c r="V1542" s="25">
        <v>1</v>
      </c>
      <c r="W1542" s="25">
        <v>0</v>
      </c>
      <c r="X1542" s="13">
        <v>1</v>
      </c>
      <c r="Y1542" s="13" t="str">
        <f t="shared" si="98"/>
        <v>Closure-40</v>
      </c>
      <c r="AA1542" t="str">
        <f t="shared" si="99"/>
        <v>NO</v>
      </c>
      <c r="AB1542" t="str">
        <f t="shared" si="100"/>
        <v>NO</v>
      </c>
      <c r="AC1542" t="str">
        <f t="shared" si="101"/>
        <v>NO</v>
      </c>
      <c r="AD1542" t="str">
        <f t="shared" si="102"/>
        <v>NO</v>
      </c>
      <c r="AE1542" t="str">
        <f t="shared" si="103"/>
        <v>NO</v>
      </c>
      <c r="AF1542"/>
    </row>
    <row r="1543" spans="1:32" ht="15" x14ac:dyDescent="0.35">
      <c r="A1543" s="7" t="s">
        <v>1647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96"/>
        <v>TBar</v>
      </c>
      <c r="P1543" s="13" t="str">
        <f t="shared" si="97"/>
        <v>True Pattern</v>
      </c>
      <c r="Q1543" s="13" t="str">
        <f>IF(NOT(ISERR(SEARCH("*_Buggy",$A1543))), "Buggy", IF(NOT(ISERR(SEARCH("*_Manual",$A1543))), "Manual", IF(NOT(ISERR(SEARCH("*_Auto",$A1543))), "Auto", "")))</f>
        <v>Auto</v>
      </c>
      <c r="R1543" s="13" t="s">
        <v>577</v>
      </c>
      <c r="S1543" s="25">
        <v>1</v>
      </c>
      <c r="T1543" s="25">
        <v>0</v>
      </c>
      <c r="U1543" s="25">
        <v>16</v>
      </c>
      <c r="V1543" s="25">
        <v>0</v>
      </c>
      <c r="W1543" s="25">
        <v>0</v>
      </c>
      <c r="X1543" s="13">
        <v>16</v>
      </c>
      <c r="Y1543" s="13" t="str">
        <f t="shared" si="98"/>
        <v>Closure-46</v>
      </c>
      <c r="AA1543" t="str">
        <f t="shared" si="99"/>
        <v>NO</v>
      </c>
      <c r="AB1543" t="str">
        <f t="shared" si="100"/>
        <v>YES</v>
      </c>
      <c r="AC1543" t="str">
        <f t="shared" si="101"/>
        <v>NO</v>
      </c>
      <c r="AD1543" t="str">
        <f t="shared" si="102"/>
        <v>NO</v>
      </c>
      <c r="AE1543" t="str">
        <f t="shared" si="103"/>
        <v>YES</v>
      </c>
      <c r="AF1543"/>
    </row>
    <row r="1544" spans="1:32" ht="15" x14ac:dyDescent="0.35">
      <c r="A1544" s="5" t="s">
        <v>1648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96"/>
        <v>TBar</v>
      </c>
      <c r="P1544" s="13" t="str">
        <f t="shared" si="97"/>
        <v>True Pattern</v>
      </c>
      <c r="Q1544" s="13" t="str">
        <f>IF(NOT(ISERR(SEARCH("*_Buggy",$A1544))), "Buggy", IF(NOT(ISERR(SEARCH("*_Manual",$A1544))), "Manual", IF(NOT(ISERR(SEARCH("*_Auto",$A1544))), "Auto", "")))</f>
        <v>Auto</v>
      </c>
      <c r="R1544" s="13" t="s">
        <v>577</v>
      </c>
      <c r="S1544" s="25">
        <v>1</v>
      </c>
      <c r="T1544" s="25">
        <v>0</v>
      </c>
      <c r="U1544" s="25">
        <v>0</v>
      </c>
      <c r="V1544" s="25">
        <v>1</v>
      </c>
      <c r="W1544" s="25">
        <v>0</v>
      </c>
      <c r="X1544" s="13">
        <v>1</v>
      </c>
      <c r="Y1544" s="13" t="str">
        <f t="shared" si="98"/>
        <v>Closure-62</v>
      </c>
      <c r="AA1544" t="str">
        <f t="shared" si="99"/>
        <v>YES</v>
      </c>
      <c r="AB1544" t="str">
        <f t="shared" si="100"/>
        <v>NO</v>
      </c>
      <c r="AC1544" t="str">
        <f t="shared" si="101"/>
        <v>NO</v>
      </c>
      <c r="AD1544" t="str">
        <f t="shared" si="102"/>
        <v>NO</v>
      </c>
      <c r="AE1544" t="str">
        <f t="shared" si="103"/>
        <v>NO</v>
      </c>
      <c r="AF1544"/>
    </row>
    <row r="1545" spans="1:32" ht="15" x14ac:dyDescent="0.35">
      <c r="A1545" s="7" t="s">
        <v>1649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96"/>
        <v>TBar</v>
      </c>
      <c r="P1545" s="13" t="str">
        <f t="shared" si="97"/>
        <v>True Pattern</v>
      </c>
      <c r="Q1545" s="13" t="str">
        <f>IF(NOT(ISERR(SEARCH("*_Buggy",$A1545))), "Buggy", IF(NOT(ISERR(SEARCH("*_Manual",$A1545))), "Manual", IF(NOT(ISERR(SEARCH("*_Auto",$A1545))), "Auto", "")))</f>
        <v>Auto</v>
      </c>
      <c r="R1545" s="13" t="s">
        <v>578</v>
      </c>
      <c r="S1545" s="25">
        <v>1</v>
      </c>
      <c r="T1545" s="25">
        <v>0</v>
      </c>
      <c r="U1545" s="25">
        <v>0</v>
      </c>
      <c r="V1545" s="25">
        <v>1</v>
      </c>
      <c r="W1545" s="25">
        <v>0</v>
      </c>
      <c r="X1545" s="13">
        <v>1</v>
      </c>
      <c r="Y1545" s="13" t="str">
        <f t="shared" si="98"/>
        <v>Closure-66</v>
      </c>
      <c r="AA1545" t="str">
        <f t="shared" si="99"/>
        <v>NO</v>
      </c>
      <c r="AB1545" t="str">
        <f t="shared" si="100"/>
        <v>NO</v>
      </c>
      <c r="AC1545" t="str">
        <f t="shared" si="101"/>
        <v>NO</v>
      </c>
      <c r="AD1545" t="str">
        <f t="shared" si="102"/>
        <v>NO</v>
      </c>
      <c r="AE1545" t="str">
        <f t="shared" si="103"/>
        <v>NO</v>
      </c>
      <c r="AF1545"/>
    </row>
    <row r="1546" spans="1:32" ht="15" x14ac:dyDescent="0.35">
      <c r="A1546" s="5" t="s">
        <v>1650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96"/>
        <v>TBar</v>
      </c>
      <c r="P1546" s="13" t="str">
        <f t="shared" si="97"/>
        <v>True Pattern</v>
      </c>
      <c r="Q1546" s="13" t="str">
        <f>IF(NOT(ISERR(SEARCH("*_Buggy",$A1546))), "Buggy", IF(NOT(ISERR(SEARCH("*_Manual",$A1546))), "Manual", IF(NOT(ISERR(SEARCH("*_Auto",$A1546))), "Auto", "")))</f>
        <v>Auto</v>
      </c>
      <c r="R1546" s="13" t="s">
        <v>577</v>
      </c>
      <c r="S1546" s="25">
        <v>1</v>
      </c>
      <c r="T1546" s="25">
        <v>0</v>
      </c>
      <c r="U1546" s="25">
        <v>0</v>
      </c>
      <c r="V1546" s="25">
        <v>1</v>
      </c>
      <c r="W1546" s="25">
        <v>0</v>
      </c>
      <c r="X1546" s="13">
        <v>1</v>
      </c>
      <c r="Y1546" s="13" t="str">
        <f t="shared" si="98"/>
        <v>Closure-70</v>
      </c>
      <c r="AA1546" t="str">
        <f t="shared" si="99"/>
        <v>YES</v>
      </c>
      <c r="AB1546" t="str">
        <f t="shared" si="100"/>
        <v>NO</v>
      </c>
      <c r="AC1546" t="str">
        <f t="shared" si="101"/>
        <v>NO</v>
      </c>
      <c r="AD1546" t="str">
        <f t="shared" si="102"/>
        <v>NO</v>
      </c>
      <c r="AE1546" t="str">
        <f t="shared" si="103"/>
        <v>NO</v>
      </c>
      <c r="AF1546"/>
    </row>
    <row r="1547" spans="1:32" ht="15" x14ac:dyDescent="0.35">
      <c r="A1547" s="7" t="s">
        <v>1651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96"/>
        <v>TBar</v>
      </c>
      <c r="P1547" s="13" t="str">
        <f t="shared" si="97"/>
        <v>True Pattern</v>
      </c>
      <c r="Q1547" s="13" t="str">
        <f>IF(NOT(ISERR(SEARCH("*_Buggy",$A1547))), "Buggy", IF(NOT(ISERR(SEARCH("*_Manual",$A1547))), "Manual", IF(NOT(ISERR(SEARCH("*_Auto",$A1547))), "Auto", "")))</f>
        <v>Auto</v>
      </c>
      <c r="R1547" s="13" t="s">
        <v>577</v>
      </c>
      <c r="S1547" s="25">
        <v>1</v>
      </c>
      <c r="T1547" s="25">
        <v>0</v>
      </c>
      <c r="U1547" s="25">
        <v>0</v>
      </c>
      <c r="V1547" s="25">
        <v>1</v>
      </c>
      <c r="W1547" s="25">
        <v>0</v>
      </c>
      <c r="X1547" s="13">
        <v>1</v>
      </c>
      <c r="Y1547" s="13" t="str">
        <f t="shared" si="98"/>
        <v>Closure-73</v>
      </c>
      <c r="AA1547" t="str">
        <f t="shared" si="99"/>
        <v>YES</v>
      </c>
      <c r="AB1547" t="str">
        <f t="shared" si="100"/>
        <v>NO</v>
      </c>
      <c r="AC1547" t="str">
        <f t="shared" si="101"/>
        <v>NO</v>
      </c>
      <c r="AD1547" t="str">
        <f t="shared" si="102"/>
        <v>NO</v>
      </c>
      <c r="AE1547" t="str">
        <f t="shared" si="103"/>
        <v>NO</v>
      </c>
      <c r="AF1547"/>
    </row>
    <row r="1548" spans="1:32" ht="15" x14ac:dyDescent="0.35">
      <c r="A1548" s="5" t="s">
        <v>1652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96"/>
        <v>TBar</v>
      </c>
      <c r="P1548" s="13" t="str">
        <f t="shared" si="97"/>
        <v>True Pattern</v>
      </c>
      <c r="Q1548" s="13" t="str">
        <f>IF(NOT(ISERR(SEARCH("*_Buggy",$A1548))), "Buggy", IF(NOT(ISERR(SEARCH("*_Manual",$A1548))), "Manual", IF(NOT(ISERR(SEARCH("*_Auto",$A1548))), "Auto", "")))</f>
        <v>Auto</v>
      </c>
      <c r="R1548" s="13" t="s">
        <v>577</v>
      </c>
      <c r="S1548" s="25">
        <v>1</v>
      </c>
      <c r="T1548" s="25">
        <v>0</v>
      </c>
      <c r="U1548" s="25">
        <v>7</v>
      </c>
      <c r="V1548" s="25">
        <v>0</v>
      </c>
      <c r="W1548" s="25">
        <v>0</v>
      </c>
      <c r="X1548" s="13">
        <v>7</v>
      </c>
      <c r="Y1548" s="13" t="str">
        <f t="shared" si="98"/>
        <v>Lang-10</v>
      </c>
      <c r="AA1548" t="str">
        <f t="shared" si="99"/>
        <v>NO</v>
      </c>
      <c r="AB1548" t="str">
        <f t="shared" si="100"/>
        <v>NO</v>
      </c>
      <c r="AC1548" t="str">
        <f t="shared" si="101"/>
        <v>NO</v>
      </c>
      <c r="AD1548" t="str">
        <f t="shared" si="102"/>
        <v>NO</v>
      </c>
      <c r="AE1548" t="str">
        <f t="shared" si="103"/>
        <v>YES</v>
      </c>
      <c r="AF1548"/>
    </row>
    <row r="1549" spans="1:32" ht="15" x14ac:dyDescent="0.35">
      <c r="A1549" s="7" t="s">
        <v>1653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96"/>
        <v>TBar</v>
      </c>
      <c r="P1549" s="13" t="str">
        <f t="shared" si="97"/>
        <v>True Pattern</v>
      </c>
      <c r="Q1549" s="13" t="str">
        <f>IF(NOT(ISERR(SEARCH("*_Buggy",$A1549))), "Buggy", IF(NOT(ISERR(SEARCH("*_Manual",$A1549))), "Manual", IF(NOT(ISERR(SEARCH("*_Auto",$A1549))), "Auto", "")))</f>
        <v>Auto</v>
      </c>
      <c r="R1549" s="13" t="s">
        <v>578</v>
      </c>
      <c r="S1549" s="25">
        <v>1</v>
      </c>
      <c r="T1549" s="25">
        <v>0</v>
      </c>
      <c r="U1549" s="25">
        <v>17</v>
      </c>
      <c r="V1549" s="25">
        <v>0</v>
      </c>
      <c r="W1549" s="25">
        <v>0</v>
      </c>
      <c r="X1549" s="13">
        <v>17</v>
      </c>
      <c r="Y1549" s="13" t="str">
        <f t="shared" si="98"/>
        <v>Lang-13</v>
      </c>
      <c r="AA1549" t="str">
        <f t="shared" si="99"/>
        <v>NO</v>
      </c>
      <c r="AB1549" t="str">
        <f t="shared" si="100"/>
        <v>NO</v>
      </c>
      <c r="AC1549" t="str">
        <f t="shared" si="101"/>
        <v>NO</v>
      </c>
      <c r="AD1549" t="str">
        <f t="shared" si="102"/>
        <v>NO</v>
      </c>
      <c r="AE1549" t="str">
        <f t="shared" si="103"/>
        <v>YES</v>
      </c>
      <c r="AF1549"/>
    </row>
    <row r="1550" spans="1:32" ht="15" x14ac:dyDescent="0.35">
      <c r="A1550" s="5" t="s">
        <v>1654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96"/>
        <v>TBar</v>
      </c>
      <c r="P1550" s="13" t="str">
        <f t="shared" si="97"/>
        <v>True Pattern</v>
      </c>
      <c r="Q1550" s="13" t="str">
        <f>IF(NOT(ISERR(SEARCH("*_Buggy",$A1550))), "Buggy", IF(NOT(ISERR(SEARCH("*_Manual",$A1550))), "Manual", IF(NOT(ISERR(SEARCH("*_Auto",$A1550))), "Auto", "")))</f>
        <v>Auto</v>
      </c>
      <c r="R1550" s="13" t="s">
        <v>578</v>
      </c>
      <c r="S1550" s="25">
        <v>1</v>
      </c>
      <c r="T1550" s="25">
        <v>0</v>
      </c>
      <c r="U1550" s="25">
        <v>0</v>
      </c>
      <c r="V1550" s="25">
        <v>1</v>
      </c>
      <c r="W1550" s="25">
        <v>0</v>
      </c>
      <c r="X1550" s="13">
        <v>1</v>
      </c>
      <c r="Y1550" s="13" t="str">
        <f t="shared" si="98"/>
        <v>Lang-18</v>
      </c>
      <c r="AA1550" t="str">
        <f t="shared" si="99"/>
        <v>NO</v>
      </c>
      <c r="AB1550" t="str">
        <f t="shared" si="100"/>
        <v>NO</v>
      </c>
      <c r="AC1550" t="str">
        <f t="shared" si="101"/>
        <v>NO</v>
      </c>
      <c r="AD1550" t="str">
        <f t="shared" si="102"/>
        <v>NO</v>
      </c>
      <c r="AE1550" t="str">
        <f t="shared" si="103"/>
        <v>NO</v>
      </c>
      <c r="AF1550"/>
    </row>
    <row r="1551" spans="1:32" ht="15" x14ac:dyDescent="0.35">
      <c r="A1551" s="7" t="s">
        <v>1655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96"/>
        <v>TBar</v>
      </c>
      <c r="P1551" s="13" t="str">
        <f t="shared" si="97"/>
        <v>True Pattern</v>
      </c>
      <c r="Q1551" s="13" t="str">
        <f>IF(NOT(ISERR(SEARCH("*_Buggy",$A1551))), "Buggy", IF(NOT(ISERR(SEARCH("*_Manual",$A1551))), "Manual", IF(NOT(ISERR(SEARCH("*_Auto",$A1551))), "Auto", "")))</f>
        <v>Auto</v>
      </c>
      <c r="R1551" s="13" t="s">
        <v>578</v>
      </c>
      <c r="S1551" s="25">
        <v>1</v>
      </c>
      <c r="T1551" s="25">
        <v>0</v>
      </c>
      <c r="U1551" s="25">
        <v>0</v>
      </c>
      <c r="V1551" s="25">
        <v>1</v>
      </c>
      <c r="W1551" s="25">
        <v>0</v>
      </c>
      <c r="X1551" s="13">
        <v>1</v>
      </c>
      <c r="Y1551" s="13" t="str">
        <f t="shared" si="98"/>
        <v>Lang-20</v>
      </c>
      <c r="AA1551" t="str">
        <f t="shared" si="99"/>
        <v>NO</v>
      </c>
      <c r="AB1551" t="str">
        <f t="shared" si="100"/>
        <v>NO</v>
      </c>
      <c r="AC1551" t="str">
        <f t="shared" si="101"/>
        <v>NO</v>
      </c>
      <c r="AD1551" t="str">
        <f t="shared" si="102"/>
        <v>NO</v>
      </c>
      <c r="AE1551" t="str">
        <f t="shared" si="103"/>
        <v>NO</v>
      </c>
      <c r="AF1551"/>
    </row>
    <row r="1552" spans="1:32" ht="15" x14ac:dyDescent="0.35">
      <c r="A1552" s="7" t="s">
        <v>1656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96"/>
        <v>TBar</v>
      </c>
      <c r="P1552" s="13" t="str">
        <f t="shared" si="97"/>
        <v>True Pattern</v>
      </c>
      <c r="Q1552" s="13" t="str">
        <f>IF(NOT(ISERR(SEARCH("*_Buggy",$A1552))), "Buggy", IF(NOT(ISERR(SEARCH("*_Manual",$A1552))), "Manual", IF(NOT(ISERR(SEARCH("*_Auto",$A1552))), "Auto", "")))</f>
        <v>Auto</v>
      </c>
      <c r="R1552" s="13" t="s">
        <v>578</v>
      </c>
      <c r="S1552" s="25">
        <v>1</v>
      </c>
      <c r="T1552" s="25">
        <v>0</v>
      </c>
      <c r="U1552" s="25">
        <v>0</v>
      </c>
      <c r="V1552" s="25">
        <v>1</v>
      </c>
      <c r="W1552" s="25">
        <v>0</v>
      </c>
      <c r="X1552" s="13">
        <v>1</v>
      </c>
      <c r="Y1552" s="13" t="str">
        <f t="shared" si="98"/>
        <v>Lang-22</v>
      </c>
      <c r="AA1552" t="str">
        <f t="shared" si="99"/>
        <v>NO</v>
      </c>
      <c r="AB1552" t="str">
        <f t="shared" si="100"/>
        <v>NO</v>
      </c>
      <c r="AC1552" t="str">
        <f t="shared" si="101"/>
        <v>NO</v>
      </c>
      <c r="AD1552" t="str">
        <f t="shared" si="102"/>
        <v>NO</v>
      </c>
      <c r="AE1552" t="str">
        <f t="shared" si="103"/>
        <v>NO</v>
      </c>
      <c r="AF1552"/>
    </row>
    <row r="1553" spans="1:32" ht="15" x14ac:dyDescent="0.35">
      <c r="A1553" s="7" t="s">
        <v>1657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96"/>
        <v>TBar</v>
      </c>
      <c r="P1553" s="13" t="str">
        <f t="shared" si="97"/>
        <v>True Pattern</v>
      </c>
      <c r="Q1553" s="13" t="str">
        <f>IF(NOT(ISERR(SEARCH("*_Buggy",$A1553))), "Buggy", IF(NOT(ISERR(SEARCH("*_Manual",$A1553))), "Manual", IF(NOT(ISERR(SEARCH("*_Auto",$A1553))), "Auto", "")))</f>
        <v>Auto</v>
      </c>
      <c r="R1553" s="13" t="s">
        <v>577</v>
      </c>
      <c r="S1553" s="25">
        <v>1</v>
      </c>
      <c r="T1553" s="25">
        <v>0</v>
      </c>
      <c r="U1553" s="25">
        <v>0</v>
      </c>
      <c r="V1553" s="25">
        <v>1</v>
      </c>
      <c r="W1553" s="25">
        <v>0</v>
      </c>
      <c r="X1553" s="13">
        <v>1</v>
      </c>
      <c r="Y1553" s="13" t="str">
        <f t="shared" si="98"/>
        <v>Lang-24</v>
      </c>
      <c r="AA1553" t="str">
        <f t="shared" si="99"/>
        <v>YES</v>
      </c>
      <c r="AB1553" t="str">
        <f t="shared" si="100"/>
        <v>NO</v>
      </c>
      <c r="AC1553" t="str">
        <f t="shared" si="101"/>
        <v>NO</v>
      </c>
      <c r="AD1553" t="str">
        <f t="shared" si="102"/>
        <v>NO</v>
      </c>
      <c r="AE1553" t="str">
        <f t="shared" si="103"/>
        <v>NO</v>
      </c>
      <c r="AF1553"/>
    </row>
    <row r="1554" spans="1:32" ht="15" x14ac:dyDescent="0.35">
      <c r="A1554" s="7" t="s">
        <v>1658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96"/>
        <v>TBar</v>
      </c>
      <c r="P1554" s="13" t="str">
        <f t="shared" si="97"/>
        <v>True Pattern</v>
      </c>
      <c r="Q1554" s="13" t="str">
        <f>IF(NOT(ISERR(SEARCH("*_Buggy",$A1554))), "Buggy", IF(NOT(ISERR(SEARCH("*_Manual",$A1554))), "Manual", IF(NOT(ISERR(SEARCH("*_Auto",$A1554))), "Auto", "")))</f>
        <v>Auto</v>
      </c>
      <c r="R1554" s="13" t="s">
        <v>577</v>
      </c>
      <c r="S1554" s="25">
        <v>1</v>
      </c>
      <c r="T1554" s="25">
        <v>0</v>
      </c>
      <c r="U1554" s="25">
        <v>0</v>
      </c>
      <c r="V1554" s="25">
        <v>1</v>
      </c>
      <c r="W1554" s="25">
        <v>0</v>
      </c>
      <c r="X1554" s="13">
        <v>1</v>
      </c>
      <c r="Y1554" s="13" t="str">
        <f t="shared" si="98"/>
        <v>Lang-26</v>
      </c>
      <c r="AA1554" t="str">
        <f t="shared" si="99"/>
        <v>YES</v>
      </c>
      <c r="AB1554" t="str">
        <f t="shared" si="100"/>
        <v>NO</v>
      </c>
      <c r="AC1554" t="str">
        <f t="shared" si="101"/>
        <v>NO</v>
      </c>
      <c r="AD1554" t="str">
        <f t="shared" si="102"/>
        <v>NO</v>
      </c>
      <c r="AE1554" t="str">
        <f t="shared" si="103"/>
        <v>NO</v>
      </c>
      <c r="AF1554"/>
    </row>
    <row r="1555" spans="1:32" ht="15" x14ac:dyDescent="0.35">
      <c r="A1555" s="7" t="s">
        <v>1659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96"/>
        <v>TBar</v>
      </c>
      <c r="P1555" s="13" t="str">
        <f t="shared" si="97"/>
        <v>True Pattern</v>
      </c>
      <c r="Q1555" s="13" t="str">
        <f>IF(NOT(ISERR(SEARCH("*_Buggy",$A1555))), "Buggy", IF(NOT(ISERR(SEARCH("*_Manual",$A1555))), "Manual", IF(NOT(ISERR(SEARCH("*_Auto",$A1555))), "Auto", "")))</f>
        <v>Auto</v>
      </c>
      <c r="R1555" s="13" t="s">
        <v>578</v>
      </c>
      <c r="S1555" s="25">
        <v>1</v>
      </c>
      <c r="T1555" s="25">
        <v>0</v>
      </c>
      <c r="U1555" s="25">
        <v>0</v>
      </c>
      <c r="V1555" s="25">
        <v>1</v>
      </c>
      <c r="W1555" s="25">
        <v>0</v>
      </c>
      <c r="X1555" s="13">
        <v>1</v>
      </c>
      <c r="Y1555" s="13" t="str">
        <f t="shared" si="98"/>
        <v>Lang-27</v>
      </c>
      <c r="AA1555" t="str">
        <f t="shared" si="99"/>
        <v>NO</v>
      </c>
      <c r="AB1555" t="str">
        <f t="shared" si="100"/>
        <v>NO</v>
      </c>
      <c r="AC1555" t="str">
        <f t="shared" si="101"/>
        <v>NO</v>
      </c>
      <c r="AD1555" t="str">
        <f t="shared" si="102"/>
        <v>NO</v>
      </c>
      <c r="AE1555" t="str">
        <f t="shared" si="103"/>
        <v>NO</v>
      </c>
      <c r="AF1555"/>
    </row>
    <row r="1556" spans="1:32" ht="15" x14ac:dyDescent="0.35">
      <c r="A1556" s="5" t="s">
        <v>1660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96"/>
        <v>TBar</v>
      </c>
      <c r="P1556" s="13" t="str">
        <f t="shared" si="97"/>
        <v>True Pattern</v>
      </c>
      <c r="Q1556" s="13" t="str">
        <f>IF(NOT(ISERR(SEARCH("*_Buggy",$A1556))), "Buggy", IF(NOT(ISERR(SEARCH("*_Manual",$A1556))), "Manual", IF(NOT(ISERR(SEARCH("*_Auto",$A1556))), "Auto", "")))</f>
        <v>Auto</v>
      </c>
      <c r="R1556" s="13" t="s">
        <v>577</v>
      </c>
      <c r="S1556" s="25">
        <v>1</v>
      </c>
      <c r="T1556" s="25">
        <v>1</v>
      </c>
      <c r="U1556" s="25">
        <v>0</v>
      </c>
      <c r="V1556" s="25">
        <v>1</v>
      </c>
      <c r="W1556" s="25">
        <v>1</v>
      </c>
      <c r="X1556" s="13">
        <v>3</v>
      </c>
      <c r="Y1556" s="13" t="str">
        <f t="shared" si="98"/>
        <v>Lang-33</v>
      </c>
      <c r="AA1556" t="str">
        <f t="shared" si="99"/>
        <v>NO</v>
      </c>
      <c r="AB1556" t="str">
        <f t="shared" si="100"/>
        <v>NO</v>
      </c>
      <c r="AC1556" t="str">
        <f t="shared" si="101"/>
        <v>NO</v>
      </c>
      <c r="AD1556" t="str">
        <f t="shared" si="102"/>
        <v>NO</v>
      </c>
      <c r="AE1556" t="str">
        <f t="shared" si="103"/>
        <v>NO</v>
      </c>
      <c r="AF1556"/>
    </row>
    <row r="1557" spans="1:32" ht="15" x14ac:dyDescent="0.35">
      <c r="A1557" s="5" t="s">
        <v>1661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96"/>
        <v>TBar</v>
      </c>
      <c r="P1557" s="13" t="str">
        <f t="shared" si="97"/>
        <v>True Pattern</v>
      </c>
      <c r="Q1557" s="13" t="str">
        <f>IF(NOT(ISERR(SEARCH("*_Buggy",$A1557))), "Buggy", IF(NOT(ISERR(SEARCH("*_Manual",$A1557))), "Manual", IF(NOT(ISERR(SEARCH("*_Auto",$A1557))), "Auto", "")))</f>
        <v>Auto</v>
      </c>
      <c r="R1557" s="13" t="s">
        <v>577</v>
      </c>
      <c r="S1557" s="25">
        <v>1</v>
      </c>
      <c r="T1557" s="25">
        <v>1</v>
      </c>
      <c r="U1557" s="25">
        <v>0</v>
      </c>
      <c r="V1557" s="25">
        <v>1</v>
      </c>
      <c r="W1557" s="25">
        <v>1</v>
      </c>
      <c r="X1557" s="13">
        <v>3</v>
      </c>
      <c r="Y1557" s="13" t="str">
        <f t="shared" si="98"/>
        <v>Lang-39</v>
      </c>
      <c r="AA1557" t="str">
        <f t="shared" si="99"/>
        <v>NO</v>
      </c>
      <c r="AB1557" t="str">
        <f t="shared" si="100"/>
        <v>YES</v>
      </c>
      <c r="AC1557" t="str">
        <f t="shared" si="101"/>
        <v>NO</v>
      </c>
      <c r="AD1557" t="str">
        <f t="shared" si="102"/>
        <v>NO</v>
      </c>
      <c r="AE1557" t="str">
        <f t="shared" si="103"/>
        <v>NO</v>
      </c>
      <c r="AF1557"/>
    </row>
    <row r="1558" spans="1:32" ht="15" x14ac:dyDescent="0.35">
      <c r="A1558" s="7" t="s">
        <v>1662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96"/>
        <v>TBar</v>
      </c>
      <c r="P1558" s="13" t="str">
        <f t="shared" si="97"/>
        <v>True Pattern</v>
      </c>
      <c r="Q1558" s="13" t="str">
        <f>IF(NOT(ISERR(SEARCH("*_Buggy",$A1558))), "Buggy", IF(NOT(ISERR(SEARCH("*_Manual",$A1558))), "Manual", IF(NOT(ISERR(SEARCH("*_Auto",$A1558))), "Auto", "")))</f>
        <v>Auto</v>
      </c>
      <c r="R1558" s="13" t="s">
        <v>578</v>
      </c>
      <c r="S1558" s="25">
        <v>1</v>
      </c>
      <c r="T1558" s="25">
        <v>0</v>
      </c>
      <c r="U1558" s="25">
        <v>0</v>
      </c>
      <c r="V1558" s="25">
        <v>1</v>
      </c>
      <c r="W1558" s="25">
        <v>0</v>
      </c>
      <c r="X1558" s="13">
        <v>1</v>
      </c>
      <c r="Y1558" s="13" t="str">
        <f t="shared" si="98"/>
        <v>Lang-41</v>
      </c>
      <c r="AA1558" t="str">
        <f t="shared" si="99"/>
        <v>NO</v>
      </c>
      <c r="AB1558" t="str">
        <f t="shared" si="100"/>
        <v>NO</v>
      </c>
      <c r="AC1558" t="str">
        <f t="shared" si="101"/>
        <v>NO</v>
      </c>
      <c r="AD1558" t="str">
        <f t="shared" si="102"/>
        <v>NO</v>
      </c>
      <c r="AE1558" t="str">
        <f t="shared" si="103"/>
        <v>NO</v>
      </c>
      <c r="AF1558"/>
    </row>
    <row r="1559" spans="1:32" ht="15" x14ac:dyDescent="0.35">
      <c r="A1559" s="5" t="s">
        <v>1663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si="96"/>
        <v>TBar</v>
      </c>
      <c r="P1559" s="13" t="str">
        <f t="shared" si="97"/>
        <v>True Pattern</v>
      </c>
      <c r="Q1559" s="13" t="str">
        <f>IF(NOT(ISERR(SEARCH("*_Buggy",$A1559))), "Buggy", IF(NOT(ISERR(SEARCH("*_Manual",$A1559))), "Manual", IF(NOT(ISERR(SEARCH("*_Auto",$A1559))), "Auto", "")))</f>
        <v>Auto</v>
      </c>
      <c r="R1559" s="13" t="s">
        <v>578</v>
      </c>
      <c r="S1559" s="25">
        <v>1</v>
      </c>
      <c r="T1559" s="25">
        <v>0</v>
      </c>
      <c r="U1559" s="25">
        <v>0</v>
      </c>
      <c r="V1559" s="25">
        <v>1</v>
      </c>
      <c r="W1559" s="25">
        <v>0</v>
      </c>
      <c r="X1559" s="13">
        <v>1</v>
      </c>
      <c r="Y1559" s="13" t="str">
        <f t="shared" si="98"/>
        <v>Lang-43</v>
      </c>
      <c r="AA1559" t="str">
        <f t="shared" si="99"/>
        <v>YES</v>
      </c>
      <c r="AB1559" t="str">
        <f t="shared" si="100"/>
        <v>NO</v>
      </c>
      <c r="AC1559" t="str">
        <f t="shared" si="101"/>
        <v>NO</v>
      </c>
      <c r="AD1559" t="str">
        <f t="shared" si="102"/>
        <v>NO</v>
      </c>
      <c r="AE1559" t="str">
        <f t="shared" si="103"/>
        <v>NO</v>
      </c>
      <c r="AF1559"/>
    </row>
    <row r="1560" spans="1:32" ht="15" x14ac:dyDescent="0.35">
      <c r="A1560" s="5" t="s">
        <v>1664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ref="O1560:O1598" si="104">LEFT($A1560,FIND("_",$A1560)-1)</f>
        <v>TBar</v>
      </c>
      <c r="P1560" s="13" t="str">
        <f t="shared" ref="P1560:P1598" si="105">IF($O1560="ACS", "True Search", IF($O1560="Arja", "Evolutionary Search", IF($O1560="AVATAR", "True Pattern", IF($O1560="CapGen", "Search Like Pattern", IF($O1560="Cardumen", "True Semantic", IF($O1560="DynaMoth", "True Semantic", IF($O1560="FixMiner", "True Pattern", IF($O1560="GenProg-A", "Evolutionary Search", IF($O1560="Hercules", "Learning Pattern", IF($O1560="Jaid", "True Semantic",
IF($O1560="Kali-A", "True Search", IF($O1560="kPAR", "True Pattern", IF($O1560="Nopol", "True Semantic", IF($O1560="RSRepair-A", "Evolutionary Search", IF($O1560="SequenceR", "Deep Learning", IF($O1560="SimFix", "Search Like Pattern", IF($O1560="SketchFix", "True Pattern", IF($O1560="SOFix", "True Pattern", IF($O1560="ssFix", "Search Like Pattern", IF($O1560="TBar", "True Pattern", ""))))))))))))))))))))</f>
        <v>True Pattern</v>
      </c>
      <c r="Q1560" s="13" t="str">
        <f>IF(NOT(ISERR(SEARCH("*_Buggy",$A1560))), "Buggy", IF(NOT(ISERR(SEARCH("*_Manual",$A1560))), "Manual", IF(NOT(ISERR(SEARCH("*_Auto",$A1560))), "Auto", "")))</f>
        <v>Auto</v>
      </c>
      <c r="R1560" s="13" t="s">
        <v>578</v>
      </c>
      <c r="S1560" s="25">
        <v>2</v>
      </c>
      <c r="T1560" s="25">
        <v>0</v>
      </c>
      <c r="U1560" s="25">
        <v>0</v>
      </c>
      <c r="V1560" s="25">
        <v>2</v>
      </c>
      <c r="W1560" s="25">
        <v>0</v>
      </c>
      <c r="X1560" s="13">
        <v>2</v>
      </c>
      <c r="Y1560" s="13" t="str">
        <f t="shared" si="98"/>
        <v>Lang-44</v>
      </c>
      <c r="AA1560" t="str">
        <f t="shared" si="99"/>
        <v>NO</v>
      </c>
      <c r="AB1560" t="str">
        <f t="shared" si="100"/>
        <v>NO</v>
      </c>
      <c r="AC1560" t="str">
        <f t="shared" si="101"/>
        <v>NO</v>
      </c>
      <c r="AD1560" t="str">
        <f t="shared" si="102"/>
        <v>NO</v>
      </c>
      <c r="AE1560" t="str">
        <f t="shared" si="103"/>
        <v>NO</v>
      </c>
      <c r="AF1560"/>
    </row>
    <row r="1561" spans="1:32" ht="15" x14ac:dyDescent="0.35">
      <c r="A1561" s="7" t="s">
        <v>1665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104"/>
        <v>TBar</v>
      </c>
      <c r="P1561" s="13" t="str">
        <f t="shared" si="105"/>
        <v>True Pattern</v>
      </c>
      <c r="Q1561" s="13" t="str">
        <f>IF(NOT(ISERR(SEARCH("*_Buggy",$A1561))), "Buggy", IF(NOT(ISERR(SEARCH("*_Manual",$A1561))), "Manual", IF(NOT(ISERR(SEARCH("*_Auto",$A1561))), "Auto", "")))</f>
        <v>Auto</v>
      </c>
      <c r="R1561" s="13" t="s">
        <v>578</v>
      </c>
      <c r="S1561" s="25">
        <v>1</v>
      </c>
      <c r="T1561" s="25">
        <v>0</v>
      </c>
      <c r="U1561" s="25">
        <v>0</v>
      </c>
      <c r="V1561" s="25">
        <v>1</v>
      </c>
      <c r="W1561" s="25">
        <v>0</v>
      </c>
      <c r="X1561" s="13">
        <v>1</v>
      </c>
      <c r="Y1561" s="13" t="str">
        <f t="shared" si="98"/>
        <v>Lang-45</v>
      </c>
      <c r="AA1561" t="str">
        <f t="shared" si="99"/>
        <v>NO</v>
      </c>
      <c r="AB1561" t="str">
        <f t="shared" si="100"/>
        <v>NO</v>
      </c>
      <c r="AC1561" t="str">
        <f t="shared" si="101"/>
        <v>NO</v>
      </c>
      <c r="AD1561" t="str">
        <f t="shared" si="102"/>
        <v>NO</v>
      </c>
      <c r="AE1561" t="str">
        <f t="shared" si="103"/>
        <v>NO</v>
      </c>
      <c r="AF1561"/>
    </row>
    <row r="1562" spans="1:32" ht="15" x14ac:dyDescent="0.35">
      <c r="A1562" s="7" t="s">
        <v>1666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104"/>
        <v>TBar</v>
      </c>
      <c r="P1562" s="13" t="str">
        <f t="shared" si="105"/>
        <v>True Pattern</v>
      </c>
      <c r="Q1562" s="13" t="str">
        <f>IF(NOT(ISERR(SEARCH("*_Buggy",$A1562))), "Buggy", IF(NOT(ISERR(SEARCH("*_Manual",$A1562))), "Manual", IF(NOT(ISERR(SEARCH("*_Auto",$A1562))), "Auto", "")))</f>
        <v>Auto</v>
      </c>
      <c r="R1562" s="13" t="s">
        <v>577</v>
      </c>
      <c r="S1562" s="25">
        <v>1</v>
      </c>
      <c r="T1562" s="25">
        <v>0</v>
      </c>
      <c r="U1562" s="25">
        <v>0</v>
      </c>
      <c r="V1562" s="25">
        <v>1</v>
      </c>
      <c r="W1562" s="25">
        <v>1</v>
      </c>
      <c r="X1562" s="13">
        <v>2</v>
      </c>
      <c r="Y1562" s="13" t="str">
        <f t="shared" si="98"/>
        <v>Lang-47</v>
      </c>
      <c r="AA1562" t="str">
        <f t="shared" si="99"/>
        <v>NO</v>
      </c>
      <c r="AB1562" t="str">
        <f t="shared" si="100"/>
        <v>NO</v>
      </c>
      <c r="AC1562" t="str">
        <f t="shared" si="101"/>
        <v>NO</v>
      </c>
      <c r="AD1562" t="str">
        <f t="shared" si="102"/>
        <v>NO</v>
      </c>
      <c r="AE1562" t="str">
        <f t="shared" si="103"/>
        <v>NO</v>
      </c>
      <c r="AF1562"/>
    </row>
    <row r="1563" spans="1:32" ht="15" x14ac:dyDescent="0.35">
      <c r="A1563" s="5" t="s">
        <v>1667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104"/>
        <v>TBar</v>
      </c>
      <c r="P1563" s="13" t="str">
        <f t="shared" si="105"/>
        <v>True Pattern</v>
      </c>
      <c r="Q1563" s="13" t="str">
        <f>IF(NOT(ISERR(SEARCH("*_Buggy",$A1563))), "Buggy", IF(NOT(ISERR(SEARCH("*_Manual",$A1563))), "Manual", IF(NOT(ISERR(SEARCH("*_Auto",$A1563))), "Auto", "")))</f>
        <v>Auto</v>
      </c>
      <c r="R1563" s="13" t="s">
        <v>578</v>
      </c>
      <c r="S1563" s="25">
        <v>1</v>
      </c>
      <c r="T1563" s="25">
        <v>0</v>
      </c>
      <c r="U1563" s="25">
        <v>0</v>
      </c>
      <c r="V1563" s="25">
        <v>1</v>
      </c>
      <c r="W1563" s="25">
        <v>0</v>
      </c>
      <c r="X1563" s="13">
        <v>1</v>
      </c>
      <c r="Y1563" s="13" t="str">
        <f t="shared" si="98"/>
        <v>Lang-50</v>
      </c>
      <c r="AA1563" t="str">
        <f t="shared" si="99"/>
        <v>NO</v>
      </c>
      <c r="AB1563" t="str">
        <f t="shared" si="100"/>
        <v>NO</v>
      </c>
      <c r="AC1563" t="str">
        <f t="shared" si="101"/>
        <v>NO</v>
      </c>
      <c r="AD1563" t="str">
        <f t="shared" si="102"/>
        <v>NO</v>
      </c>
      <c r="AE1563" t="str">
        <f t="shared" si="103"/>
        <v>NO</v>
      </c>
      <c r="AF1563"/>
    </row>
    <row r="1564" spans="1:32" ht="15" x14ac:dyDescent="0.35">
      <c r="A1564" s="5" t="s">
        <v>1668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104"/>
        <v>TBar</v>
      </c>
      <c r="P1564" s="13" t="str">
        <f t="shared" si="105"/>
        <v>True Pattern</v>
      </c>
      <c r="Q1564" s="13" t="str">
        <f>IF(NOT(ISERR(SEARCH("*_Buggy",$A1564))), "Buggy", IF(NOT(ISERR(SEARCH("*_Manual",$A1564))), "Manual", IF(NOT(ISERR(SEARCH("*_Auto",$A1564))), "Auto", "")))</f>
        <v>Auto</v>
      </c>
      <c r="R1564" s="13" t="s">
        <v>577</v>
      </c>
      <c r="S1564" s="25">
        <v>1</v>
      </c>
      <c r="T1564" s="13">
        <v>1</v>
      </c>
      <c r="U1564" s="25">
        <v>0</v>
      </c>
      <c r="V1564" s="25">
        <v>0</v>
      </c>
      <c r="W1564" s="25">
        <v>0</v>
      </c>
      <c r="X1564" s="13">
        <v>1</v>
      </c>
      <c r="Y1564" s="13" t="str">
        <f t="shared" si="98"/>
        <v>Lang-51</v>
      </c>
      <c r="AA1564" t="str">
        <f t="shared" si="99"/>
        <v>YES</v>
      </c>
      <c r="AB1564" t="str">
        <f t="shared" si="100"/>
        <v>NO</v>
      </c>
      <c r="AC1564" t="str">
        <f t="shared" si="101"/>
        <v>NO</v>
      </c>
      <c r="AD1564" t="str">
        <f t="shared" si="102"/>
        <v>NO</v>
      </c>
      <c r="AE1564" t="str">
        <f t="shared" si="103"/>
        <v>NO</v>
      </c>
      <c r="AF1564"/>
    </row>
    <row r="1565" spans="1:32" ht="15" x14ac:dyDescent="0.35">
      <c r="A1565" s="7" t="s">
        <v>1669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104"/>
        <v>TBar</v>
      </c>
      <c r="P1565" s="13" t="str">
        <f t="shared" si="105"/>
        <v>True Pattern</v>
      </c>
      <c r="Q1565" s="13" t="str">
        <f>IF(NOT(ISERR(SEARCH("*_Buggy",$A1565))), "Buggy", IF(NOT(ISERR(SEARCH("*_Manual",$A1565))), "Manual", IF(NOT(ISERR(SEARCH("*_Auto",$A1565))), "Auto", "")))</f>
        <v>Auto</v>
      </c>
      <c r="R1565" s="13" t="s">
        <v>577</v>
      </c>
      <c r="S1565" s="25">
        <v>1</v>
      </c>
      <c r="T1565" s="25">
        <v>0</v>
      </c>
      <c r="U1565" s="25">
        <v>0</v>
      </c>
      <c r="V1565" s="25">
        <v>1</v>
      </c>
      <c r="W1565" s="25">
        <v>0</v>
      </c>
      <c r="X1565" s="13">
        <v>1</v>
      </c>
      <c r="Y1565" s="13" t="str">
        <f t="shared" si="98"/>
        <v>Lang-57</v>
      </c>
      <c r="AA1565" t="str">
        <f t="shared" si="99"/>
        <v>YES</v>
      </c>
      <c r="AB1565" t="str">
        <f t="shared" si="100"/>
        <v>NO</v>
      </c>
      <c r="AC1565" t="str">
        <f t="shared" si="101"/>
        <v>NO</v>
      </c>
      <c r="AD1565" t="str">
        <f t="shared" si="102"/>
        <v>NO</v>
      </c>
      <c r="AE1565" t="str">
        <f t="shared" si="103"/>
        <v>NO</v>
      </c>
      <c r="AF1565"/>
    </row>
    <row r="1566" spans="1:32" ht="15" x14ac:dyDescent="0.35">
      <c r="A1566" s="5" t="s">
        <v>1670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104"/>
        <v>TBar</v>
      </c>
      <c r="P1566" s="13" t="str">
        <f t="shared" si="105"/>
        <v>True Pattern</v>
      </c>
      <c r="Q1566" s="13" t="str">
        <f>IF(NOT(ISERR(SEARCH("*_Buggy",$A1566))), "Buggy", IF(NOT(ISERR(SEARCH("*_Manual",$A1566))), "Manual", IF(NOT(ISERR(SEARCH("*_Auto",$A1566))), "Auto", "")))</f>
        <v>Auto</v>
      </c>
      <c r="R1566" s="13" t="s">
        <v>578</v>
      </c>
      <c r="S1566" s="25">
        <v>2</v>
      </c>
      <c r="T1566" s="25">
        <v>0</v>
      </c>
      <c r="U1566" s="25">
        <v>0</v>
      </c>
      <c r="V1566" s="25">
        <v>2</v>
      </c>
      <c r="W1566" s="25">
        <v>0</v>
      </c>
      <c r="X1566" s="13">
        <v>2</v>
      </c>
      <c r="Y1566" s="13" t="str">
        <f t="shared" si="98"/>
        <v>Lang-58</v>
      </c>
      <c r="AA1566" t="str">
        <f t="shared" si="99"/>
        <v>NO</v>
      </c>
      <c r="AB1566" t="str">
        <f t="shared" si="100"/>
        <v>NO</v>
      </c>
      <c r="AC1566" t="str">
        <f t="shared" si="101"/>
        <v>NO</v>
      </c>
      <c r="AD1566" t="str">
        <f t="shared" si="102"/>
        <v>NO</v>
      </c>
      <c r="AE1566" t="str">
        <f t="shared" si="103"/>
        <v>NO</v>
      </c>
      <c r="AF1566"/>
    </row>
    <row r="1567" spans="1:32" ht="15" x14ac:dyDescent="0.35">
      <c r="A1567" s="7" t="s">
        <v>1671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104"/>
        <v>TBar</v>
      </c>
      <c r="P1567" s="13" t="str">
        <f t="shared" si="105"/>
        <v>True Pattern</v>
      </c>
      <c r="Q1567" s="13" t="str">
        <f>IF(NOT(ISERR(SEARCH("*_Buggy",$A1567))), "Buggy", IF(NOT(ISERR(SEARCH("*_Manual",$A1567))), "Manual", IF(NOT(ISERR(SEARCH("*_Auto",$A1567))), "Auto", "")))</f>
        <v>Auto</v>
      </c>
      <c r="R1567" s="13" t="s">
        <v>577</v>
      </c>
      <c r="S1567" s="25">
        <v>1</v>
      </c>
      <c r="T1567" s="25">
        <v>0</v>
      </c>
      <c r="U1567" s="25">
        <v>0</v>
      </c>
      <c r="V1567" s="25">
        <v>1</v>
      </c>
      <c r="W1567" s="25">
        <v>0</v>
      </c>
      <c r="X1567" s="13">
        <v>1</v>
      </c>
      <c r="Y1567" s="13" t="str">
        <f t="shared" si="98"/>
        <v>Lang-59</v>
      </c>
      <c r="AA1567" t="str">
        <f t="shared" si="99"/>
        <v>YES</v>
      </c>
      <c r="AB1567" t="str">
        <f t="shared" si="100"/>
        <v>NO</v>
      </c>
      <c r="AC1567" t="str">
        <f t="shared" si="101"/>
        <v>NO</v>
      </c>
      <c r="AD1567" t="str">
        <f t="shared" si="102"/>
        <v>NO</v>
      </c>
      <c r="AE1567" t="str">
        <f t="shared" si="103"/>
        <v>NO</v>
      </c>
      <c r="AF1567"/>
    </row>
    <row r="1568" spans="1:32" ht="15" x14ac:dyDescent="0.35">
      <c r="A1568" s="5" t="s">
        <v>1672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104"/>
        <v>TBar</v>
      </c>
      <c r="P1568" s="13" t="str">
        <f t="shared" si="105"/>
        <v>True Pattern</v>
      </c>
      <c r="Q1568" s="13" t="str">
        <f>IF(NOT(ISERR(SEARCH("*_Buggy",$A1568))), "Buggy", IF(NOT(ISERR(SEARCH("*_Manual",$A1568))), "Manual", IF(NOT(ISERR(SEARCH("*_Auto",$A1568))), "Auto", "")))</f>
        <v>Auto</v>
      </c>
      <c r="R1568" s="13" t="s">
        <v>577</v>
      </c>
      <c r="S1568" s="25">
        <v>1</v>
      </c>
      <c r="T1568" s="25">
        <v>0</v>
      </c>
      <c r="U1568" s="25">
        <v>0</v>
      </c>
      <c r="V1568" s="25">
        <v>1</v>
      </c>
      <c r="W1568" s="25">
        <v>0</v>
      </c>
      <c r="X1568" s="13">
        <v>1</v>
      </c>
      <c r="Y1568" s="13" t="str">
        <f t="shared" si="98"/>
        <v>Lang-6</v>
      </c>
      <c r="AA1568" t="str">
        <f t="shared" si="99"/>
        <v>YES</v>
      </c>
      <c r="AB1568" t="str">
        <f t="shared" si="100"/>
        <v>NO</v>
      </c>
      <c r="AC1568" t="str">
        <f t="shared" si="101"/>
        <v>NO</v>
      </c>
      <c r="AD1568" t="str">
        <f t="shared" si="102"/>
        <v>NO</v>
      </c>
      <c r="AE1568" t="str">
        <f t="shared" si="103"/>
        <v>NO</v>
      </c>
      <c r="AF1568"/>
    </row>
    <row r="1569" spans="1:32" ht="15" x14ac:dyDescent="0.35">
      <c r="A1569" s="5" t="s">
        <v>1673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104"/>
        <v>TBar</v>
      </c>
      <c r="P1569" s="13" t="str">
        <f t="shared" si="105"/>
        <v>True Pattern</v>
      </c>
      <c r="Q1569" s="13" t="str">
        <f>IF(NOT(ISERR(SEARCH("*_Buggy",$A1569))), "Buggy", IF(NOT(ISERR(SEARCH("*_Manual",$A1569))), "Manual", IF(NOT(ISERR(SEARCH("*_Auto",$A1569))), "Auto", "")))</f>
        <v>Auto</v>
      </c>
      <c r="R1569" s="13" t="s">
        <v>578</v>
      </c>
      <c r="S1569" s="25">
        <v>1</v>
      </c>
      <c r="T1569" s="25">
        <v>0</v>
      </c>
      <c r="U1569" s="25">
        <v>0</v>
      </c>
      <c r="V1569" s="25">
        <v>1</v>
      </c>
      <c r="W1569" s="25">
        <v>0</v>
      </c>
      <c r="X1569" s="13">
        <v>1</v>
      </c>
      <c r="Y1569" s="13" t="str">
        <f t="shared" si="98"/>
        <v>Lang-60</v>
      </c>
      <c r="AA1569" t="str">
        <f t="shared" si="99"/>
        <v>NO</v>
      </c>
      <c r="AB1569" t="str">
        <f t="shared" si="100"/>
        <v>NO</v>
      </c>
      <c r="AC1569" t="str">
        <f t="shared" si="101"/>
        <v>NO</v>
      </c>
      <c r="AD1569" t="str">
        <f t="shared" si="102"/>
        <v>NO</v>
      </c>
      <c r="AE1569" t="str">
        <f t="shared" si="103"/>
        <v>NO</v>
      </c>
      <c r="AF1569"/>
    </row>
    <row r="1570" spans="1:32" ht="15" x14ac:dyDescent="0.35">
      <c r="A1570" s="5" t="s">
        <v>1674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104"/>
        <v>TBar</v>
      </c>
      <c r="P1570" s="13" t="str">
        <f t="shared" si="105"/>
        <v>True Pattern</v>
      </c>
      <c r="Q1570" s="13" t="str">
        <f>IF(NOT(ISERR(SEARCH("*_Buggy",$A1570))), "Buggy", IF(NOT(ISERR(SEARCH("*_Manual",$A1570))), "Manual", IF(NOT(ISERR(SEARCH("*_Auto",$A1570))), "Auto", "")))</f>
        <v>Auto</v>
      </c>
      <c r="R1570" s="13" t="s">
        <v>578</v>
      </c>
      <c r="S1570" s="25">
        <v>2</v>
      </c>
      <c r="T1570" s="25">
        <v>0</v>
      </c>
      <c r="U1570" s="25">
        <v>0</v>
      </c>
      <c r="V1570" s="25">
        <v>1</v>
      </c>
      <c r="W1570" s="25">
        <v>2</v>
      </c>
      <c r="X1570" s="13">
        <v>3</v>
      </c>
      <c r="Y1570" s="13" t="str">
        <f t="shared" si="98"/>
        <v>Lang-63</v>
      </c>
      <c r="AA1570" t="str">
        <f t="shared" si="99"/>
        <v>NO</v>
      </c>
      <c r="AB1570" t="str">
        <f t="shared" si="100"/>
        <v>NO</v>
      </c>
      <c r="AC1570" t="str">
        <f t="shared" si="101"/>
        <v>NO</v>
      </c>
      <c r="AD1570" t="str">
        <f t="shared" si="102"/>
        <v>YES</v>
      </c>
      <c r="AE1570" t="str">
        <f t="shared" si="103"/>
        <v>NO</v>
      </c>
      <c r="AF1570"/>
    </row>
    <row r="1571" spans="1:32" ht="15" x14ac:dyDescent="0.35">
      <c r="A1571" s="7" t="s">
        <v>1675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104"/>
        <v>TBar</v>
      </c>
      <c r="P1571" s="13" t="str">
        <f t="shared" si="105"/>
        <v>True Pattern</v>
      </c>
      <c r="Q1571" s="13" t="str">
        <f>IF(NOT(ISERR(SEARCH("*_Buggy",$A1571))), "Buggy", IF(NOT(ISERR(SEARCH("*_Manual",$A1571))), "Manual", IF(NOT(ISERR(SEARCH("*_Auto",$A1571))), "Auto", "")))</f>
        <v>Auto</v>
      </c>
      <c r="R1571" s="13" t="s">
        <v>577</v>
      </c>
      <c r="S1571" s="25">
        <v>1</v>
      </c>
      <c r="T1571" s="25">
        <v>0</v>
      </c>
      <c r="U1571" s="25">
        <v>0</v>
      </c>
      <c r="V1571" s="25">
        <v>1</v>
      </c>
      <c r="W1571" s="25">
        <v>0</v>
      </c>
      <c r="X1571" s="13">
        <v>1</v>
      </c>
      <c r="Y1571" s="13" t="str">
        <f t="shared" si="98"/>
        <v>Lang-7</v>
      </c>
      <c r="AA1571" t="str">
        <f t="shared" si="99"/>
        <v>NO</v>
      </c>
      <c r="AB1571" t="str">
        <f t="shared" si="100"/>
        <v>NO</v>
      </c>
      <c r="AC1571" t="str">
        <f t="shared" si="101"/>
        <v>NO</v>
      </c>
      <c r="AD1571" t="str">
        <f t="shared" si="102"/>
        <v>NO</v>
      </c>
      <c r="AE1571" t="str">
        <f t="shared" si="103"/>
        <v>NO</v>
      </c>
      <c r="AF1571"/>
    </row>
    <row r="1572" spans="1:32" ht="15" x14ac:dyDescent="0.35">
      <c r="A1572" s="5" t="s">
        <v>1676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104"/>
        <v>TBar</v>
      </c>
      <c r="P1572" s="13" t="str">
        <f t="shared" si="105"/>
        <v>True Pattern</v>
      </c>
      <c r="Q1572" s="13" t="str">
        <f>IF(NOT(ISERR(SEARCH("*_Buggy",$A1572))), "Buggy", IF(NOT(ISERR(SEARCH("*_Manual",$A1572))), "Manual", IF(NOT(ISERR(SEARCH("*_Auto",$A1572))), "Auto", "")))</f>
        <v>Auto</v>
      </c>
      <c r="R1572" s="13" t="s">
        <v>577</v>
      </c>
      <c r="S1572" s="25">
        <v>1</v>
      </c>
      <c r="T1572" s="25">
        <v>0</v>
      </c>
      <c r="U1572" s="25">
        <v>0</v>
      </c>
      <c r="V1572" s="25">
        <v>1</v>
      </c>
      <c r="W1572" s="25">
        <v>0</v>
      </c>
      <c r="X1572" s="13">
        <v>1</v>
      </c>
      <c r="Y1572" s="13" t="str">
        <f t="shared" si="98"/>
        <v>Math-11</v>
      </c>
      <c r="AA1572" t="str">
        <f t="shared" si="99"/>
        <v>YES</v>
      </c>
      <c r="AB1572" t="str">
        <f t="shared" si="100"/>
        <v>NO</v>
      </c>
      <c r="AC1572" t="str">
        <f t="shared" si="101"/>
        <v>NO</v>
      </c>
      <c r="AD1572" t="str">
        <f t="shared" si="102"/>
        <v>NO</v>
      </c>
      <c r="AE1572" t="str">
        <f t="shared" si="103"/>
        <v>NO</v>
      </c>
      <c r="AF1572"/>
    </row>
    <row r="1573" spans="1:32" ht="15" x14ac:dyDescent="0.35">
      <c r="A1573" s="7" t="s">
        <v>1677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 t="shared" si="104"/>
        <v>TBar</v>
      </c>
      <c r="P1573" s="13" t="str">
        <f t="shared" si="105"/>
        <v>True Pattern</v>
      </c>
      <c r="Q1573" s="13" t="str">
        <f>IF(NOT(ISERR(SEARCH("*_Buggy",$A1573))), "Buggy", IF(NOT(ISERR(SEARCH("*_Manual",$A1573))), "Manual", IF(NOT(ISERR(SEARCH("*_Auto",$A1573))), "Auto", "")))</f>
        <v>Auto</v>
      </c>
      <c r="R1573" s="13" t="s">
        <v>578</v>
      </c>
      <c r="S1573" s="25">
        <v>1</v>
      </c>
      <c r="T1573" s="25">
        <v>0</v>
      </c>
      <c r="U1573" s="25">
        <v>0</v>
      </c>
      <c r="V1573" s="25">
        <v>1</v>
      </c>
      <c r="W1573" s="25">
        <v>0</v>
      </c>
      <c r="X1573" s="13">
        <v>1</v>
      </c>
      <c r="Y1573" s="13" t="str">
        <f t="shared" ref="Y1573:Y1598" si="106">MID(A1573, SEARCH("_", A1573) +1, SEARCH("_", A1573, SEARCH("_", A1573) +1) - SEARCH("_", A1573) -1)</f>
        <v>Math-15</v>
      </c>
      <c r="AA1573" t="str">
        <f t="shared" si="99"/>
        <v>NO</v>
      </c>
      <c r="AB1573" t="str">
        <f t="shared" si="100"/>
        <v>NO</v>
      </c>
      <c r="AC1573" t="str">
        <f t="shared" si="101"/>
        <v>NO</v>
      </c>
      <c r="AD1573" t="str">
        <f t="shared" si="102"/>
        <v>NO</v>
      </c>
      <c r="AE1573" t="str">
        <f t="shared" si="103"/>
        <v>NO</v>
      </c>
      <c r="AF1573"/>
    </row>
    <row r="1574" spans="1:32" ht="15" x14ac:dyDescent="0.35">
      <c r="A1574" s="5" t="s">
        <v>1678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104"/>
        <v>TBar</v>
      </c>
      <c r="P1574" s="13" t="str">
        <f t="shared" si="105"/>
        <v>True Pattern</v>
      </c>
      <c r="Q1574" s="13" t="str">
        <f>IF(NOT(ISERR(SEARCH("*_Buggy",$A1574))), "Buggy", IF(NOT(ISERR(SEARCH("*_Manual",$A1574))), "Manual", IF(NOT(ISERR(SEARCH("*_Auto",$A1574))), "Auto", "")))</f>
        <v>Auto</v>
      </c>
      <c r="R1574" s="13" t="s">
        <v>578</v>
      </c>
      <c r="S1574" s="25">
        <v>1</v>
      </c>
      <c r="T1574" s="25">
        <v>0</v>
      </c>
      <c r="U1574" s="25">
        <v>0</v>
      </c>
      <c r="V1574" s="25">
        <v>2</v>
      </c>
      <c r="W1574" s="25">
        <v>0</v>
      </c>
      <c r="X1574" s="13">
        <v>2</v>
      </c>
      <c r="Y1574" s="13" t="str">
        <f t="shared" si="106"/>
        <v>Math-2</v>
      </c>
      <c r="AA1574" t="str">
        <f t="shared" si="99"/>
        <v>NO</v>
      </c>
      <c r="AB1574" t="str">
        <f t="shared" si="100"/>
        <v>NO</v>
      </c>
      <c r="AC1574" t="str">
        <f t="shared" si="101"/>
        <v>NO</v>
      </c>
      <c r="AD1574" t="str">
        <f t="shared" si="102"/>
        <v>NO</v>
      </c>
      <c r="AE1574" t="str">
        <f t="shared" si="103"/>
        <v>NO</v>
      </c>
      <c r="AF1574"/>
    </row>
    <row r="1575" spans="1:32" ht="15" x14ac:dyDescent="0.35">
      <c r="A1575" s="7" t="s">
        <v>1679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104"/>
        <v>TBar</v>
      </c>
      <c r="P1575" s="13" t="str">
        <f t="shared" si="105"/>
        <v>True Pattern</v>
      </c>
      <c r="Q1575" s="13" t="str">
        <f>IF(NOT(ISERR(SEARCH("*_Buggy",$A1575))), "Buggy", IF(NOT(ISERR(SEARCH("*_Manual",$A1575))), "Manual", IF(NOT(ISERR(SEARCH("*_Auto",$A1575))), "Auto", "")))</f>
        <v>Auto</v>
      </c>
      <c r="R1575" s="13" t="s">
        <v>577</v>
      </c>
      <c r="S1575" s="25">
        <v>1</v>
      </c>
      <c r="T1575" s="25">
        <v>0</v>
      </c>
      <c r="U1575" s="25">
        <v>0</v>
      </c>
      <c r="V1575" s="25">
        <v>1</v>
      </c>
      <c r="W1575" s="25">
        <v>0</v>
      </c>
      <c r="X1575" s="13">
        <v>1</v>
      </c>
      <c r="Y1575" s="13" t="str">
        <f t="shared" si="106"/>
        <v>Math-5</v>
      </c>
      <c r="AA1575" t="str">
        <f t="shared" si="99"/>
        <v>YES</v>
      </c>
      <c r="AB1575" t="str">
        <f t="shared" si="100"/>
        <v>NO</v>
      </c>
      <c r="AC1575" t="str">
        <f t="shared" si="101"/>
        <v>NO</v>
      </c>
      <c r="AD1575" t="str">
        <f t="shared" si="102"/>
        <v>NO</v>
      </c>
      <c r="AE1575" t="str">
        <f t="shared" si="103"/>
        <v>NO</v>
      </c>
      <c r="AF1575"/>
    </row>
    <row r="1576" spans="1:32" ht="15" x14ac:dyDescent="0.35">
      <c r="A1576" s="5" t="s">
        <v>1680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104"/>
        <v>TBar</v>
      </c>
      <c r="P1576" s="13" t="str">
        <f t="shared" si="105"/>
        <v>True Pattern</v>
      </c>
      <c r="Q1576" s="13" t="str">
        <f>IF(NOT(ISERR(SEARCH("*_Buggy",$A1576))), "Buggy", IF(NOT(ISERR(SEARCH("*_Manual",$A1576))), "Manual", IF(NOT(ISERR(SEARCH("*_Auto",$A1576))), "Auto", "")))</f>
        <v>Auto</v>
      </c>
      <c r="R1576" s="13" t="s">
        <v>578</v>
      </c>
      <c r="S1576" s="25">
        <v>1</v>
      </c>
      <c r="T1576" s="25">
        <v>0</v>
      </c>
      <c r="U1576" s="25">
        <v>0</v>
      </c>
      <c r="V1576" s="25">
        <v>1</v>
      </c>
      <c r="W1576" s="25">
        <v>0</v>
      </c>
      <c r="X1576" s="13">
        <v>1</v>
      </c>
      <c r="Y1576" s="13" t="str">
        <f t="shared" si="106"/>
        <v>Math-50</v>
      </c>
      <c r="AA1576" t="str">
        <f t="shared" si="99"/>
        <v>NO</v>
      </c>
      <c r="AB1576" t="str">
        <f t="shared" si="100"/>
        <v>NO</v>
      </c>
      <c r="AC1576" t="str">
        <f t="shared" si="101"/>
        <v>NO</v>
      </c>
      <c r="AD1576" t="str">
        <f t="shared" si="102"/>
        <v>NO</v>
      </c>
      <c r="AE1576" t="str">
        <f t="shared" si="103"/>
        <v>NO</v>
      </c>
      <c r="AF1576"/>
    </row>
    <row r="1577" spans="1:32" ht="15" x14ac:dyDescent="0.35">
      <c r="A1577" s="5" t="s">
        <v>1681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104"/>
        <v>TBar</v>
      </c>
      <c r="P1577" s="13" t="str">
        <f t="shared" si="105"/>
        <v>True Pattern</v>
      </c>
      <c r="Q1577" s="13" t="str">
        <f>IF(NOT(ISERR(SEARCH("*_Buggy",$A1577))), "Buggy", IF(NOT(ISERR(SEARCH("*_Manual",$A1577))), "Manual", IF(NOT(ISERR(SEARCH("*_Auto",$A1577))), "Auto", "")))</f>
        <v>Auto</v>
      </c>
      <c r="R1577" s="13" t="s">
        <v>578</v>
      </c>
      <c r="S1577" s="25">
        <v>1</v>
      </c>
      <c r="T1577" s="25">
        <v>0</v>
      </c>
      <c r="U1577" s="25">
        <v>0</v>
      </c>
      <c r="V1577" s="25">
        <v>1</v>
      </c>
      <c r="W1577" s="25">
        <v>0</v>
      </c>
      <c r="X1577" s="13">
        <v>1</v>
      </c>
      <c r="Y1577" s="13" t="str">
        <f t="shared" si="106"/>
        <v>Math-52</v>
      </c>
      <c r="AA1577" t="str">
        <f t="shared" si="99"/>
        <v>NO</v>
      </c>
      <c r="AB1577" t="str">
        <f t="shared" si="100"/>
        <v>NO</v>
      </c>
      <c r="AC1577" t="str">
        <f t="shared" si="101"/>
        <v>NO</v>
      </c>
      <c r="AD1577" t="str">
        <f t="shared" si="102"/>
        <v>NO</v>
      </c>
      <c r="AE1577" t="str">
        <f t="shared" si="103"/>
        <v>NO</v>
      </c>
      <c r="AF1577"/>
    </row>
    <row r="1578" spans="1:32" ht="15" x14ac:dyDescent="0.35">
      <c r="A1578" s="7" t="s">
        <v>1682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104"/>
        <v>TBar</v>
      </c>
      <c r="P1578" s="13" t="str">
        <f t="shared" si="105"/>
        <v>True Pattern</v>
      </c>
      <c r="Q1578" s="13" t="str">
        <f>IF(NOT(ISERR(SEARCH("*_Buggy",$A1578))), "Buggy", IF(NOT(ISERR(SEARCH("*_Manual",$A1578))), "Manual", IF(NOT(ISERR(SEARCH("*_Auto",$A1578))), "Auto", "")))</f>
        <v>Auto</v>
      </c>
      <c r="R1578" s="13" t="s">
        <v>577</v>
      </c>
      <c r="S1578" s="25">
        <v>1</v>
      </c>
      <c r="T1578" s="25">
        <v>0</v>
      </c>
      <c r="U1578" s="25">
        <v>0</v>
      </c>
      <c r="V1578" s="25">
        <v>1</v>
      </c>
      <c r="W1578" s="25">
        <v>0</v>
      </c>
      <c r="X1578" s="13">
        <v>1</v>
      </c>
      <c r="Y1578" s="13" t="str">
        <f t="shared" si="106"/>
        <v>Math-57</v>
      </c>
      <c r="AA1578" t="str">
        <f t="shared" si="99"/>
        <v>YES</v>
      </c>
      <c r="AB1578" t="str">
        <f t="shared" si="100"/>
        <v>NO</v>
      </c>
      <c r="AC1578" t="str">
        <f t="shared" si="101"/>
        <v>NO</v>
      </c>
      <c r="AD1578" t="str">
        <f t="shared" si="102"/>
        <v>NO</v>
      </c>
      <c r="AE1578" t="str">
        <f t="shared" si="103"/>
        <v>NO</v>
      </c>
      <c r="AF1578"/>
    </row>
    <row r="1579" spans="1:32" ht="15" x14ac:dyDescent="0.35">
      <c r="A1579" s="5" t="s">
        <v>1683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104"/>
        <v>TBar</v>
      </c>
      <c r="P1579" s="13" t="str">
        <f t="shared" si="105"/>
        <v>True Pattern</v>
      </c>
      <c r="Q1579" s="13" t="str">
        <f>IF(NOT(ISERR(SEARCH("*_Buggy",$A1579))), "Buggy", IF(NOT(ISERR(SEARCH("*_Manual",$A1579))), "Manual", IF(NOT(ISERR(SEARCH("*_Auto",$A1579))), "Auto", "")))</f>
        <v>Auto</v>
      </c>
      <c r="R1579" s="13" t="s">
        <v>577</v>
      </c>
      <c r="S1579" s="25">
        <v>1</v>
      </c>
      <c r="T1579" s="25">
        <v>0</v>
      </c>
      <c r="U1579" s="25">
        <v>0</v>
      </c>
      <c r="V1579" s="25">
        <v>1</v>
      </c>
      <c r="W1579" s="25">
        <v>0</v>
      </c>
      <c r="X1579" s="13">
        <v>1</v>
      </c>
      <c r="Y1579" s="13" t="str">
        <f t="shared" si="106"/>
        <v>Math-58</v>
      </c>
      <c r="AA1579" t="str">
        <f t="shared" si="99"/>
        <v>YES</v>
      </c>
      <c r="AB1579" t="str">
        <f t="shared" si="100"/>
        <v>NO</v>
      </c>
      <c r="AC1579" t="str">
        <f t="shared" si="101"/>
        <v>NO</v>
      </c>
      <c r="AD1579" t="str">
        <f t="shared" si="102"/>
        <v>NO</v>
      </c>
      <c r="AE1579" t="str">
        <f t="shared" si="103"/>
        <v>NO</v>
      </c>
      <c r="AF1579"/>
    </row>
    <row r="1580" spans="1:32" ht="15" x14ac:dyDescent="0.35">
      <c r="A1580" s="5" t="s">
        <v>1684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104"/>
        <v>TBar</v>
      </c>
      <c r="P1580" s="13" t="str">
        <f t="shared" si="105"/>
        <v>True Pattern</v>
      </c>
      <c r="Q1580" s="13" t="str">
        <f>IF(NOT(ISERR(SEARCH("*_Buggy",$A1580))), "Buggy", IF(NOT(ISERR(SEARCH("*_Manual",$A1580))), "Manual", IF(NOT(ISERR(SEARCH("*_Auto",$A1580))), "Auto", "")))</f>
        <v>Auto</v>
      </c>
      <c r="R1580" s="13" t="s">
        <v>578</v>
      </c>
      <c r="S1580" s="25">
        <v>1</v>
      </c>
      <c r="T1580" s="25">
        <v>0</v>
      </c>
      <c r="U1580" s="25">
        <v>0</v>
      </c>
      <c r="V1580" s="25">
        <v>1</v>
      </c>
      <c r="W1580" s="25">
        <v>0</v>
      </c>
      <c r="X1580" s="13">
        <v>1</v>
      </c>
      <c r="Y1580" s="13" t="str">
        <f t="shared" si="106"/>
        <v>Math-62</v>
      </c>
      <c r="AA1580" t="str">
        <f t="shared" si="99"/>
        <v>NO</v>
      </c>
      <c r="AB1580" t="str">
        <f t="shared" si="100"/>
        <v>NO</v>
      </c>
      <c r="AC1580" t="str">
        <f t="shared" si="101"/>
        <v>NO</v>
      </c>
      <c r="AD1580" t="str">
        <f t="shared" si="102"/>
        <v>NO</v>
      </c>
      <c r="AE1580" t="str">
        <f t="shared" si="103"/>
        <v>NO</v>
      </c>
      <c r="AF1580"/>
    </row>
    <row r="1581" spans="1:32" ht="15" x14ac:dyDescent="0.35">
      <c r="A1581" s="7" t="s">
        <v>1685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104"/>
        <v>TBar</v>
      </c>
      <c r="P1581" s="13" t="str">
        <f t="shared" si="105"/>
        <v>True Pattern</v>
      </c>
      <c r="Q1581" s="13" t="str">
        <f>IF(NOT(ISERR(SEARCH("*_Buggy",$A1581))), "Buggy", IF(NOT(ISERR(SEARCH("*_Manual",$A1581))), "Manual", IF(NOT(ISERR(SEARCH("*_Auto",$A1581))), "Auto", "")))</f>
        <v>Auto</v>
      </c>
      <c r="R1581" s="13" t="s">
        <v>578</v>
      </c>
      <c r="S1581" s="25">
        <v>1</v>
      </c>
      <c r="T1581" s="25">
        <v>0</v>
      </c>
      <c r="U1581" s="25">
        <v>0</v>
      </c>
      <c r="V1581" s="25">
        <v>1</v>
      </c>
      <c r="W1581" s="25">
        <v>0</v>
      </c>
      <c r="X1581" s="13">
        <v>1</v>
      </c>
      <c r="Y1581" s="13" t="str">
        <f t="shared" si="106"/>
        <v>Math-63</v>
      </c>
      <c r="AA1581" t="str">
        <f t="shared" si="99"/>
        <v>YES</v>
      </c>
      <c r="AB1581" t="str">
        <f t="shared" si="100"/>
        <v>NO</v>
      </c>
      <c r="AC1581" t="str">
        <f t="shared" si="101"/>
        <v>NO</v>
      </c>
      <c r="AD1581" t="str">
        <f t="shared" si="102"/>
        <v>NO</v>
      </c>
      <c r="AE1581" t="str">
        <f t="shared" si="103"/>
        <v>NO</v>
      </c>
      <c r="AF1581"/>
    </row>
    <row r="1582" spans="1:32" ht="15" x14ac:dyDescent="0.35">
      <c r="A1582" s="5" t="s">
        <v>1686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104"/>
        <v>TBar</v>
      </c>
      <c r="P1582" s="13" t="str">
        <f t="shared" si="105"/>
        <v>True Pattern</v>
      </c>
      <c r="Q1582" s="13" t="str">
        <f>IF(NOT(ISERR(SEARCH("*_Buggy",$A1582))), "Buggy", IF(NOT(ISERR(SEARCH("*_Manual",$A1582))), "Manual", IF(NOT(ISERR(SEARCH("*_Auto",$A1582))), "Auto", "")))</f>
        <v>Auto</v>
      </c>
      <c r="R1582" s="13" t="s">
        <v>577</v>
      </c>
      <c r="S1582" s="25">
        <v>1</v>
      </c>
      <c r="T1582" s="25">
        <v>0</v>
      </c>
      <c r="U1582" s="25">
        <v>0</v>
      </c>
      <c r="V1582" s="25">
        <v>1</v>
      </c>
      <c r="W1582" s="25">
        <v>0</v>
      </c>
      <c r="X1582" s="13">
        <v>1</v>
      </c>
      <c r="Y1582" s="13" t="str">
        <f t="shared" si="106"/>
        <v>Math-65</v>
      </c>
      <c r="AA1582" t="str">
        <f t="shared" si="99"/>
        <v>NO</v>
      </c>
      <c r="AB1582" t="str">
        <f t="shared" si="100"/>
        <v>NO</v>
      </c>
      <c r="AC1582" t="str">
        <f t="shared" si="101"/>
        <v>NO</v>
      </c>
      <c r="AD1582" t="str">
        <f t="shared" si="102"/>
        <v>NO</v>
      </c>
      <c r="AE1582" t="str">
        <f t="shared" si="103"/>
        <v>NO</v>
      </c>
      <c r="AF1582"/>
    </row>
    <row r="1583" spans="1:32" ht="15" x14ac:dyDescent="0.35">
      <c r="A1583" s="7" t="s">
        <v>1687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104"/>
        <v>TBar</v>
      </c>
      <c r="P1583" s="13" t="str">
        <f t="shared" si="105"/>
        <v>True Pattern</v>
      </c>
      <c r="Q1583" s="13" t="str">
        <f>IF(NOT(ISERR(SEARCH("*_Buggy",$A1583))), "Buggy", IF(NOT(ISERR(SEARCH("*_Manual",$A1583))), "Manual", IF(NOT(ISERR(SEARCH("*_Auto",$A1583))), "Auto", "")))</f>
        <v>Auto</v>
      </c>
      <c r="R1583" s="13" t="s">
        <v>577</v>
      </c>
      <c r="S1583" s="25">
        <v>1</v>
      </c>
      <c r="T1583" s="25">
        <v>0</v>
      </c>
      <c r="U1583" s="25">
        <v>0</v>
      </c>
      <c r="V1583" s="25">
        <v>1</v>
      </c>
      <c r="W1583" s="25">
        <v>0</v>
      </c>
      <c r="X1583" s="13">
        <v>1</v>
      </c>
      <c r="Y1583" s="13" t="str">
        <f t="shared" si="106"/>
        <v>Math-70</v>
      </c>
      <c r="AA1583" t="str">
        <f t="shared" si="99"/>
        <v>YES</v>
      </c>
      <c r="AB1583" t="str">
        <f t="shared" si="100"/>
        <v>NO</v>
      </c>
      <c r="AC1583" t="str">
        <f t="shared" si="101"/>
        <v>NO</v>
      </c>
      <c r="AD1583" t="str">
        <f t="shared" si="102"/>
        <v>NO</v>
      </c>
      <c r="AE1583" t="str">
        <f t="shared" si="103"/>
        <v>NO</v>
      </c>
      <c r="AF1583"/>
    </row>
    <row r="1584" spans="1:32" ht="15" x14ac:dyDescent="0.35">
      <c r="A1584" s="5" t="s">
        <v>1688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104"/>
        <v>TBar</v>
      </c>
      <c r="P1584" s="13" t="str">
        <f t="shared" si="105"/>
        <v>True Pattern</v>
      </c>
      <c r="Q1584" s="13" t="str">
        <f>IF(NOT(ISERR(SEARCH("*_Buggy",$A1584))), "Buggy", IF(NOT(ISERR(SEARCH("*_Manual",$A1584))), "Manual", IF(NOT(ISERR(SEARCH("*_Auto",$A1584))), "Auto", "")))</f>
        <v>Auto</v>
      </c>
      <c r="R1584" s="13" t="s">
        <v>577</v>
      </c>
      <c r="S1584" s="25">
        <v>1</v>
      </c>
      <c r="T1584" s="25">
        <v>0</v>
      </c>
      <c r="U1584" s="25">
        <v>0</v>
      </c>
      <c r="V1584" s="25">
        <v>1</v>
      </c>
      <c r="W1584" s="25">
        <v>0</v>
      </c>
      <c r="X1584" s="13">
        <v>1</v>
      </c>
      <c r="Y1584" s="13" t="str">
        <f t="shared" si="106"/>
        <v>Math-75</v>
      </c>
      <c r="AA1584" t="str">
        <f t="shared" si="99"/>
        <v>YES</v>
      </c>
      <c r="AB1584" t="str">
        <f t="shared" si="100"/>
        <v>NO</v>
      </c>
      <c r="AC1584" t="str">
        <f t="shared" si="101"/>
        <v>NO</v>
      </c>
      <c r="AD1584" t="str">
        <f t="shared" si="102"/>
        <v>NO</v>
      </c>
      <c r="AE1584" t="str">
        <f t="shared" si="103"/>
        <v>NO</v>
      </c>
      <c r="AF1584"/>
    </row>
    <row r="1585" spans="1:32" ht="15" x14ac:dyDescent="0.35">
      <c r="A1585" s="5" t="s">
        <v>1689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104"/>
        <v>TBar</v>
      </c>
      <c r="P1585" s="13" t="str">
        <f t="shared" si="105"/>
        <v>True Pattern</v>
      </c>
      <c r="Q1585" s="13" t="str">
        <f>IF(NOT(ISERR(SEARCH("*_Buggy",$A1585))), "Buggy", IF(NOT(ISERR(SEARCH("*_Manual",$A1585))), "Manual", IF(NOT(ISERR(SEARCH("*_Auto",$A1585))), "Auto", "")))</f>
        <v>Auto</v>
      </c>
      <c r="R1585" s="13" t="s">
        <v>577</v>
      </c>
      <c r="S1585" s="25">
        <v>2</v>
      </c>
      <c r="T1585" s="25">
        <v>0</v>
      </c>
      <c r="U1585" s="25">
        <v>0</v>
      </c>
      <c r="V1585" s="25">
        <v>2</v>
      </c>
      <c r="W1585" s="25">
        <v>0</v>
      </c>
      <c r="X1585" s="13">
        <v>2</v>
      </c>
      <c r="Y1585" s="13" t="str">
        <f t="shared" si="106"/>
        <v>Math-79</v>
      </c>
      <c r="AA1585" t="str">
        <f t="shared" si="99"/>
        <v>NO</v>
      </c>
      <c r="AB1585" t="str">
        <f t="shared" si="100"/>
        <v>NO</v>
      </c>
      <c r="AC1585" t="str">
        <f t="shared" si="101"/>
        <v>YES</v>
      </c>
      <c r="AD1585" t="str">
        <f t="shared" si="102"/>
        <v>NO</v>
      </c>
      <c r="AE1585" t="str">
        <f t="shared" si="103"/>
        <v>NO</v>
      </c>
      <c r="AF1585"/>
    </row>
    <row r="1586" spans="1:32" ht="15" x14ac:dyDescent="0.35">
      <c r="A1586" s="7" t="s">
        <v>1690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104"/>
        <v>TBar</v>
      </c>
      <c r="P1586" s="13" t="str">
        <f t="shared" si="105"/>
        <v>True Pattern</v>
      </c>
      <c r="Q1586" s="13" t="str">
        <f>IF(NOT(ISERR(SEARCH("*_Buggy",$A1586))), "Buggy", IF(NOT(ISERR(SEARCH("*_Manual",$A1586))), "Manual", IF(NOT(ISERR(SEARCH("*_Auto",$A1586))), "Auto", "")))</f>
        <v>Auto</v>
      </c>
      <c r="R1586" s="13" t="s">
        <v>578</v>
      </c>
      <c r="S1586" s="25">
        <v>1</v>
      </c>
      <c r="T1586" s="25">
        <v>0</v>
      </c>
      <c r="U1586" s="25">
        <v>0</v>
      </c>
      <c r="V1586" s="25">
        <v>1</v>
      </c>
      <c r="W1586" s="25">
        <v>0</v>
      </c>
      <c r="X1586" s="13">
        <v>1</v>
      </c>
      <c r="Y1586" s="13" t="str">
        <f t="shared" si="106"/>
        <v>Math-8</v>
      </c>
      <c r="AA1586" t="str">
        <f t="shared" ref="AA1586:AA1598" si="107">IF(AND($S1061=1,$S1586=1,$X1061=1,$X1586=1), "YES", "NO")</f>
        <v>NO</v>
      </c>
      <c r="AB1586" t="str">
        <f t="shared" ref="AB1586:AB1598" si="108">IF(AND($S1061=1,$S1586=1,$X1061&gt;1,$X1586&gt;1), "YES", "NO")</f>
        <v>NO</v>
      </c>
      <c r="AC1586" t="str">
        <f t="shared" ref="AC1586:AC1598" si="109">IF(AND($S1061&gt;1,$S1586&gt;1,$S1061=$X1061,$S1586=$X1586), "YES", "NO")</f>
        <v>NO</v>
      </c>
      <c r="AD1586" t="str">
        <f t="shared" ref="AD1586:AD1598" si="110">IF(AND($S1061&gt;1,$S1586&gt;1,$S1061&lt;$X1061,$S1586&lt;$X1586), "YES", "NO")</f>
        <v>NO</v>
      </c>
      <c r="AE1586" t="str">
        <f t="shared" si="103"/>
        <v>NO</v>
      </c>
      <c r="AF1586"/>
    </row>
    <row r="1587" spans="1:32" ht="15" x14ac:dyDescent="0.35">
      <c r="A1587" s="5" t="s">
        <v>1691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104"/>
        <v>TBar</v>
      </c>
      <c r="P1587" s="13" t="str">
        <f t="shared" si="105"/>
        <v>True Pattern</v>
      </c>
      <c r="Q1587" s="13" t="str">
        <f>IF(NOT(ISERR(SEARCH("*_Buggy",$A1587))), "Buggy", IF(NOT(ISERR(SEARCH("*_Manual",$A1587))), "Manual", IF(NOT(ISERR(SEARCH("*_Auto",$A1587))), "Auto", "")))</f>
        <v>Auto</v>
      </c>
      <c r="R1587" s="13" t="s">
        <v>578</v>
      </c>
      <c r="S1587" s="25">
        <v>1</v>
      </c>
      <c r="T1587" s="25">
        <v>0</v>
      </c>
      <c r="U1587" s="25">
        <v>0</v>
      </c>
      <c r="V1587" s="25">
        <v>1</v>
      </c>
      <c r="W1587" s="25">
        <v>0</v>
      </c>
      <c r="X1587" s="13">
        <v>1</v>
      </c>
      <c r="Y1587" s="13" t="str">
        <f t="shared" si="106"/>
        <v>Math-80</v>
      </c>
      <c r="AA1587" t="str">
        <f t="shared" si="107"/>
        <v>YES</v>
      </c>
      <c r="AB1587" t="str">
        <f t="shared" si="108"/>
        <v>NO</v>
      </c>
      <c r="AC1587" t="str">
        <f t="shared" si="109"/>
        <v>NO</v>
      </c>
      <c r="AD1587" t="str">
        <f t="shared" si="110"/>
        <v>NO</v>
      </c>
      <c r="AE1587" t="str">
        <f t="shared" ref="AE1587:AE1598" si="111">IF(AND($X1062&gt;5,$X1587&gt;5), "YES", "NO")</f>
        <v>NO</v>
      </c>
      <c r="AF1587"/>
    </row>
    <row r="1588" spans="1:32" ht="15" x14ac:dyDescent="0.35">
      <c r="A1588" s="7" t="s">
        <v>1692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104"/>
        <v>TBar</v>
      </c>
      <c r="P1588" s="13" t="str">
        <f t="shared" si="105"/>
        <v>True Pattern</v>
      </c>
      <c r="Q1588" s="13" t="str">
        <f>IF(NOT(ISERR(SEARCH("*_Buggy",$A1588))), "Buggy", IF(NOT(ISERR(SEARCH("*_Manual",$A1588))), "Manual", IF(NOT(ISERR(SEARCH("*_Auto",$A1588))), "Auto", "")))</f>
        <v>Auto</v>
      </c>
      <c r="R1588" s="13" t="s">
        <v>578</v>
      </c>
      <c r="S1588" s="25">
        <v>1</v>
      </c>
      <c r="T1588" s="25">
        <v>0</v>
      </c>
      <c r="U1588" s="25">
        <v>0</v>
      </c>
      <c r="V1588" s="25">
        <v>1</v>
      </c>
      <c r="W1588" s="25">
        <v>0</v>
      </c>
      <c r="X1588" s="13">
        <v>1</v>
      </c>
      <c r="Y1588" s="13" t="str">
        <f t="shared" si="106"/>
        <v>Math-81</v>
      </c>
      <c r="AA1588" t="str">
        <f t="shared" si="107"/>
        <v>NO</v>
      </c>
      <c r="AB1588" t="str">
        <f t="shared" si="108"/>
        <v>NO</v>
      </c>
      <c r="AC1588" t="str">
        <f t="shared" si="109"/>
        <v>NO</v>
      </c>
      <c r="AD1588" t="str">
        <f t="shared" si="110"/>
        <v>NO</v>
      </c>
      <c r="AE1588" t="str">
        <f t="shared" si="111"/>
        <v>NO</v>
      </c>
      <c r="AF1588"/>
    </row>
    <row r="1589" spans="1:32" ht="15" x14ac:dyDescent="0.35">
      <c r="A1589" s="7" t="s">
        <v>1693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104"/>
        <v>TBar</v>
      </c>
      <c r="P1589" s="13" t="str">
        <f t="shared" si="105"/>
        <v>True Pattern</v>
      </c>
      <c r="Q1589" s="13" t="str">
        <f>IF(NOT(ISERR(SEARCH("*_Buggy",$A1589))), "Buggy", IF(NOT(ISERR(SEARCH("*_Manual",$A1589))), "Manual", IF(NOT(ISERR(SEARCH("*_Auto",$A1589))), "Auto", "")))</f>
        <v>Auto</v>
      </c>
      <c r="R1589" s="13" t="s">
        <v>577</v>
      </c>
      <c r="S1589" s="25">
        <v>1</v>
      </c>
      <c r="T1589" s="25">
        <v>0</v>
      </c>
      <c r="U1589" s="25">
        <v>0</v>
      </c>
      <c r="V1589" s="25">
        <v>1</v>
      </c>
      <c r="W1589" s="25">
        <v>0</v>
      </c>
      <c r="X1589" s="13">
        <v>1</v>
      </c>
      <c r="Y1589" s="13" t="str">
        <f t="shared" si="106"/>
        <v>Math-82</v>
      </c>
      <c r="AA1589" t="str">
        <f t="shared" si="107"/>
        <v>YES</v>
      </c>
      <c r="AB1589" t="str">
        <f t="shared" si="108"/>
        <v>NO</v>
      </c>
      <c r="AC1589" t="str">
        <f t="shared" si="109"/>
        <v>NO</v>
      </c>
      <c r="AD1589" t="str">
        <f t="shared" si="110"/>
        <v>NO</v>
      </c>
      <c r="AE1589" t="str">
        <f t="shared" si="111"/>
        <v>NO</v>
      </c>
      <c r="AF1589"/>
    </row>
    <row r="1590" spans="1:32" ht="15" x14ac:dyDescent="0.35">
      <c r="A1590" s="5" t="s">
        <v>1694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104"/>
        <v>TBar</v>
      </c>
      <c r="P1590" s="13" t="str">
        <f t="shared" si="105"/>
        <v>True Pattern</v>
      </c>
      <c r="Q1590" s="13" t="str">
        <f>IF(NOT(ISERR(SEARCH("*_Buggy",$A1590))), "Buggy", IF(NOT(ISERR(SEARCH("*_Manual",$A1590))), "Manual", IF(NOT(ISERR(SEARCH("*_Auto",$A1590))), "Auto", "")))</f>
        <v>Auto</v>
      </c>
      <c r="R1590" s="13" t="s">
        <v>578</v>
      </c>
      <c r="S1590" s="25">
        <v>1</v>
      </c>
      <c r="T1590" s="25">
        <v>0</v>
      </c>
      <c r="U1590" s="25">
        <v>0</v>
      </c>
      <c r="V1590" s="25">
        <v>1</v>
      </c>
      <c r="W1590" s="25">
        <v>0</v>
      </c>
      <c r="X1590" s="13">
        <v>1</v>
      </c>
      <c r="Y1590" s="13" t="str">
        <f t="shared" si="106"/>
        <v>Math-84</v>
      </c>
      <c r="AA1590" t="str">
        <f t="shared" si="107"/>
        <v>NO</v>
      </c>
      <c r="AB1590" t="str">
        <f t="shared" si="108"/>
        <v>NO</v>
      </c>
      <c r="AC1590" t="str">
        <f t="shared" si="109"/>
        <v>NO</v>
      </c>
      <c r="AD1590" t="str">
        <f t="shared" si="110"/>
        <v>NO</v>
      </c>
      <c r="AE1590" t="str">
        <f t="shared" si="111"/>
        <v>NO</v>
      </c>
      <c r="AF1590"/>
    </row>
    <row r="1591" spans="1:32" ht="15" x14ac:dyDescent="0.35">
      <c r="A1591" s="5" t="s">
        <v>1695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104"/>
        <v>TBar</v>
      </c>
      <c r="P1591" s="13" t="str">
        <f t="shared" si="105"/>
        <v>True Pattern</v>
      </c>
      <c r="Q1591" s="13" t="str">
        <f>IF(NOT(ISERR(SEARCH("*_Buggy",$A1591))), "Buggy", IF(NOT(ISERR(SEARCH("*_Manual",$A1591))), "Manual", IF(NOT(ISERR(SEARCH("*_Auto",$A1591))), "Auto", "")))</f>
        <v>Auto</v>
      </c>
      <c r="R1591" s="13" t="s">
        <v>577</v>
      </c>
      <c r="S1591" s="25">
        <v>1</v>
      </c>
      <c r="T1591" s="25">
        <v>0</v>
      </c>
      <c r="U1591" s="25">
        <v>0</v>
      </c>
      <c r="V1591" s="25">
        <v>1</v>
      </c>
      <c r="W1591" s="25">
        <v>0</v>
      </c>
      <c r="X1591" s="13">
        <v>1</v>
      </c>
      <c r="Y1591" s="13" t="str">
        <f t="shared" si="106"/>
        <v>Math-85</v>
      </c>
      <c r="AA1591" t="str">
        <f t="shared" si="107"/>
        <v>YES</v>
      </c>
      <c r="AB1591" t="str">
        <f t="shared" si="108"/>
        <v>NO</v>
      </c>
      <c r="AC1591" t="str">
        <f t="shared" si="109"/>
        <v>NO</v>
      </c>
      <c r="AD1591" t="str">
        <f t="shared" si="110"/>
        <v>NO</v>
      </c>
      <c r="AE1591" t="str">
        <f t="shared" si="111"/>
        <v>NO</v>
      </c>
      <c r="AF1591"/>
    </row>
    <row r="1592" spans="1:32" ht="15" x14ac:dyDescent="0.35">
      <c r="A1592" s="7" t="s">
        <v>1696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104"/>
        <v>TBar</v>
      </c>
      <c r="P1592" s="13" t="str">
        <f t="shared" si="105"/>
        <v>True Pattern</v>
      </c>
      <c r="Q1592" s="13" t="str">
        <f>IF(NOT(ISERR(SEARCH("*_Buggy",$A1592))), "Buggy", IF(NOT(ISERR(SEARCH("*_Manual",$A1592))), "Manual", IF(NOT(ISERR(SEARCH("*_Auto",$A1592))), "Auto", "")))</f>
        <v>Auto</v>
      </c>
      <c r="R1592" s="13" t="s">
        <v>578</v>
      </c>
      <c r="S1592" s="25">
        <v>1</v>
      </c>
      <c r="T1592" s="25">
        <v>0</v>
      </c>
      <c r="U1592" s="25">
        <v>0</v>
      </c>
      <c r="V1592" s="25">
        <v>1</v>
      </c>
      <c r="W1592" s="25">
        <v>0</v>
      </c>
      <c r="X1592" s="13">
        <v>1</v>
      </c>
      <c r="Y1592" s="13" t="str">
        <f t="shared" si="106"/>
        <v>Math-88</v>
      </c>
      <c r="AA1592" t="str">
        <f t="shared" si="107"/>
        <v>NO</v>
      </c>
      <c r="AB1592" t="str">
        <f t="shared" si="108"/>
        <v>NO</v>
      </c>
      <c r="AC1592" t="str">
        <f t="shared" si="109"/>
        <v>NO</v>
      </c>
      <c r="AD1592" t="str">
        <f t="shared" si="110"/>
        <v>NO</v>
      </c>
      <c r="AE1592" t="str">
        <f t="shared" si="111"/>
        <v>NO</v>
      </c>
      <c r="AF1592"/>
    </row>
    <row r="1593" spans="1:32" ht="15" x14ac:dyDescent="0.35">
      <c r="A1593" s="5" t="s">
        <v>1697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104"/>
        <v>TBar</v>
      </c>
      <c r="P1593" s="13" t="str">
        <f t="shared" si="105"/>
        <v>True Pattern</v>
      </c>
      <c r="Q1593" s="13" t="str">
        <f>IF(NOT(ISERR(SEARCH("*_Buggy",$A1593))), "Buggy", IF(NOT(ISERR(SEARCH("*_Manual",$A1593))), "Manual", IF(NOT(ISERR(SEARCH("*_Auto",$A1593))), "Auto", "")))</f>
        <v>Auto</v>
      </c>
      <c r="R1593" s="13" t="s">
        <v>577</v>
      </c>
      <c r="S1593" s="25">
        <v>1</v>
      </c>
      <c r="T1593" s="25">
        <v>3</v>
      </c>
      <c r="U1593" s="25">
        <v>0</v>
      </c>
      <c r="V1593" s="25">
        <v>1</v>
      </c>
      <c r="W1593" s="25">
        <v>1</v>
      </c>
      <c r="X1593" s="13">
        <v>5</v>
      </c>
      <c r="Y1593" s="13" t="str">
        <f t="shared" si="106"/>
        <v>Math-89</v>
      </c>
      <c r="AA1593" t="str">
        <f t="shared" si="107"/>
        <v>NO</v>
      </c>
      <c r="AB1593" t="str">
        <f t="shared" si="108"/>
        <v>NO</v>
      </c>
      <c r="AC1593" t="str">
        <f t="shared" si="109"/>
        <v>NO</v>
      </c>
      <c r="AD1593" t="str">
        <f t="shared" si="110"/>
        <v>NO</v>
      </c>
      <c r="AE1593" t="str">
        <f t="shared" si="111"/>
        <v>NO</v>
      </c>
      <c r="AF1593"/>
    </row>
    <row r="1594" spans="1:32" ht="15" x14ac:dyDescent="0.35">
      <c r="A1594" s="7" t="s">
        <v>1698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104"/>
        <v>TBar</v>
      </c>
      <c r="P1594" s="13" t="str">
        <f t="shared" si="105"/>
        <v>True Pattern</v>
      </c>
      <c r="Q1594" s="13" t="str">
        <f>IF(NOT(ISERR(SEARCH("*_Buggy",$A1594))), "Buggy", IF(NOT(ISERR(SEARCH("*_Manual",$A1594))), "Manual", IF(NOT(ISERR(SEARCH("*_Auto",$A1594))), "Auto", "")))</f>
        <v>Auto</v>
      </c>
      <c r="R1594" s="13" t="s">
        <v>578</v>
      </c>
      <c r="S1594" s="25">
        <v>1</v>
      </c>
      <c r="T1594" s="25">
        <v>0</v>
      </c>
      <c r="U1594" s="25">
        <v>0</v>
      </c>
      <c r="V1594" s="25">
        <v>1</v>
      </c>
      <c r="W1594" s="25">
        <v>0</v>
      </c>
      <c r="X1594" s="13">
        <v>1</v>
      </c>
      <c r="Y1594" s="13" t="str">
        <f t="shared" si="106"/>
        <v>Math-95</v>
      </c>
      <c r="AA1594" t="str">
        <f t="shared" si="107"/>
        <v>NO</v>
      </c>
      <c r="AB1594" t="str">
        <f t="shared" si="108"/>
        <v>NO</v>
      </c>
      <c r="AC1594" t="str">
        <f t="shared" si="109"/>
        <v>NO</v>
      </c>
      <c r="AD1594" t="str">
        <f t="shared" si="110"/>
        <v>NO</v>
      </c>
      <c r="AE1594" t="str">
        <f t="shared" si="111"/>
        <v>NO</v>
      </c>
      <c r="AF1594"/>
    </row>
    <row r="1595" spans="1:32" ht="15" x14ac:dyDescent="0.35">
      <c r="A1595" s="5" t="s">
        <v>1699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104"/>
        <v>TBar</v>
      </c>
      <c r="P1595" s="13" t="str">
        <f t="shared" si="105"/>
        <v>True Pattern</v>
      </c>
      <c r="Q1595" s="13" t="str">
        <f>IF(NOT(ISERR(SEARCH("*_Buggy",$A1595))), "Buggy", IF(NOT(ISERR(SEARCH("*_Manual",$A1595))), "Manual", IF(NOT(ISERR(SEARCH("*_Auto",$A1595))), "Auto", "")))</f>
        <v>Auto</v>
      </c>
      <c r="R1595" s="13" t="s">
        <v>578</v>
      </c>
      <c r="S1595" s="25">
        <v>1</v>
      </c>
      <c r="T1595" s="25">
        <v>0</v>
      </c>
      <c r="U1595" s="25">
        <v>0</v>
      </c>
      <c r="V1595" s="25">
        <v>1</v>
      </c>
      <c r="W1595" s="25">
        <v>0</v>
      </c>
      <c r="X1595" s="13">
        <v>1</v>
      </c>
      <c r="Y1595" s="13" t="str">
        <f t="shared" si="106"/>
        <v>Math-96</v>
      </c>
      <c r="AA1595" t="str">
        <f t="shared" si="107"/>
        <v>YES</v>
      </c>
      <c r="AB1595" t="str">
        <f t="shared" si="108"/>
        <v>NO</v>
      </c>
      <c r="AC1595" t="str">
        <f t="shared" si="109"/>
        <v>NO</v>
      </c>
      <c r="AD1595" t="str">
        <f t="shared" si="110"/>
        <v>NO</v>
      </c>
      <c r="AE1595" t="str">
        <f t="shared" si="111"/>
        <v>NO</v>
      </c>
      <c r="AF1595"/>
    </row>
    <row r="1596" spans="1:32" ht="15" x14ac:dyDescent="0.35">
      <c r="A1596" s="7" t="s">
        <v>1700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104"/>
        <v>TBar</v>
      </c>
      <c r="P1596" s="13" t="str">
        <f t="shared" si="105"/>
        <v>True Pattern</v>
      </c>
      <c r="Q1596" s="13" t="str">
        <f>IF(NOT(ISERR(SEARCH("*_Buggy",$A1596))), "Buggy", IF(NOT(ISERR(SEARCH("*_Manual",$A1596))), "Manual", IF(NOT(ISERR(SEARCH("*_Auto",$A1596))), "Auto", "")))</f>
        <v>Auto</v>
      </c>
      <c r="R1596" s="13" t="s">
        <v>577</v>
      </c>
      <c r="S1596" s="25">
        <v>1</v>
      </c>
      <c r="T1596" s="25">
        <v>0</v>
      </c>
      <c r="U1596" s="25">
        <v>0</v>
      </c>
      <c r="V1596" s="25">
        <v>1</v>
      </c>
      <c r="W1596" s="25">
        <v>0</v>
      </c>
      <c r="X1596" s="13">
        <v>1</v>
      </c>
      <c r="Y1596" s="13" t="str">
        <f t="shared" si="106"/>
        <v>Mockito-26</v>
      </c>
      <c r="AA1596" t="str">
        <f t="shared" si="107"/>
        <v>YES</v>
      </c>
      <c r="AB1596" t="str">
        <f t="shared" si="108"/>
        <v>NO</v>
      </c>
      <c r="AC1596" t="str">
        <f t="shared" si="109"/>
        <v>NO</v>
      </c>
      <c r="AD1596" t="str">
        <f t="shared" si="110"/>
        <v>NO</v>
      </c>
      <c r="AE1596" t="str">
        <f t="shared" si="111"/>
        <v>NO</v>
      </c>
      <c r="AF1596"/>
    </row>
    <row r="1597" spans="1:32" ht="15" x14ac:dyDescent="0.35">
      <c r="A1597" s="5" t="s">
        <v>1701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104"/>
        <v>TBar</v>
      </c>
      <c r="P1597" s="13" t="str">
        <f t="shared" si="105"/>
        <v>True Pattern</v>
      </c>
      <c r="Q1597" s="13" t="str">
        <f>IF(NOT(ISERR(SEARCH("*_Buggy",$A1597))), "Buggy", IF(NOT(ISERR(SEARCH("*_Manual",$A1597))), "Manual", IF(NOT(ISERR(SEARCH("*_Auto",$A1597))), "Auto", "")))</f>
        <v>Auto</v>
      </c>
      <c r="R1597" s="13" t="s">
        <v>577</v>
      </c>
      <c r="S1597" s="25">
        <v>1</v>
      </c>
      <c r="T1597" s="25">
        <v>1</v>
      </c>
      <c r="U1597" s="25">
        <v>0</v>
      </c>
      <c r="V1597" s="25">
        <v>1</v>
      </c>
      <c r="W1597" s="25">
        <v>1</v>
      </c>
      <c r="X1597" s="13">
        <v>3</v>
      </c>
      <c r="Y1597" s="13" t="str">
        <f t="shared" si="106"/>
        <v>Mockito-29</v>
      </c>
      <c r="AA1597" t="str">
        <f t="shared" si="107"/>
        <v>NO</v>
      </c>
      <c r="AB1597" t="str">
        <f t="shared" si="108"/>
        <v>NO</v>
      </c>
      <c r="AC1597" t="str">
        <f t="shared" si="109"/>
        <v>NO</v>
      </c>
      <c r="AD1597" t="str">
        <f t="shared" si="110"/>
        <v>NO</v>
      </c>
      <c r="AE1597" t="str">
        <f t="shared" si="111"/>
        <v>NO</v>
      </c>
      <c r="AF1597"/>
    </row>
    <row r="1598" spans="1:32" ht="15" x14ac:dyDescent="0.35">
      <c r="A1598" s="7" t="s">
        <v>1702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>LEFT($A1598,FIND("_",$A1598)-1)</f>
        <v>TBar</v>
      </c>
      <c r="P1598" s="13" t="str">
        <f t="shared" si="105"/>
        <v>True Pattern</v>
      </c>
      <c r="Q1598" s="13" t="str">
        <f>IF(NOT(ISERR(SEARCH("*_Buggy",$A1598))), "Buggy", IF(NOT(ISERR(SEARCH("*_Manual",$A1598))), "Manual", IF(NOT(ISERR(SEARCH("*_Auto",$A1598))), "Auto", "")))</f>
        <v>Auto</v>
      </c>
      <c r="R1598" s="13" t="s">
        <v>577</v>
      </c>
      <c r="S1598" s="25">
        <v>1</v>
      </c>
      <c r="T1598" s="25">
        <v>2</v>
      </c>
      <c r="U1598" s="25">
        <v>0</v>
      </c>
      <c r="V1598" s="25">
        <v>1</v>
      </c>
      <c r="W1598" s="25">
        <v>1</v>
      </c>
      <c r="X1598" s="13">
        <v>4</v>
      </c>
      <c r="Y1598" s="13" t="str">
        <f t="shared" si="106"/>
        <v>Mockito-38</v>
      </c>
      <c r="AA1598" s="50" t="str">
        <f t="shared" si="107"/>
        <v>NO</v>
      </c>
      <c r="AB1598" s="50" t="str">
        <f t="shared" si="108"/>
        <v>NO</v>
      </c>
      <c r="AC1598" s="50" t="str">
        <f>IF(AND($S1073&gt;1,$S1598&gt;1,$S1073=$X1073,$S1598=$X1598), "YES", "NO")</f>
        <v>NO</v>
      </c>
      <c r="AD1598" s="50" t="str">
        <f t="shared" si="110"/>
        <v>NO</v>
      </c>
      <c r="AE1598" t="str">
        <f>IF(AND($X1073&gt;5,$X1598&gt;5), "YES", "NO")</f>
        <v>NO</v>
      </c>
      <c r="AF1598"/>
    </row>
    <row r="1599" spans="1:32" s="15" customFormat="1" ht="28.8" x14ac:dyDescent="0.3">
      <c r="A1599" s="14" t="s">
        <v>585</v>
      </c>
      <c r="B1599" s="14" t="s">
        <v>20</v>
      </c>
      <c r="C1599" s="14" t="s">
        <v>455</v>
      </c>
      <c r="D1599" s="14" t="s">
        <v>456</v>
      </c>
      <c r="E1599" s="14" t="s">
        <v>21</v>
      </c>
      <c r="F1599" s="14" t="s">
        <v>457</v>
      </c>
      <c r="G1599" s="14" t="s">
        <v>22</v>
      </c>
      <c r="H1599" s="14" t="s">
        <v>458</v>
      </c>
      <c r="I1599" s="14" t="s">
        <v>459</v>
      </c>
      <c r="J1599" s="14" t="s">
        <v>460</v>
      </c>
      <c r="K1599" s="14" t="s">
        <v>461</v>
      </c>
      <c r="L1599" s="14" t="s">
        <v>462</v>
      </c>
      <c r="M1599" s="14" t="s">
        <v>463</v>
      </c>
      <c r="N1599" s="14" t="s">
        <v>464</v>
      </c>
      <c r="O1599" s="14" t="s">
        <v>470</v>
      </c>
      <c r="P1599" s="14" t="s">
        <v>468</v>
      </c>
      <c r="Q1599" s="14" t="s">
        <v>453</v>
      </c>
      <c r="R1599" s="12" t="s">
        <v>1177</v>
      </c>
      <c r="S1599" s="12" t="s">
        <v>450</v>
      </c>
      <c r="T1599" s="12" t="s">
        <v>451</v>
      </c>
      <c r="U1599" s="12" t="s">
        <v>452</v>
      </c>
      <c r="V1599" s="12" t="s">
        <v>1745</v>
      </c>
      <c r="W1599" s="12" t="s">
        <v>1746</v>
      </c>
      <c r="X1599" s="12" t="s">
        <v>590</v>
      </c>
      <c r="Y1599" s="12" t="s">
        <v>589</v>
      </c>
      <c r="AA1599" s="12" t="s">
        <v>593</v>
      </c>
      <c r="AB1599" s="12" t="s">
        <v>594</v>
      </c>
      <c r="AC1599" s="12" t="s">
        <v>591</v>
      </c>
      <c r="AD1599" s="12" t="s">
        <v>592</v>
      </c>
      <c r="AE1599" s="12" t="s">
        <v>612</v>
      </c>
      <c r="AF1599"/>
    </row>
    <row r="1600" spans="1:32" x14ac:dyDescent="0.35">
      <c r="A1600" s="9" t="s">
        <v>444</v>
      </c>
      <c r="B1600" s="35">
        <f t="shared" ref="B1600:N1600" si="112">SUM(B24:B1598)</f>
        <v>6110.0599999999995</v>
      </c>
      <c r="C1600" s="35">
        <f t="shared" si="112"/>
        <v>122620.01000000024</v>
      </c>
      <c r="D1600" s="35">
        <f t="shared" si="112"/>
        <v>29050.499999999978</v>
      </c>
      <c r="E1600" s="35">
        <f t="shared" si="112"/>
        <v>10386.690000000042</v>
      </c>
      <c r="F1600" s="35">
        <f t="shared" si="112"/>
        <v>22011.879999999965</v>
      </c>
      <c r="G1600" s="35">
        <f t="shared" si="112"/>
        <v>6394.6399999999876</v>
      </c>
      <c r="H1600" s="35">
        <f t="shared" si="112"/>
        <v>16781.850000000028</v>
      </c>
      <c r="I1600" s="35">
        <f t="shared" si="112"/>
        <v>51062.079999999944</v>
      </c>
      <c r="J1600" s="35">
        <f t="shared" si="112"/>
        <v>88217.189999999915</v>
      </c>
      <c r="K1600" s="35">
        <f t="shared" si="112"/>
        <v>608.8660000000001</v>
      </c>
      <c r="L1600" s="35">
        <f t="shared" si="112"/>
        <v>85.660599999999988</v>
      </c>
      <c r="M1600" s="35">
        <f t="shared" si="112"/>
        <v>89101.632000000085</v>
      </c>
      <c r="N1600" s="35">
        <f t="shared" si="112"/>
        <v>4950.0409999999911</v>
      </c>
      <c r="O1600" s="10"/>
      <c r="P1600" s="38"/>
      <c r="Q1600" s="38"/>
      <c r="R1600" s="38"/>
      <c r="S1600" s="38"/>
      <c r="T1600" s="38"/>
      <c r="U1600" s="38"/>
      <c r="V1600" s="38"/>
      <c r="W1600" s="38"/>
      <c r="X1600" s="38"/>
      <c r="Y1600" s="38"/>
    </row>
    <row r="1601" spans="1:18" x14ac:dyDescent="0.35">
      <c r="A1601" s="11" t="s">
        <v>445</v>
      </c>
      <c r="B1601" s="36">
        <f t="shared" ref="B1601:N1601" si="113">AVERAGE(B24:B1598)</f>
        <v>3.8794031746031741</v>
      </c>
      <c r="C1601" s="36">
        <f t="shared" si="113"/>
        <v>77.853974603174763</v>
      </c>
      <c r="D1601" s="36">
        <f t="shared" si="113"/>
        <v>18.44476190476189</v>
      </c>
      <c r="E1601" s="36">
        <f t="shared" si="113"/>
        <v>6.5947238095238365</v>
      </c>
      <c r="F1601" s="36">
        <f t="shared" si="113"/>
        <v>13.975796825396802</v>
      </c>
      <c r="G1601" s="36">
        <f t="shared" si="113"/>
        <v>4.0600888888888811</v>
      </c>
      <c r="H1601" s="36">
        <f t="shared" si="113"/>
        <v>10.655142857142875</v>
      </c>
      <c r="I1601" s="36">
        <f t="shared" si="113"/>
        <v>32.420368253968221</v>
      </c>
      <c r="J1601" s="36">
        <f t="shared" si="113"/>
        <v>56.010914285714229</v>
      </c>
      <c r="K1601" s="36">
        <f t="shared" si="113"/>
        <v>0.38658158730158737</v>
      </c>
      <c r="L1601" s="36">
        <f t="shared" si="113"/>
        <v>5.4387682539682534E-2</v>
      </c>
      <c r="M1601" s="36">
        <f t="shared" si="113"/>
        <v>56.572464761904818</v>
      </c>
      <c r="N1601" s="36">
        <f t="shared" si="113"/>
        <v>3.1428831746031691</v>
      </c>
      <c r="O1601" s="10"/>
      <c r="P1601" s="38"/>
      <c r="Q1601" s="38"/>
      <c r="R1601" s="38"/>
    </row>
    <row r="1602" spans="1:18" x14ac:dyDescent="0.35">
      <c r="A1602" s="9" t="s">
        <v>446</v>
      </c>
      <c r="B1602" s="35">
        <f t="shared" ref="B1602:N1602" si="114">MIN(B24:B1598)</f>
        <v>1.25</v>
      </c>
      <c r="C1602" s="35">
        <f t="shared" si="114"/>
        <v>48</v>
      </c>
      <c r="D1602" s="35">
        <f t="shared" si="114"/>
        <v>1.92</v>
      </c>
      <c r="E1602" s="35">
        <f t="shared" si="114"/>
        <v>2.25</v>
      </c>
      <c r="F1602" s="35">
        <f t="shared" si="114"/>
        <v>1.5</v>
      </c>
      <c r="G1602" s="35">
        <f t="shared" si="114"/>
        <v>1.25</v>
      </c>
      <c r="H1602" s="35">
        <f t="shared" si="114"/>
        <v>3.5</v>
      </c>
      <c r="I1602" s="35">
        <f t="shared" si="114"/>
        <v>5</v>
      </c>
      <c r="J1602" s="35">
        <f t="shared" si="114"/>
        <v>8.25</v>
      </c>
      <c r="K1602" s="35">
        <f t="shared" si="114"/>
        <v>0</v>
      </c>
      <c r="L1602" s="35">
        <f t="shared" si="114"/>
        <v>0</v>
      </c>
      <c r="M1602" s="35">
        <f t="shared" si="114"/>
        <v>0</v>
      </c>
      <c r="N1602" s="35">
        <f t="shared" si="114"/>
        <v>0</v>
      </c>
      <c r="O1602" s="10"/>
      <c r="P1602" s="38"/>
      <c r="Q1602" s="38"/>
      <c r="R1602" s="38"/>
    </row>
    <row r="1603" spans="1:18" x14ac:dyDescent="0.35">
      <c r="A1603" s="11" t="s">
        <v>447</v>
      </c>
      <c r="B1603" s="36">
        <f t="shared" ref="B1603:N1603" si="115">MAX(B24:B1598)</f>
        <v>20</v>
      </c>
      <c r="C1603" s="36">
        <f t="shared" si="115"/>
        <v>92.05</v>
      </c>
      <c r="D1603" s="36">
        <f t="shared" si="115"/>
        <v>96.6</v>
      </c>
      <c r="E1603" s="36">
        <f t="shared" si="115"/>
        <v>34</v>
      </c>
      <c r="F1603" s="36">
        <f t="shared" si="115"/>
        <v>75</v>
      </c>
      <c r="G1603" s="36">
        <f t="shared" si="115"/>
        <v>17</v>
      </c>
      <c r="H1603" s="36">
        <f t="shared" si="115"/>
        <v>51</v>
      </c>
      <c r="I1603" s="36">
        <f t="shared" si="115"/>
        <v>160</v>
      </c>
      <c r="J1603" s="36">
        <f t="shared" si="115"/>
        <v>373.42</v>
      </c>
      <c r="K1603" s="36">
        <f t="shared" si="115"/>
        <v>6.92</v>
      </c>
      <c r="L1603" s="36">
        <f t="shared" si="115"/>
        <v>0.5</v>
      </c>
      <c r="M1603" s="36">
        <f t="shared" si="115"/>
        <v>4301</v>
      </c>
      <c r="N1603" s="36">
        <f t="shared" si="115"/>
        <v>238.96</v>
      </c>
      <c r="O1603" s="10"/>
      <c r="P1603" s="38"/>
      <c r="Q1603" s="38"/>
      <c r="R1603" s="38"/>
    </row>
    <row r="1604" spans="1:18" x14ac:dyDescent="0.35">
      <c r="A1604" s="9" t="s">
        <v>448</v>
      </c>
      <c r="B1604" s="35">
        <f t="shared" ref="B1604:N1604" si="116">_xlfn.STDEV.S(B24:B1598)</f>
        <v>1.9257322307406568</v>
      </c>
      <c r="C1604" s="35">
        <f t="shared" si="116"/>
        <v>6.6830758825718544</v>
      </c>
      <c r="D1604" s="35">
        <f t="shared" si="116"/>
        <v>14.092272997999244</v>
      </c>
      <c r="E1604" s="35">
        <f t="shared" si="116"/>
        <v>2.8664947508819871</v>
      </c>
      <c r="F1604" s="35">
        <f t="shared" si="116"/>
        <v>10.382056109294227</v>
      </c>
      <c r="G1604" s="35">
        <f t="shared" si="116"/>
        <v>1.6761721206716083</v>
      </c>
      <c r="H1604" s="35">
        <f t="shared" si="116"/>
        <v>4.337648586768827</v>
      </c>
      <c r="I1604" s="35">
        <f t="shared" si="116"/>
        <v>24.070666938264704</v>
      </c>
      <c r="J1604" s="35">
        <f t="shared" si="116"/>
        <v>33.651333135272665</v>
      </c>
      <c r="K1604" s="35">
        <f t="shared" si="116"/>
        <v>0.69212855269812046</v>
      </c>
      <c r="L1604" s="35">
        <f t="shared" si="116"/>
        <v>8.2222352023029951E-2</v>
      </c>
      <c r="M1604" s="35">
        <f t="shared" si="116"/>
        <v>289.43446882895324</v>
      </c>
      <c r="N1604" s="35">
        <f t="shared" si="116"/>
        <v>16.080127988902351</v>
      </c>
      <c r="O1604" s="10"/>
      <c r="P1604" s="38"/>
      <c r="Q1604" s="38"/>
      <c r="R1604" s="38"/>
    </row>
    <row r="1605" spans="1:18" x14ac:dyDescent="0.35">
      <c r="A1605" s="11" t="s">
        <v>449</v>
      </c>
      <c r="B1605" s="36">
        <f t="shared" ref="B1605:N1605" si="117">_xlfn.VAR.S(B24:B1598)</f>
        <v>3.7084446245133864</v>
      </c>
      <c r="C1605" s="36">
        <f t="shared" si="117"/>
        <v>44.663503252213573</v>
      </c>
      <c r="D1605" s="36">
        <f t="shared" si="117"/>
        <v>198.5921582501386</v>
      </c>
      <c r="E1605" s="36">
        <f t="shared" si="117"/>
        <v>8.2167921568339857</v>
      </c>
      <c r="F1605" s="36">
        <f t="shared" si="117"/>
        <v>107.7870890565336</v>
      </c>
      <c r="G1605" s="36">
        <f t="shared" si="117"/>
        <v>2.8095529781167565</v>
      </c>
      <c r="H1605" s="36">
        <f t="shared" si="117"/>
        <v>18.8151952622976</v>
      </c>
      <c r="I1605" s="36">
        <f t="shared" si="117"/>
        <v>579.39700685286959</v>
      </c>
      <c r="J1605" s="36">
        <f t="shared" si="117"/>
        <v>1132.4122217811</v>
      </c>
      <c r="K1605" s="36">
        <f t="shared" si="117"/>
        <v>0.47904193345999491</v>
      </c>
      <c r="L1605" s="36">
        <f t="shared" si="117"/>
        <v>6.760515172199057E-3</v>
      </c>
      <c r="M1605" s="36">
        <f t="shared" si="117"/>
        <v>83772.311746298292</v>
      </c>
      <c r="N1605" s="36">
        <f t="shared" si="117"/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469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B1610" s="14" t="s">
        <v>467</v>
      </c>
      <c r="C1610" s="14" t="s">
        <v>454</v>
      </c>
      <c r="D1610" s="14" t="s">
        <v>455</v>
      </c>
      <c r="E1610" s="14" t="s">
        <v>456</v>
      </c>
      <c r="F1610" s="14" t="s">
        <v>21</v>
      </c>
      <c r="G1610" s="14" t="s">
        <v>457</v>
      </c>
      <c r="H1610" s="14" t="s">
        <v>22</v>
      </c>
      <c r="I1610" s="14" t="s">
        <v>458</v>
      </c>
      <c r="J1610" s="14" t="s">
        <v>459</v>
      </c>
      <c r="K1610" s="14" t="s">
        <v>460</v>
      </c>
      <c r="L1610" s="14" t="s">
        <v>461</v>
      </c>
      <c r="M1610" s="14" t="s">
        <v>462</v>
      </c>
      <c r="N1610" s="14" t="s">
        <v>463</v>
      </c>
      <c r="O1610" s="14" t="s">
        <v>464</v>
      </c>
      <c r="P1610"/>
      <c r="Q1610"/>
      <c r="R1610"/>
    </row>
    <row r="1611" spans="1:18" ht="15" x14ac:dyDescent="0.35">
      <c r="A1611" s="1">
        <f>COUNTIF($A$24:$A$1598, "*Buggy")</f>
        <v>525</v>
      </c>
      <c r="B1611" s="1" t="s">
        <v>465</v>
      </c>
      <c r="C1611" s="27">
        <f t="shared" ref="C1611:O1611" si="118">AVERAGEIF($A$24:$A$1598, "*Buggy", B$24:B$1598)</f>
        <v>3.8787428571428553</v>
      </c>
      <c r="D1611" s="27">
        <f t="shared" si="118"/>
        <v>77.878285714285767</v>
      </c>
      <c r="E1611" s="27">
        <f t="shared" si="118"/>
        <v>18.437790476190468</v>
      </c>
      <c r="F1611" s="27">
        <f t="shared" si="118"/>
        <v>6.5805142857142886</v>
      </c>
      <c r="G1611" s="27">
        <f t="shared" si="118"/>
        <v>13.997790476190461</v>
      </c>
      <c r="H1611" s="27">
        <f t="shared" si="118"/>
        <v>4.0440380952380925</v>
      </c>
      <c r="I1611" s="27">
        <f t="shared" si="118"/>
        <v>10.624971428571437</v>
      </c>
      <c r="J1611" s="27">
        <f t="shared" si="118"/>
        <v>32.435047619047609</v>
      </c>
      <c r="K1611" s="27">
        <f t="shared" si="118"/>
        <v>55.840723809523787</v>
      </c>
      <c r="L1611" s="27">
        <f t="shared" si="118"/>
        <v>0.38132571428571366</v>
      </c>
      <c r="M1611" s="27">
        <f t="shared" si="118"/>
        <v>5.3943238095238107E-2</v>
      </c>
      <c r="N1611" s="27">
        <f t="shared" si="118"/>
        <v>56.324617142857178</v>
      </c>
      <c r="O1611" s="27">
        <f t="shared" si="118"/>
        <v>3.1290799999999992</v>
      </c>
      <c r="P1611"/>
      <c r="Q1611"/>
      <c r="R1611"/>
    </row>
    <row r="1612" spans="1:18" x14ac:dyDescent="0.35">
      <c r="A1612" s="1">
        <f>COUNTIF($A$24:$A$1598, "*Manual")</f>
        <v>525</v>
      </c>
      <c r="B1612" s="1" t="s">
        <v>1140</v>
      </c>
      <c r="C1612" s="27">
        <f>AVERAGEIF($A$24:$A$1598, "*Manual", B$24:B$1598)</f>
        <v>3.880876190476187</v>
      </c>
      <c r="D1612" s="27">
        <f>AVERAGEIF($A$24:$A$1598, "*Manual", C$24:C$1598)</f>
        <v>77.839695238095359</v>
      </c>
      <c r="E1612" s="27">
        <f>AVERAGEIF($A$24:$A$1598, "*Manual", D$24:D$1598)</f>
        <v>18.525257142857154</v>
      </c>
      <c r="F1612" s="27">
        <f>AVERAGEIF($A$24:$A$1598, "*Manual", E$24:E$1598)</f>
        <v>6.6144571428571393</v>
      </c>
      <c r="G1612" s="27">
        <f>AVERAGEIF($A$24:$A$1598, "*Manual", F$24:F$1598)</f>
        <v>13.975923809523787</v>
      </c>
      <c r="H1612" s="27">
        <f>AVERAGEIF($A$24:$A$1598, "*Manual", G$24:G$1598)</f>
        <v>4.0725333333333307</v>
      </c>
      <c r="I1612" s="27">
        <f>AVERAGEIF($A$24:$A$1598, "*Manual", H$24:H$1598)</f>
        <v>10.68740952380953</v>
      </c>
      <c r="J1612" s="27">
        <f>AVERAGEIF($A$24:$A$1598, "*Manual", I$24:I$1598)</f>
        <v>32.501238095238058</v>
      </c>
      <c r="K1612" s="27">
        <f>AVERAGEIF($A$24:$A$1598, "*Manual", J$24:J$1598)</f>
        <v>56.267561904761862</v>
      </c>
      <c r="L1612" s="27">
        <f>AVERAGEIF($A$24:$A$1598, "*Manual", K$24:K$1598)</f>
        <v>0.3880228571428565</v>
      </c>
      <c r="M1612" s="27">
        <f>AVERAGEIF($A$24:$A$1598, "*Manual", L$24:L$1598)</f>
        <v>5.4305142857142864E-2</v>
      </c>
      <c r="N1612" s="27">
        <f>AVERAGEIF($A$24:$A$1598, "*Manual", M$24:M$1598)</f>
        <v>56.688045714285728</v>
      </c>
      <c r="O1612" s="27">
        <f>AVERAGEIF($A$24:$A$1598, "*Manual", N$24:N$1598)</f>
        <v>3.1493733333333331</v>
      </c>
    </row>
    <row r="1613" spans="1:18" x14ac:dyDescent="0.35">
      <c r="A1613" s="1">
        <f>COUNTIF($A$24:$A$1598, "*Auto")</f>
        <v>525</v>
      </c>
      <c r="B1613" s="1" t="s">
        <v>1703</v>
      </c>
      <c r="C1613" s="27">
        <f>AVERAGEIF($A$24:$A$1598, "*Auto", B$24:B$1598)</f>
        <v>3.8785904761904719</v>
      </c>
      <c r="D1613" s="27">
        <f>AVERAGEIF($A$24:$A$1598, "*Auto", C$24:C$1598)</f>
        <v>77.843942857142892</v>
      </c>
      <c r="E1613" s="27">
        <f>AVERAGEIF($A$24:$A$1598, "*Auto", D$24:D$1598)</f>
        <v>18.371238095238098</v>
      </c>
      <c r="F1613" s="27">
        <f>AVERAGEIF($A$24:$A$1598, "*Auto", E$24:E$1598)</f>
        <v>6.5891999999999982</v>
      </c>
      <c r="G1613" s="27">
        <f>AVERAGEIF($A$24:$A$1598, "*Auto", F$24:F$1598)</f>
        <v>13.953676190476186</v>
      </c>
      <c r="H1613" s="27">
        <f>AVERAGEIF($A$24:$A$1598, "*Auto", G$24:G$1598)</f>
        <v>4.0636952380952369</v>
      </c>
      <c r="I1613" s="27">
        <f>AVERAGEIF($A$24:$A$1598, "*Auto", H$24:H$1598)</f>
        <v>10.653047619047621</v>
      </c>
      <c r="J1613" s="27">
        <f>AVERAGEIF($A$24:$A$1598, "*Auto", I$24:I$1598)</f>
        <v>32.324819047619044</v>
      </c>
      <c r="K1613" s="27">
        <f>AVERAGEIF($A$24:$A$1598, "*Auto", J$24:J$1598)</f>
        <v>55.924457142857101</v>
      </c>
      <c r="L1613" s="27">
        <f>AVERAGEIF($A$24:$A$1598, "*Auto", K$24:K$1598)</f>
        <v>0.3903961904761899</v>
      </c>
      <c r="M1613" s="27">
        <f>AVERAGEIF($A$24:$A$1598, "*Auto", L$24:L$1598)</f>
        <v>5.4914666666666667E-2</v>
      </c>
      <c r="N1613" s="27">
        <f>AVERAGEIF($A$24:$A$1598, "*Auto", M$24:M$1598)</f>
        <v>56.704731428571435</v>
      </c>
      <c r="O1613" s="27">
        <f>AVERAGEIF($A$24:$A$1598, "*Auto", N$24:N$1598)</f>
        <v>3.1501961904761897</v>
      </c>
    </row>
    <row r="1614" spans="1:18" x14ac:dyDescent="0.35">
      <c r="A1614" s="37" t="s">
        <v>587</v>
      </c>
      <c r="E1614" s="37" t="s">
        <v>586</v>
      </c>
      <c r="J1614" s="37" t="s">
        <v>586</v>
      </c>
    </row>
    <row r="1616" spans="1:18" x14ac:dyDescent="0.35">
      <c r="A1616" s="33" t="s">
        <v>576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65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65" customFormat="1" ht="28.8" x14ac:dyDescent="0.35">
      <c r="A1618" s="1"/>
      <c r="B1618" s="14" t="s">
        <v>467</v>
      </c>
      <c r="C1618" s="14" t="s">
        <v>454</v>
      </c>
      <c r="D1618" s="14" t="s">
        <v>455</v>
      </c>
      <c r="E1618" s="14" t="s">
        <v>456</v>
      </c>
      <c r="F1618" s="14" t="s">
        <v>21</v>
      </c>
      <c r="G1618" s="14" t="s">
        <v>457</v>
      </c>
      <c r="H1618" s="14" t="s">
        <v>22</v>
      </c>
      <c r="I1618" s="14" t="s">
        <v>458</v>
      </c>
      <c r="J1618" s="14" t="s">
        <v>459</v>
      </c>
      <c r="K1618" s="14" t="s">
        <v>460</v>
      </c>
      <c r="L1618" s="14" t="s">
        <v>461</v>
      </c>
      <c r="M1618" s="14" t="s">
        <v>462</v>
      </c>
      <c r="N1618" s="14" t="s">
        <v>463</v>
      </c>
      <c r="O1618" s="14" t="s">
        <v>464</v>
      </c>
    </row>
    <row r="1619" spans="1:65" x14ac:dyDescent="0.35">
      <c r="A1619" s="1">
        <f>COUNTIFS($Q$24:$Q$1598, "*Manual", $R$24:$R$1598, "correct")</f>
        <v>198</v>
      </c>
      <c r="B1619" s="1" t="s">
        <v>1141</v>
      </c>
      <c r="C1619" s="27">
        <f>AVERAGEIFS(B$24:B$1598, $Q$24:$Q$1598, "*Manual", $R$24:$R$1598, "correct")</f>
        <v>3.5520202020202043</v>
      </c>
      <c r="D1619" s="27">
        <f>AVERAGEIFS(C$24:C$1598, $Q$24:$Q$1598, "*Manual", $R$24:$R$1598, "correct")</f>
        <v>79.375303030303044</v>
      </c>
      <c r="E1619" s="27">
        <f>AVERAGEIFS(D$24:D$1598, $Q$24:$Q$1598, "*Manual", $R$24:$R$1598, "correct")</f>
        <v>14.623131313131307</v>
      </c>
      <c r="F1619" s="27">
        <f>AVERAGEIFS(E$24:E$1598, $Q$24:$Q$1598, "*Manual", $R$24:$R$1598, "correct")</f>
        <v>5.9473232323232317</v>
      </c>
      <c r="G1619" s="27">
        <f>AVERAGEIFS(F$24:F$1598, $Q$24:$Q$1598, "*Manual", $R$24:$R$1598, "correct")</f>
        <v>11.140101010101011</v>
      </c>
      <c r="H1619" s="27">
        <f>AVERAGEIFS(G$24:G$1598, $Q$24:$Q$1598, "*Manual", $R$24:$R$1598, "correct")</f>
        <v>3.6630303030303057</v>
      </c>
      <c r="I1619" s="27">
        <f>AVERAGEIFS(H$24:H$1598, $Q$24:$Q$1598, "*Manual", $R$24:$R$1598, "correct")</f>
        <v>9.6111111111111072</v>
      </c>
      <c r="J1619" s="27">
        <f>AVERAGEIFS(I$24:I$1598, $Q$24:$Q$1598, "*Manual", $R$24:$R$1598, "correct")</f>
        <v>25.76373737373736</v>
      </c>
      <c r="K1619" s="27">
        <f>AVERAGEIFS(J$24:J$1598, $Q$24:$Q$1598, "*Manual", $R$24:$R$1598, "correct")</f>
        <v>47.571060606060577</v>
      </c>
      <c r="L1619" s="27">
        <f>AVERAGEIFS(K$24:K$1598, $Q$24:$Q$1598, "*Manual", $R$24:$R$1598, "correct")</f>
        <v>0.42216161616161618</v>
      </c>
      <c r="M1619" s="27">
        <f>AVERAGEIFS(L$24:L$1598, $Q$24:$Q$1598, "*Manual", $R$24:$R$1598, "correct")</f>
        <v>5.0134343434343434E-2</v>
      </c>
      <c r="N1619" s="27">
        <f>AVERAGEIFS(M$24:M$1598, $Q$24:$Q$1598, "*Manual", $R$24:$R$1598, "correct")</f>
        <v>53.700808080808088</v>
      </c>
      <c r="O1619" s="27">
        <f>AVERAGEIFS(N$24:N$1598, $Q$24:$Q$1598, "*Manual", $R$24:$R$1598, "correct")</f>
        <v>2.9835404040404039</v>
      </c>
    </row>
    <row r="1620" spans="1:65" ht="15" x14ac:dyDescent="0.35">
      <c r="A1620" s="1">
        <f>COUNTIFS($Q$24:$Q$1598, "*Auto", $R$24:$R$1598, "correct")</f>
        <v>198</v>
      </c>
      <c r="B1620" s="1" t="s">
        <v>1704</v>
      </c>
      <c r="C1620" s="27">
        <f>AVERAGEIFS(B$24:B$1598, $Q$24:$Q$1598, "*Auto", $R$24:$R$1598, "correct")</f>
        <v>3.5950000000000011</v>
      </c>
      <c r="D1620" s="27">
        <f>AVERAGEIFS(C$24:C$1598, $Q$24:$Q$1598, "*Auto", $R$24:$R$1598, "correct")</f>
        <v>79.217121212121228</v>
      </c>
      <c r="E1620" s="27">
        <f>AVERAGEIFS(D$24:D$1598, $Q$24:$Q$1598, "*Auto", $R$24:$R$1598, "correct")</f>
        <v>14.705353535353527</v>
      </c>
      <c r="F1620" s="27">
        <f>AVERAGEIFS(E$24:E$1598, $Q$24:$Q$1598, "*Auto", $R$24:$R$1598, "correct")</f>
        <v>5.9746464646464625</v>
      </c>
      <c r="G1620" s="27">
        <f>AVERAGEIFS(F$24:F$1598, $Q$24:$Q$1598, "*Auto", $R$24:$R$1598, "correct")</f>
        <v>11.297373737373736</v>
      </c>
      <c r="H1620" s="27">
        <f>AVERAGEIFS(G$24:G$1598, $Q$24:$Q$1598, "*Auto", $R$24:$R$1598, "correct")</f>
        <v>3.7004040404040435</v>
      </c>
      <c r="I1620" s="27">
        <f>AVERAGEIFS(H$24:H$1598, $Q$24:$Q$1598, "*Auto", $R$24:$R$1598, "correct")</f>
        <v>9.6751515151515175</v>
      </c>
      <c r="J1620" s="27">
        <f>AVERAGEIFS(I$24:I$1598, $Q$24:$Q$1598, "*Auto", $R$24:$R$1598, "correct")</f>
        <v>26.002323232323224</v>
      </c>
      <c r="K1620" s="27">
        <f>AVERAGEIFS(J$24:J$1598, $Q$24:$Q$1598, "*Auto", $R$24:$R$1598, "correct")</f>
        <v>47.960303030302988</v>
      </c>
      <c r="L1620" s="27">
        <f>AVERAGEIFS(K$24:K$1598, $Q$24:$Q$1598, "*Auto", $R$24:$R$1598, "correct")</f>
        <v>0.4374898989898991</v>
      </c>
      <c r="M1620" s="27">
        <f>AVERAGEIFS(L$24:L$1598, $Q$24:$Q$1598, "*Auto", $R$24:$R$1598, "correct")</f>
        <v>5.1578787878787877E-2</v>
      </c>
      <c r="N1620" s="27">
        <f>AVERAGEIFS(M$24:M$1598, $Q$24:$Q$1598, "*Auto", $R$24:$R$1598, "correct")</f>
        <v>54.37969696969698</v>
      </c>
      <c r="O1620" s="27">
        <f>AVERAGEIFS(N$24:N$1598, $Q$24:$Q$1598, "*Auto", $R$24:$R$1598, "correct")</f>
        <v>3.0211313131313124</v>
      </c>
      <c r="P1620"/>
    </row>
    <row r="1621" spans="1:65" x14ac:dyDescent="0.35">
      <c r="A1621" s="37" t="s">
        <v>587</v>
      </c>
      <c r="C1621" s="45" t="s">
        <v>586</v>
      </c>
      <c r="D1621" s="45" t="s">
        <v>586</v>
      </c>
      <c r="E1621" s="45" t="s">
        <v>586</v>
      </c>
      <c r="F1621" s="45" t="s">
        <v>586</v>
      </c>
      <c r="G1621" s="45" t="s">
        <v>586</v>
      </c>
      <c r="H1621" s="45" t="s">
        <v>586</v>
      </c>
      <c r="I1621" s="45" t="s">
        <v>586</v>
      </c>
      <c r="J1621" s="45" t="s">
        <v>586</v>
      </c>
      <c r="K1621" s="45" t="s">
        <v>586</v>
      </c>
      <c r="L1621" s="45"/>
      <c r="M1621" s="45"/>
      <c r="N1621" s="45"/>
      <c r="O1621" s="45"/>
    </row>
    <row r="1622" spans="1:65" ht="28.8" x14ac:dyDescent="0.35">
      <c r="B1622" s="14" t="s">
        <v>467</v>
      </c>
      <c r="C1622" s="44" t="s">
        <v>454</v>
      </c>
      <c r="D1622" s="44" t="s">
        <v>455</v>
      </c>
      <c r="E1622" s="44" t="s">
        <v>456</v>
      </c>
      <c r="F1622" s="44" t="s">
        <v>21</v>
      </c>
      <c r="G1622" s="44" t="s">
        <v>457</v>
      </c>
      <c r="H1622" s="44" t="s">
        <v>22</v>
      </c>
      <c r="I1622" s="44" t="s">
        <v>458</v>
      </c>
      <c r="J1622" s="44" t="s">
        <v>459</v>
      </c>
      <c r="K1622" s="44" t="s">
        <v>460</v>
      </c>
      <c r="L1622" s="44" t="s">
        <v>461</v>
      </c>
      <c r="M1622" s="44" t="s">
        <v>462</v>
      </c>
      <c r="N1622" s="44" t="s">
        <v>463</v>
      </c>
      <c r="O1622" s="44" t="s">
        <v>464</v>
      </c>
    </row>
    <row r="1623" spans="1:65" x14ac:dyDescent="0.35">
      <c r="A1623" s="1">
        <f>COUNTIFS($Q$24:$Q$1598, "*Manual", $R$24:$R$1598, "plausible")</f>
        <v>327</v>
      </c>
      <c r="B1623" s="1" t="s">
        <v>1142</v>
      </c>
      <c r="C1623" s="27">
        <f>AVERAGEIFS(B$24:B$1598, $Q$24:$Q$1598, "*Manual", $R$24:$R$1598, "plausible")</f>
        <v>4.0799999999999992</v>
      </c>
      <c r="D1623" s="27">
        <f>AVERAGEIFS(C$24:C$1598, $Q$24:$Q$1598, "*Manual", $R$24:$R$1598, "plausible")</f>
        <v>76.909877675841074</v>
      </c>
      <c r="E1623" s="27">
        <f>AVERAGEIFS(D$24:D$1598, $Q$24:$Q$1598, "*Manual", $R$24:$R$1598, "plausible")</f>
        <v>20.888012232415903</v>
      </c>
      <c r="F1623" s="27">
        <f>AVERAGEIFS(E$24:E$1598, $Q$24:$Q$1598, "*Manual", $R$24:$R$1598, "plausible")</f>
        <v>7.0184097859327235</v>
      </c>
      <c r="G1623" s="27">
        <f>AVERAGEIFS(F$24:F$1598, $Q$24:$Q$1598, "*Manual", $R$24:$R$1598, "plausible")</f>
        <v>15.693027522935763</v>
      </c>
      <c r="H1623" s="27">
        <f>AVERAGEIFS(G$24:G$1598, $Q$24:$Q$1598, "*Manual", $R$24:$R$1598, "plausible")</f>
        <v>4.3204892966360831</v>
      </c>
      <c r="I1623" s="27">
        <f>AVERAGEIFS(H$24:H$1598, $Q$24:$Q$1598, "*Manual", $R$24:$R$1598, "plausible")</f>
        <v>11.339113149847099</v>
      </c>
      <c r="J1623" s="27">
        <f>AVERAGEIFS(I$24:I$1598, $Q$24:$Q$1598, "*Manual", $R$24:$R$1598, "plausible")</f>
        <v>36.580825688073354</v>
      </c>
      <c r="K1623" s="27">
        <f>AVERAGEIFS(J$24:J$1598, $Q$24:$Q$1598, "*Manual", $R$24:$R$1598, "plausible")</f>
        <v>61.533333333333381</v>
      </c>
      <c r="L1623" s="27">
        <f>AVERAGEIFS(K$24:K$1598, $Q$24:$Q$1598, "*Manual", $R$24:$R$1598, "plausible")</f>
        <v>0.36735168195718676</v>
      </c>
      <c r="M1623" s="27">
        <f>AVERAGEIFS(L$24:L$1598, $Q$24:$Q$1598, "*Manual", $R$24:$R$1598, "plausible")</f>
        <v>5.6830581039755364E-2</v>
      </c>
      <c r="N1623" s="27">
        <f>AVERAGEIFS(M$24:M$1598, $Q$24:$Q$1598, "*Manual", $R$24:$R$1598, "plausible")</f>
        <v>58.4968318042813</v>
      </c>
      <c r="O1623" s="27">
        <f>AVERAGEIFS(N$24:N$1598, $Q$24:$Q$1598, "*Auto", $R$24:$R$1598, "plausible")</f>
        <v>3.2283455657492364</v>
      </c>
    </row>
    <row r="1624" spans="1:65" x14ac:dyDescent="0.35">
      <c r="A1624" s="1">
        <f>COUNTIFS($Q$24:$Q$1598, "*Auto", $R$24:$R$1598, "plausible")</f>
        <v>327</v>
      </c>
      <c r="B1624" s="1" t="s">
        <v>1705</v>
      </c>
      <c r="C1624" s="27">
        <f>AVERAGEIFS(B$24:B$1598, $Q$24:$Q$1598, "*Auto", $R$24:$R$1598, "plausible")</f>
        <v>4.0503058103975542</v>
      </c>
      <c r="D1624" s="27">
        <f>AVERAGEIFS(C$24:C$1598, $Q$24:$Q$1598, "*Auto", $R$24:$R$1598, "plausible")</f>
        <v>77.012477064220192</v>
      </c>
      <c r="E1624" s="27">
        <f>AVERAGEIFS(D$24:D$1598, $Q$24:$Q$1598, "*Auto", $R$24:$R$1598, "plausible")</f>
        <v>20.590948012232403</v>
      </c>
      <c r="F1624" s="27">
        <f>AVERAGEIFS(E$24:E$1598, $Q$24:$Q$1598, "*Auto", $R$24:$R$1598, "plausible")</f>
        <v>6.9613149847094808</v>
      </c>
      <c r="G1624" s="27">
        <f>AVERAGEIFS(F$24:F$1598, $Q$24:$Q$1598, "*Auto", $R$24:$R$1598, "plausible")</f>
        <v>15.562079510703374</v>
      </c>
      <c r="H1624" s="27">
        <f>AVERAGEIFS(G$24:G$1598, $Q$24:$Q$1598, "*Auto", $R$24:$R$1598, "plausible")</f>
        <v>4.2836697247706406</v>
      </c>
      <c r="I1624" s="27">
        <f>AVERAGEIFS(H$24:H$1598, $Q$24:$Q$1598, "*Auto", $R$24:$R$1598, "plausible")</f>
        <v>11.24516819571865</v>
      </c>
      <c r="J1624" s="27">
        <f>AVERAGEIFS(I$24:I$1598, $Q$24:$Q$1598, "*Auto", $R$24:$R$1598, "plausible")</f>
        <v>36.153119266055043</v>
      </c>
      <c r="K1624" s="27">
        <f>AVERAGEIFS(J$24:J$1598, $Q$24:$Q$1598, "*Auto", $R$24:$R$1598, "plausible")</f>
        <v>60.746788990825642</v>
      </c>
      <c r="L1624" s="27">
        <f>AVERAGEIFS(K$24:K$1598, $Q$24:$Q$1598, "*Auto", $R$24:$R$1598, "plausible")</f>
        <v>0.36188073394495435</v>
      </c>
      <c r="M1624" s="27">
        <f>AVERAGEIFS(L$24:L$1598, $Q$24:$Q$1598, "*Auto", $R$24:$R$1598, "plausible")</f>
        <v>5.6934556574923557E-2</v>
      </c>
      <c r="N1624" s="27">
        <f>AVERAGEIFS(M$24:M$1598, $Q$24:$Q$1598, "*Auto", $R$24:$R$1598, "plausible")</f>
        <v>58.112550458715553</v>
      </c>
      <c r="O1624" s="27">
        <f>AVERAGEIFS(N$24:N$1598, $Q$24:$Q$1598, "*Auto", $R$24:$R$1598, "plausible")</f>
        <v>3.2283455657492364</v>
      </c>
    </row>
    <row r="1625" spans="1:65" customFormat="1" ht="15" x14ac:dyDescent="0.35">
      <c r="A1625" s="37" t="s">
        <v>587</v>
      </c>
      <c r="C1625" s="37" t="s">
        <v>586</v>
      </c>
      <c r="D1625" s="37" t="s">
        <v>586</v>
      </c>
      <c r="E1625" s="37" t="s">
        <v>586</v>
      </c>
      <c r="F1625" s="37" t="s">
        <v>586</v>
      </c>
      <c r="G1625" s="37" t="s">
        <v>586</v>
      </c>
      <c r="H1625" s="37" t="s">
        <v>586</v>
      </c>
      <c r="I1625" s="37" t="s">
        <v>586</v>
      </c>
      <c r="J1625" s="37" t="s">
        <v>586</v>
      </c>
      <c r="K1625" s="37" t="s">
        <v>586</v>
      </c>
      <c r="L1625" s="37" t="s">
        <v>586</v>
      </c>
      <c r="N1625" s="37" t="s">
        <v>586</v>
      </c>
      <c r="O1625" s="37" t="s">
        <v>586</v>
      </c>
    </row>
    <row r="1626" spans="1:65" ht="15" x14ac:dyDescent="0.35">
      <c r="B1626" s="27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/>
    </row>
    <row r="1627" spans="1:65" ht="17.399999999999999" customHeight="1" x14ac:dyDescent="0.35">
      <c r="A1627" s="33" t="s">
        <v>613</v>
      </c>
      <c r="B1627" s="28"/>
      <c r="C1627" s="28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R1627" s="51" t="s">
        <v>588</v>
      </c>
      <c r="S1627" s="51"/>
      <c r="T1627" s="51"/>
      <c r="U1627" s="51"/>
      <c r="V1627" s="28"/>
      <c r="W1627" s="28"/>
      <c r="X1627" s="28"/>
      <c r="Y1627" s="28"/>
      <c r="Z1627" s="28"/>
      <c r="AA1627" s="28"/>
      <c r="AB1627" s="28"/>
      <c r="AC1627" s="28"/>
      <c r="AD1627" s="28"/>
      <c r="AE1627" s="28"/>
      <c r="AF1627" s="28"/>
      <c r="AG1627"/>
      <c r="AI1627" s="62" t="s">
        <v>1747</v>
      </c>
      <c r="AJ1627" s="62"/>
      <c r="AK1627" s="62"/>
      <c r="AL1627" s="28"/>
      <c r="AM1627" s="28"/>
      <c r="AN1627" s="28"/>
      <c r="AO1627" s="28"/>
      <c r="AP1627" s="28"/>
      <c r="AQ1627" s="28"/>
      <c r="AR1627" s="28"/>
      <c r="AS1627" s="28"/>
      <c r="AT1627" s="28"/>
      <c r="AU1627" s="28"/>
      <c r="AV1627" s="28"/>
      <c r="AW1627" s="28"/>
      <c r="AY1627" s="62" t="s">
        <v>1748</v>
      </c>
      <c r="AZ1627" s="62"/>
      <c r="BA1627" s="62"/>
      <c r="BB1627" s="28"/>
      <c r="BC1627" s="28"/>
      <c r="BD1627" s="28"/>
      <c r="BE1627" s="28"/>
      <c r="BF1627" s="28"/>
      <c r="BG1627" s="28"/>
      <c r="BH1627" s="28"/>
      <c r="BI1627" s="28"/>
      <c r="BJ1627" s="28"/>
      <c r="BK1627" s="28"/>
      <c r="BL1627" s="28"/>
      <c r="BM1627" s="28"/>
    </row>
    <row r="1628" spans="1:65" ht="1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65" ht="31.2" customHeight="1" x14ac:dyDescent="0.35">
      <c r="B1629" s="14" t="s">
        <v>467</v>
      </c>
      <c r="C1629" s="14" t="s">
        <v>454</v>
      </c>
      <c r="D1629" s="14" t="s">
        <v>455</v>
      </c>
      <c r="E1629" s="14" t="s">
        <v>456</v>
      </c>
      <c r="F1629" s="14" t="s">
        <v>21</v>
      </c>
      <c r="G1629" s="14" t="s">
        <v>457</v>
      </c>
      <c r="H1629" s="14" t="s">
        <v>22</v>
      </c>
      <c r="I1629" s="14" t="s">
        <v>458</v>
      </c>
      <c r="J1629" s="14" t="s">
        <v>459</v>
      </c>
      <c r="K1629" s="14" t="s">
        <v>460</v>
      </c>
      <c r="L1629" s="14" t="s">
        <v>461</v>
      </c>
      <c r="M1629" s="14" t="s">
        <v>462</v>
      </c>
      <c r="N1629" s="14" t="s">
        <v>463</v>
      </c>
      <c r="O1629" s="14" t="s">
        <v>464</v>
      </c>
      <c r="S1629" s="14" t="s">
        <v>467</v>
      </c>
      <c r="T1629" s="14" t="s">
        <v>454</v>
      </c>
      <c r="U1629" s="14" t="s">
        <v>455</v>
      </c>
      <c r="V1629" s="14" t="s">
        <v>456</v>
      </c>
      <c r="W1629" s="14" t="s">
        <v>21</v>
      </c>
      <c r="X1629" s="14" t="s">
        <v>457</v>
      </c>
      <c r="Y1629" s="14" t="s">
        <v>22</v>
      </c>
      <c r="Z1629" s="14" t="s">
        <v>458</v>
      </c>
      <c r="AA1629" s="14" t="s">
        <v>459</v>
      </c>
      <c r="AB1629" s="14" t="s">
        <v>460</v>
      </c>
      <c r="AC1629" s="14" t="s">
        <v>461</v>
      </c>
      <c r="AD1629" s="14" t="s">
        <v>462</v>
      </c>
      <c r="AE1629" s="14" t="s">
        <v>463</v>
      </c>
      <c r="AF1629" s="14" t="s">
        <v>464</v>
      </c>
      <c r="AJ1629" s="14" t="s">
        <v>467</v>
      </c>
      <c r="AK1629" s="14" t="s">
        <v>454</v>
      </c>
      <c r="AL1629" s="14" t="s">
        <v>455</v>
      </c>
      <c r="AM1629" s="14" t="s">
        <v>456</v>
      </c>
      <c r="AN1629" s="14" t="s">
        <v>21</v>
      </c>
      <c r="AO1629" s="14" t="s">
        <v>457</v>
      </c>
      <c r="AP1629" s="14" t="s">
        <v>22</v>
      </c>
      <c r="AQ1629" s="14" t="s">
        <v>458</v>
      </c>
      <c r="AR1629" s="14" t="s">
        <v>459</v>
      </c>
      <c r="AS1629" s="14" t="s">
        <v>460</v>
      </c>
      <c r="AT1629" s="14" t="s">
        <v>461</v>
      </c>
      <c r="AU1629" s="14" t="s">
        <v>462</v>
      </c>
      <c r="AV1629" s="14" t="s">
        <v>463</v>
      </c>
      <c r="AW1629" s="14" t="s">
        <v>464</v>
      </c>
      <c r="AZ1629" s="53" t="s">
        <v>467</v>
      </c>
      <c r="BA1629" s="60" t="s">
        <v>454</v>
      </c>
      <c r="BB1629" s="60" t="s">
        <v>455</v>
      </c>
      <c r="BC1629" s="60" t="s">
        <v>456</v>
      </c>
      <c r="BD1629" s="60" t="s">
        <v>21</v>
      </c>
      <c r="BE1629" s="60" t="s">
        <v>457</v>
      </c>
      <c r="BF1629" s="60" t="s">
        <v>22</v>
      </c>
      <c r="BG1629" s="60" t="s">
        <v>458</v>
      </c>
      <c r="BH1629" s="60" t="s">
        <v>459</v>
      </c>
      <c r="BI1629" s="60" t="s">
        <v>460</v>
      </c>
      <c r="BJ1629" s="60" t="s">
        <v>461</v>
      </c>
      <c r="BK1629" s="60" t="s">
        <v>462</v>
      </c>
      <c r="BL1629" s="60" t="s">
        <v>463</v>
      </c>
      <c r="BM1629" s="60" t="s">
        <v>464</v>
      </c>
    </row>
    <row r="1630" spans="1:65" x14ac:dyDescent="0.35">
      <c r="A1630" s="1">
        <f>COUNTIFS($S$549:$S$1073, "=1", $S$1074:$S$1598, "=1")</f>
        <v>225</v>
      </c>
      <c r="B1630" s="1" t="s">
        <v>1143</v>
      </c>
      <c r="C1630" s="27">
        <f t="shared" ref="C1630:O1630" si="119">AVERAGEIFS(B$549:B$1073, $S$549:$S$1073, "=1", $S$1074:$S$1598, "=1")</f>
        <v>3.781022222222223</v>
      </c>
      <c r="D1630" s="27">
        <f t="shared" si="119"/>
        <v>78.341244444444555</v>
      </c>
      <c r="E1630" s="27">
        <f t="shared" si="119"/>
        <v>17.151333333333341</v>
      </c>
      <c r="F1630" s="27">
        <f t="shared" si="119"/>
        <v>6.3301333333333316</v>
      </c>
      <c r="G1630" s="27">
        <f t="shared" si="119"/>
        <v>12.818711111111112</v>
      </c>
      <c r="H1630" s="27">
        <f t="shared" si="119"/>
        <v>3.9085777777777779</v>
      </c>
      <c r="I1630" s="27">
        <f t="shared" si="119"/>
        <v>10.238577777777765</v>
      </c>
      <c r="J1630" s="27">
        <f t="shared" si="119"/>
        <v>29.96999999999997</v>
      </c>
      <c r="K1630" s="27">
        <f t="shared" si="119"/>
        <v>52.366666666666667</v>
      </c>
      <c r="L1630" s="27">
        <f t="shared" si="119"/>
        <v>0.42130666666666677</v>
      </c>
      <c r="M1630" s="27">
        <f t="shared" si="119"/>
        <v>5.0608000000000014E-2</v>
      </c>
      <c r="N1630" s="27">
        <f t="shared" si="119"/>
        <v>44.244133333333345</v>
      </c>
      <c r="O1630" s="27">
        <f t="shared" si="119"/>
        <v>2.4579066666666662</v>
      </c>
      <c r="R1630" s="1">
        <f>COUNTIFS($AA$1074:$AA$1598, "YES")</f>
        <v>115</v>
      </c>
      <c r="S1630" s="1" t="s">
        <v>1144</v>
      </c>
      <c r="T1630" s="27">
        <f>AVERAGEIFS(B$549:B$1073, $AA$1074:$AA$1598, "YES")</f>
        <v>3.426086956521738</v>
      </c>
      <c r="U1630" s="27">
        <f>AVERAGEIFS(C$549:C$1073, $AA$1074:$AA$1598, "YES")</f>
        <v>79.310782608695604</v>
      </c>
      <c r="V1630" s="27">
        <f>AVERAGEIFS(D$549:D$1073, $AA$1074:$AA$1598, "YES")</f>
        <v>16.530782608695649</v>
      </c>
      <c r="W1630" s="27">
        <f>AVERAGEIFS(E$549:E$1073, $AA$1074:$AA$1598, "YES")</f>
        <v>6.1456521739130423</v>
      </c>
      <c r="X1630" s="27">
        <f>AVERAGEIFS(F$549:F$1073, $AA$1074:$AA$1598, "YES")</f>
        <v>12.114260869565221</v>
      </c>
      <c r="Y1630" s="27">
        <f>AVERAGEIFS(G$549:G$1073, $AA$1074:$AA$1598, "YES")</f>
        <v>3.8150434782608702</v>
      </c>
      <c r="Z1630" s="27">
        <f>AVERAGEIFS(H$549:H$1073, $AA$1074:$AA$1598, "YES")</f>
        <v>9.9607826086956521</v>
      </c>
      <c r="AA1630" s="27">
        <f>AVERAGEIFS(I$549:I$1073, $AA$1074:$AA$1598, "YES")</f>
        <v>28.644869565217405</v>
      </c>
      <c r="AB1630" s="27">
        <f>AVERAGEIFS(J$549:J$1073, $AA$1074:$AA$1598, "YES")</f>
        <v>50.506956521739134</v>
      </c>
      <c r="AC1630" s="27">
        <f>AVERAGEIFS(K$549:K$1073, $AA$1074:$AA$1598, "YES")</f>
        <v>0.42791304347826081</v>
      </c>
      <c r="AD1630" s="27">
        <f>AVERAGEIFS(L$549:L$1073, $AA$1074:$AA$1598, "YES")</f>
        <v>4.0259130434782589E-2</v>
      </c>
      <c r="AE1630" s="27">
        <f>AVERAGEIFS(M$549:M$1073, $AA$1074:$AA$1598, "YES")</f>
        <v>33.701565217391305</v>
      </c>
      <c r="AF1630" s="27">
        <f>AVERAGEIFS(N$549:N$1073, $AA$1074:$AA$1598, "YES")</f>
        <v>1.8721565217391307</v>
      </c>
      <c r="AI1630" s="1">
        <f>COUNTIFS($S$549:$S$1073, "=1", $S$1074:$S$1598, "=1", $R$549:$R$1073, "correct", $R$1074:$R$1598, "correct")</f>
        <v>109</v>
      </c>
      <c r="AJ1630" s="1" t="s">
        <v>1143</v>
      </c>
      <c r="AK1630" s="27">
        <f>AVERAGEIFS(B$549:B$1073, $S$549:$S$1073, "=1", $S$1074:$S$1598, "=1", $R$549:$R$1073, "correct", $R$1074:$R$1598, "correct")</f>
        <v>3.4883486238532102</v>
      </c>
      <c r="AL1630" s="27">
        <f>AVERAGEIFS(C$549:C$1073, $S$549:$S$1073, "=1", $S$1074:$S$1598, "=1", $R$549:$R$1073, "correct", $R$1074:$R$1598, "correct")</f>
        <v>79.943027522935736</v>
      </c>
      <c r="AM1630" s="27">
        <f>AVERAGEIFS(D$549:D$1073, $S$549:$S$1073, "=1", $S$1074:$S$1598, "=1", $R$549:$R$1073, "correct", $R$1074:$R$1598, "correct")</f>
        <v>13.718348623853215</v>
      </c>
      <c r="AN1630" s="27">
        <f>AVERAGEIFS(E$549:E$1073, $S$549:$S$1073, "=1", $S$1074:$S$1598, "=1", $R$549:$R$1073, "correct", $R$1074:$R$1598, "correct")</f>
        <v>5.6766055045871546</v>
      </c>
      <c r="AO1630" s="27">
        <f>AVERAGEIFS(F$549:F$1073, $S$549:$S$1073, "=1", $S$1074:$S$1598, "=1", $R$549:$R$1073, "correct", $R$1074:$R$1598, "correct")</f>
        <v>10.45339449541285</v>
      </c>
      <c r="AP1630" s="27">
        <f>AVERAGEIFS(G$549:G$1073, $S$549:$S$1073, "=1", $S$1074:$S$1598, "=1", $R$549:$R$1073, "correct", $R$1074:$R$1598, "correct")</f>
        <v>3.5271559633027514</v>
      </c>
      <c r="AQ1630" s="27">
        <f>AVERAGEIFS(H$549:H$1073, $S$549:$S$1073, "=1", $S$1074:$S$1598, "=1", $R$549:$R$1073, "correct", $R$1074:$R$1598, "correct")</f>
        <v>9.2034862385321095</v>
      </c>
      <c r="AR1630" s="27">
        <f>AVERAGEIFS(I$549:I$1073, $S$549:$S$1073, "=1", $S$1074:$S$1598, "=1", $R$549:$R$1073, "correct", $R$1074:$R$1598, "correct")</f>
        <v>24.171834862385321</v>
      </c>
      <c r="AS1630" s="27">
        <f>AVERAGEIFS(J$549:J$1073, $S$549:$S$1073, "=1", $S$1074:$S$1598, "=1", $R$549:$R$1073, "correct", $R$1074:$R$1598, "correct")</f>
        <v>44.54</v>
      </c>
      <c r="AT1630" s="27">
        <f>AVERAGEIFS(K$549:K$1073, $S$549:$S$1073, "=1", $S$1074:$S$1598, "=1", $R$549:$R$1073, "correct", $R$1074:$R$1598, "correct")</f>
        <v>0.44835779816513754</v>
      </c>
      <c r="AU1630" s="27">
        <f>AVERAGEIFS(L$549:L$1073, $S$549:$S$1073, "=1", $S$1074:$S$1598, "=1", $R$549:$R$1073, "correct", $R$1074:$R$1598, "correct")</f>
        <v>5.0354128440366956E-2</v>
      </c>
      <c r="AV1630" s="27">
        <f>AVERAGEIFS(M$549:M$1073, $S$549:$S$1073, "=1", $S$1074:$S$1598, "=1", $R$549:$R$1073, "correct", $R$1074:$R$1598, "correct")</f>
        <v>51.641467889908263</v>
      </c>
      <c r="AW1630" s="27">
        <f>AVERAGEIFS(N$549:N$1073, $S$549:$S$1073, "=1", $S$1074:$S$1598, "=1", $R$549:$R$1073, "correct", $R$1074:$R$1598, "correct")</f>
        <v>2.8691192660550464</v>
      </c>
      <c r="AY1630" s="1">
        <f>COUNTIFS($S$549:$S$1073, "=1", $S$1074:$S$1598, "=1", $R$549:$R$1073, "plausible", $R$1074:$R$1598, "plausible")</f>
        <v>116</v>
      </c>
      <c r="AZ1630" s="1" t="s">
        <v>1143</v>
      </c>
      <c r="BA1630" s="27">
        <f>AVERAGEIFS(B$549:B$1073, $S$549:$S$1073, "=1", $S$1074:$S$1598, "=1", $R$549:$R$1073, "plausible", $R$1074:$R$1598, "plausible")</f>
        <v>4.0560344827586201</v>
      </c>
      <c r="BB1630" s="27">
        <f>AVERAGEIFS(C$549:C$1073, $S$549:$S$1073, "=1", $S$1074:$S$1598, "=1", $R$549:$R$1073, "plausible", $R$1074:$R$1598, "plausible")</f>
        <v>76.836120689655132</v>
      </c>
      <c r="BC1630" s="27">
        <f>AVERAGEIFS(D$549:D$1073, $S$549:$S$1073, "=1", $S$1074:$S$1598, "=1", $R$549:$R$1073, "plausible", $R$1074:$R$1598, "plausible")</f>
        <v>20.377155172413794</v>
      </c>
      <c r="BD1630" s="27">
        <f>AVERAGEIFS(E$549:E$1073, $S$549:$S$1073, "=1", $S$1074:$S$1598, "=1", $R$549:$R$1073, "plausible", $R$1074:$R$1598, "plausible")</f>
        <v>6.9442241379310294</v>
      </c>
      <c r="BE1630" s="27">
        <f>AVERAGEIFS(F$549:F$1073, $S$549:$S$1073, "=1", $S$1074:$S$1598, "=1", $R$549:$R$1073, "plausible", $R$1074:$R$1598, "plausible")</f>
        <v>15.041293103448274</v>
      </c>
      <c r="BF1630" s="27">
        <f>AVERAGEIFS(G$549:G$1073, $S$549:$S$1073, "=1", $S$1074:$S$1598, "=1", $R$549:$R$1073, "plausible", $R$1074:$R$1598, "plausible")</f>
        <v>4.2669827586206877</v>
      </c>
      <c r="BG1630" s="27">
        <f>AVERAGEIFS(H$549:H$1073, $S$549:$S$1073, "=1", $S$1074:$S$1598, "=1", $R$549:$R$1073, "plausible", $R$1074:$R$1598, "plausible")</f>
        <v>11.211206896551719</v>
      </c>
      <c r="BH1630" s="27">
        <f>AVERAGEIFS(I$549:I$1073, $S$549:$S$1073, "=1", $S$1074:$S$1598, "=1", $R$549:$R$1073, "plausible", $R$1074:$R$1598, "plausible")</f>
        <v>35.418275862068974</v>
      </c>
      <c r="BI1630" s="27">
        <f>AVERAGEIFS(J$549:J$1073, $S$549:$S$1073, "=1", $S$1074:$S$1598, "=1", $R$549:$R$1073, "plausible", $R$1074:$R$1598, "plausible")</f>
        <v>59.721034482758618</v>
      </c>
      <c r="BJ1630" s="27">
        <f>AVERAGEIFS(K$549:K$1073, $S$549:$S$1073, "=1", $S$1074:$S$1598, "=1", $R$549:$R$1073, "plausible", $R$1074:$R$1598, "plausible")</f>
        <v>0.39588793103448278</v>
      </c>
      <c r="BK1630" s="27">
        <f>AVERAGEIFS(L$549:L$1073, $S$549:$S$1073, "=1", $S$1074:$S$1598, "=1", $R$549:$R$1073, "plausible", $R$1074:$R$1598, "plausible")</f>
        <v>5.084655172413792E-2</v>
      </c>
      <c r="BL1630" s="27">
        <f>AVERAGEIFS(M$549:M$1073, $S$549:$S$1073, "=1", $S$1074:$S$1598, "=1", $R$549:$R$1073, "plausible", $R$1074:$R$1598, "plausible")</f>
        <v>37.293189655172412</v>
      </c>
      <c r="BM1630" s="27">
        <f>AVERAGEIFS(N$549:N$1073, $S$549:$S$1073, "=1", $S$1074:$S$1598, "=1", $R$549:$R$1073, "plausible", $R$1074:$R$1598, "plausible")</f>
        <v>2.0715086206896549</v>
      </c>
    </row>
    <row r="1631" spans="1:65" x14ac:dyDescent="0.35">
      <c r="A1631" s="1">
        <f>COUNTIFS($S$549:$S$1073, "=1", $S$1074:$S$1598, "=1")</f>
        <v>225</v>
      </c>
      <c r="B1631" s="1" t="s">
        <v>1706</v>
      </c>
      <c r="C1631" s="27">
        <f t="shared" ref="C1631:O1631" si="120">AVERAGEIFS(B$1074:B$1598, $S$549:$S$1073, "=1", $S$1074:$S$1598, "=1")</f>
        <v>3.7904444444444447</v>
      </c>
      <c r="D1631" s="27">
        <f t="shared" si="120"/>
        <v>78.257600000000039</v>
      </c>
      <c r="E1631" s="27">
        <f t="shared" si="120"/>
        <v>17.166933333333333</v>
      </c>
      <c r="F1631" s="27">
        <f t="shared" si="120"/>
        <v>6.3368444444444414</v>
      </c>
      <c r="G1631" s="27">
        <f t="shared" si="120"/>
        <v>12.88355555555556</v>
      </c>
      <c r="H1631" s="27">
        <f t="shared" si="120"/>
        <v>3.9263111111111129</v>
      </c>
      <c r="I1631" s="27">
        <f t="shared" si="120"/>
        <v>10.263244444444437</v>
      </c>
      <c r="J1631" s="27">
        <f t="shared" si="120"/>
        <v>30.050711111111085</v>
      </c>
      <c r="K1631" s="27">
        <f t="shared" si="120"/>
        <v>52.476088888888846</v>
      </c>
      <c r="L1631" s="27">
        <f t="shared" si="120"/>
        <v>0.41940444444444458</v>
      </c>
      <c r="M1631" s="27">
        <f t="shared" si="120"/>
        <v>5.1430222222222252E-2</v>
      </c>
      <c r="N1631" s="27">
        <f t="shared" si="120"/>
        <v>44.282888888888913</v>
      </c>
      <c r="O1631" s="27">
        <f t="shared" si="120"/>
        <v>2.4600622222222217</v>
      </c>
      <c r="R1631" s="1">
        <f>COUNTIFS($AA$1074:$AA$1598, "YES")</f>
        <v>115</v>
      </c>
      <c r="S1631" s="1" t="s">
        <v>1707</v>
      </c>
      <c r="T1631" s="27">
        <f>AVERAGEIFS(B$1074:B$1598, $AA$1074:$AA$1598, "YES")</f>
        <v>3.42182608695652</v>
      </c>
      <c r="U1631" s="27">
        <f>AVERAGEIFS(C$1074:C$1598, $AA$1074:$AA$1598, "YES")</f>
        <v>79.310869565217374</v>
      </c>
      <c r="V1631" s="27">
        <f>AVERAGEIFS(D$1074:D$1598, $AA$1074:$AA$1598, "YES")</f>
        <v>16.510956521739129</v>
      </c>
      <c r="W1631" s="27">
        <f>AVERAGEIFS(E$1074:E$1598, $AA$1074:$AA$1598, "YES")</f>
        <v>6.1479130434782592</v>
      </c>
      <c r="X1631" s="27">
        <f>AVERAGEIFS(F$1074:F$1598, $AA$1074:$AA$1598, "YES")</f>
        <v>12.102434782608702</v>
      </c>
      <c r="Y1631" s="27">
        <f>AVERAGEIFS(G$1074:G$1598, $AA$1074:$AA$1598, "YES")</f>
        <v>3.8160000000000007</v>
      </c>
      <c r="Z1631" s="27">
        <f>AVERAGEIFS(H$1074:H$1598, $AA$1074:$AA$1598, "YES")</f>
        <v>9.9637391304347815</v>
      </c>
      <c r="AA1631" s="27">
        <f>AVERAGEIFS(I$1074:I$1598, $AA$1074:$AA$1598, "YES")</f>
        <v>28.613304347826105</v>
      </c>
      <c r="AB1631" s="27">
        <f>AVERAGEIFS(J$1074:J$1598, $AA$1074:$AA$1598, "YES")</f>
        <v>50.496956521739136</v>
      </c>
      <c r="AC1631" s="27">
        <f>AVERAGEIFS(K$1074:K$1598, $AA$1074:$AA$1598, "YES")</f>
        <v>0.43333043478260863</v>
      </c>
      <c r="AD1631" s="27">
        <f>AVERAGEIFS(L$1074:L$1598, $AA$1074:$AA$1598, "YES")</f>
        <v>4.0502608695652149E-2</v>
      </c>
      <c r="AE1631" s="27">
        <f>AVERAGEIFS(M$1074:M$1598, $AA$1074:$AA$1598, "YES")</f>
        <v>33.962695652173913</v>
      </c>
      <c r="AF1631" s="27">
        <f>AVERAGEIFS(N$1074:N$1598, $AA$1074:$AA$1598, "YES")</f>
        <v>1.8866956521739133</v>
      </c>
      <c r="AI1631" s="1">
        <f>COUNTIFS($S$549:$S$1073, "=1", $S$1074:$S$1598, "=1", $R$549:$R$1073, "correct", $R$1074:$R$1598, "correct")</f>
        <v>109</v>
      </c>
      <c r="AJ1631" s="1" t="s">
        <v>1706</v>
      </c>
      <c r="AK1631" s="27">
        <f>AVERAGEIFS(B$1074:B$1598, $S$549:$S$1073, "=1", $S$1074:$S$1598, "=1", $R$549:$R$1073, "correct", $R$1074:$R$1598, "correct")</f>
        <v>3.5020183486238525</v>
      </c>
      <c r="AL1631" s="27">
        <f>AVERAGEIFS(C$1074:C$1598, $S$549:$S$1073, "=1", $S$1074:$S$1598, "=1", $R$549:$R$1073, "correct", $R$1074:$R$1598, "correct")</f>
        <v>79.793577981651353</v>
      </c>
      <c r="AM1631" s="27">
        <f>AVERAGEIFS(D$1074:D$1598, $S$549:$S$1073, "=1", $S$1074:$S$1598, "=1", $R$549:$R$1073, "correct", $R$1074:$R$1598, "correct")</f>
        <v>13.779541284403672</v>
      </c>
      <c r="AN1631" s="27">
        <f>AVERAGEIFS(E$1074:E$1598, $S$549:$S$1073, "=1", $S$1074:$S$1598, "=1", $R$549:$R$1073, "correct", $R$1074:$R$1598, "correct")</f>
        <v>5.6919266055045856</v>
      </c>
      <c r="AO1631" s="27">
        <f>AVERAGEIFS(F$1074:F$1598, $S$549:$S$1073, "=1", $S$1074:$S$1598, "=1", $R$549:$R$1073, "correct", $R$1074:$R$1598, "correct")</f>
        <v>10.562293577981659</v>
      </c>
      <c r="AP1631" s="27">
        <f>AVERAGEIFS(G$1074:G$1598, $S$549:$S$1073, "=1", $S$1074:$S$1598, "=1", $R$549:$R$1073, "correct", $R$1074:$R$1598, "correct")</f>
        <v>3.5508256880733944</v>
      </c>
      <c r="AQ1631" s="27">
        <f>AVERAGEIFS(H$1074:H$1598, $S$549:$S$1073, "=1", $S$1074:$S$1598, "=1", $R$549:$R$1073, "correct", $R$1074:$R$1598, "correct")</f>
        <v>9.2427522935779809</v>
      </c>
      <c r="AR1631" s="27">
        <f>AVERAGEIFS(I$1074:I$1598, $S$549:$S$1073, "=1", $S$1074:$S$1598, "=1", $R$549:$R$1073, "correct", $R$1074:$R$1598, "correct")</f>
        <v>24.342110091743127</v>
      </c>
      <c r="AS1631" s="27">
        <f>AVERAGEIFS(J$1074:J$1598, $S$549:$S$1073, "=1", $S$1074:$S$1598, "=1", $R$549:$R$1073, "correct", $R$1074:$R$1598, "correct")</f>
        <v>44.75339449541282</v>
      </c>
      <c r="AT1631" s="27">
        <f>AVERAGEIFS(K$1074:K$1598, $S$549:$S$1073, "=1", $S$1074:$S$1598, "=1", $R$549:$R$1073, "correct", $R$1074:$R$1598, "correct")</f>
        <v>0.45471559633027514</v>
      </c>
      <c r="AU1631" s="27">
        <f>AVERAGEIFS(L$1074:L$1598, $S$549:$S$1073, "=1", $S$1074:$S$1598, "=1", $R$549:$R$1073, "correct", $R$1074:$R$1598, "correct")</f>
        <v>5.0620183486238514E-2</v>
      </c>
      <c r="AV1631" s="27">
        <f>AVERAGEIFS(M$1074:M$1598, $S$549:$S$1073, "=1", $S$1074:$S$1598, "=1", $R$549:$R$1073, "correct", $R$1074:$R$1598, "correct")</f>
        <v>52.035412844036699</v>
      </c>
      <c r="AW1631" s="27">
        <f>AVERAGEIFS(N$1074:N$1598, $S$549:$S$1073, "=1", $S$1074:$S$1598, "=1", $R$549:$R$1073, "correct", $R$1074:$R$1598, "correct")</f>
        <v>2.8909724770642207</v>
      </c>
      <c r="AY1631" s="1">
        <f>COUNTIFS($S$549:$S$1073, "=1", $S$1074:$S$1598, "=1", $R$549:$R$1073, "plausible", $R$1074:$R$1598, "plausible")</f>
        <v>116</v>
      </c>
      <c r="AZ1631" s="1" t="s">
        <v>1706</v>
      </c>
      <c r="BA1631" s="27">
        <f>AVERAGEIFS(B$1074:B$1598, $S$549:$S$1073, "=1", $S$1074:$S$1598, "=1", $R$549:$R$1073, "plausible", $R$1074:$R$1598, "plausible")</f>
        <v>4.0614655172413778</v>
      </c>
      <c r="BB1631" s="27">
        <f>AVERAGEIFS(C$1074:C$1598, $S$549:$S$1073, "=1", $S$1074:$S$1598, "=1", $R$549:$R$1073, "plausible", $R$1074:$R$1598, "plausible")</f>
        <v>76.814310344827589</v>
      </c>
      <c r="BC1631" s="27">
        <f>AVERAGEIFS(D$1074:D$1598, $S$549:$S$1073, "=1", $S$1074:$S$1598, "=1", $R$549:$R$1073, "plausible", $R$1074:$R$1598, "plausible")</f>
        <v>20.349913793103447</v>
      </c>
      <c r="BD1631" s="27">
        <f>AVERAGEIFS(E$1074:E$1598, $S$549:$S$1073, "=1", $S$1074:$S$1598, "=1", $R$549:$R$1073, "plausible", $R$1074:$R$1598, "plausible")</f>
        <v>6.942844827586204</v>
      </c>
      <c r="BE1631" s="27">
        <f>AVERAGEIFS(F$1074:F$1598, $S$549:$S$1073, "=1", $S$1074:$S$1598, "=1", $R$549:$R$1073, "plausible", $R$1074:$R$1598, "plausible")</f>
        <v>15.064741379310348</v>
      </c>
      <c r="BF1631" s="27">
        <f>AVERAGEIFS(G$1074:G$1598, $S$549:$S$1073, "=1", $S$1074:$S$1598, "=1", $R$549:$R$1073, "plausible", $R$1074:$R$1598, "plausible")</f>
        <v>4.2791379310344828</v>
      </c>
      <c r="BG1631" s="27">
        <f>AVERAGEIFS(H$1074:H$1598, $S$549:$S$1073, "=1", $S$1074:$S$1598, "=1", $R$549:$R$1073, "plausible", $R$1074:$R$1598, "plausible")</f>
        <v>11.222155172413791</v>
      </c>
      <c r="BH1631" s="27">
        <f>AVERAGEIFS(I$1074:I$1598, $S$549:$S$1073, "=1", $S$1074:$S$1598, "=1", $R$549:$R$1073, "plausible", $R$1074:$R$1598, "plausible")</f>
        <v>35.41482758620689</v>
      </c>
      <c r="BI1631" s="27">
        <f>AVERAGEIFS(J$1074:J$1598, $S$549:$S$1073, "=1", $S$1074:$S$1598, "=1", $R$549:$R$1073, "plausible", $R$1074:$R$1598, "plausible")</f>
        <v>59.732758620689623</v>
      </c>
      <c r="BJ1631" s="27">
        <f>AVERAGEIFS(K$1074:K$1598, $S$549:$S$1073, "=1", $S$1074:$S$1598, "=1", $R$549:$R$1073, "plausible", $R$1074:$R$1598, "plausible")</f>
        <v>0.38622413793103449</v>
      </c>
      <c r="BK1631" s="27">
        <f>AVERAGEIFS(L$1074:L$1598, $S$549:$S$1073, "=1", $S$1074:$S$1598, "=1", $R$549:$R$1073, "plausible", $R$1074:$R$1598, "plausible")</f>
        <v>5.2191379310344815E-2</v>
      </c>
      <c r="BL1631" s="27">
        <f>AVERAGEIFS(M$1074:M$1598, $S$549:$S$1073, "=1", $S$1074:$S$1598, "=1", $R$549:$R$1073, "plausible", $R$1074:$R$1598, "plausible")</f>
        <v>36.998189655172411</v>
      </c>
      <c r="BM1631" s="27">
        <f>AVERAGEIFS(N$1074:N$1598, $S$549:$S$1073, "=1", $S$1074:$S$1598, "=1", $R$549:$R$1073, "plausible", $R$1074:$R$1598, "plausible")</f>
        <v>2.0551551724137931</v>
      </c>
    </row>
    <row r="1632" spans="1:65" x14ac:dyDescent="0.35">
      <c r="A1632" s="37" t="s">
        <v>587</v>
      </c>
      <c r="C1632" s="43"/>
      <c r="D1632" s="45" t="s">
        <v>586</v>
      </c>
      <c r="E1632" s="43"/>
      <c r="F1632" s="45" t="s">
        <v>586</v>
      </c>
      <c r="G1632" s="43"/>
      <c r="H1632" s="45" t="s">
        <v>586</v>
      </c>
      <c r="I1632" s="45" t="s">
        <v>586</v>
      </c>
      <c r="J1632" s="43"/>
      <c r="K1632" s="45" t="s">
        <v>586</v>
      </c>
      <c r="L1632" s="43"/>
      <c r="M1632" s="43"/>
      <c r="N1632" s="43"/>
      <c r="O1632" s="43"/>
      <c r="R1632" s="37" t="s">
        <v>587</v>
      </c>
      <c r="T1632" s="45" t="s">
        <v>586</v>
      </c>
      <c r="U1632" s="43"/>
      <c r="V1632" s="45" t="s">
        <v>586</v>
      </c>
      <c r="W1632" s="43"/>
      <c r="X1632" s="43"/>
      <c r="Y1632" s="43"/>
      <c r="Z1632" s="43"/>
      <c r="AA1632" s="45" t="s">
        <v>586</v>
      </c>
      <c r="AB1632" s="43"/>
      <c r="AC1632" s="43"/>
      <c r="AD1632" s="43"/>
      <c r="AE1632" s="43"/>
      <c r="AF1632" s="43"/>
      <c r="AI1632" s="37" t="s">
        <v>587</v>
      </c>
      <c r="AK1632" s="43"/>
      <c r="AL1632" s="45" t="s">
        <v>586</v>
      </c>
      <c r="AM1632" s="43"/>
      <c r="AN1632" s="45" t="s">
        <v>586</v>
      </c>
      <c r="AO1632" s="43"/>
      <c r="AP1632" s="45" t="s">
        <v>586</v>
      </c>
      <c r="AQ1632" s="45" t="s">
        <v>586</v>
      </c>
      <c r="AR1632" s="43"/>
      <c r="AS1632" s="45" t="s">
        <v>586</v>
      </c>
      <c r="AT1632" s="43"/>
      <c r="AU1632" s="43"/>
      <c r="AV1632" s="43"/>
      <c r="AW1632" s="43"/>
      <c r="AY1632" s="37" t="s">
        <v>587</v>
      </c>
      <c r="BA1632" s="43"/>
      <c r="BB1632" s="45" t="s">
        <v>586</v>
      </c>
      <c r="BC1632" s="43"/>
      <c r="BD1632" s="45" t="s">
        <v>586</v>
      </c>
      <c r="BE1632" s="43"/>
      <c r="BF1632" s="45" t="s">
        <v>586</v>
      </c>
      <c r="BG1632" s="45" t="s">
        <v>586</v>
      </c>
      <c r="BH1632" s="43"/>
      <c r="BI1632" s="45" t="s">
        <v>586</v>
      </c>
      <c r="BJ1632" s="43"/>
      <c r="BK1632" s="43"/>
      <c r="BL1632" s="43"/>
      <c r="BM1632" s="43"/>
    </row>
    <row r="1633" spans="1:65" ht="31.2" customHeight="1" x14ac:dyDescent="0.35">
      <c r="B1633" s="14" t="s">
        <v>467</v>
      </c>
      <c r="C1633" s="44" t="s">
        <v>454</v>
      </c>
      <c r="D1633" s="44" t="s">
        <v>455</v>
      </c>
      <c r="E1633" s="44" t="s">
        <v>456</v>
      </c>
      <c r="F1633" s="44" t="s">
        <v>21</v>
      </c>
      <c r="G1633" s="44" t="s">
        <v>457</v>
      </c>
      <c r="H1633" s="44" t="s">
        <v>22</v>
      </c>
      <c r="I1633" s="44" t="s">
        <v>458</v>
      </c>
      <c r="J1633" s="44" t="s">
        <v>459</v>
      </c>
      <c r="K1633" s="44" t="s">
        <v>460</v>
      </c>
      <c r="L1633" s="44" t="s">
        <v>461</v>
      </c>
      <c r="M1633" s="44" t="s">
        <v>462</v>
      </c>
      <c r="N1633" s="44" t="s">
        <v>463</v>
      </c>
      <c r="O1633" s="44" t="s">
        <v>464</v>
      </c>
      <c r="S1633" s="14" t="s">
        <v>467</v>
      </c>
      <c r="T1633" s="44" t="s">
        <v>454</v>
      </c>
      <c r="U1633" s="44" t="s">
        <v>455</v>
      </c>
      <c r="V1633" s="44" t="s">
        <v>456</v>
      </c>
      <c r="W1633" s="44" t="s">
        <v>21</v>
      </c>
      <c r="X1633" s="44" t="s">
        <v>457</v>
      </c>
      <c r="Y1633" s="44" t="s">
        <v>22</v>
      </c>
      <c r="Z1633" s="44" t="s">
        <v>458</v>
      </c>
      <c r="AA1633" s="44" t="s">
        <v>459</v>
      </c>
      <c r="AB1633" s="44" t="s">
        <v>460</v>
      </c>
      <c r="AC1633" s="44" t="s">
        <v>461</v>
      </c>
      <c r="AD1633" s="44" t="s">
        <v>462</v>
      </c>
      <c r="AE1633" s="44" t="s">
        <v>463</v>
      </c>
      <c r="AF1633" s="44" t="s">
        <v>464</v>
      </c>
      <c r="AJ1633" s="14" t="s">
        <v>467</v>
      </c>
      <c r="AK1633" s="44" t="s">
        <v>454</v>
      </c>
      <c r="AL1633" s="44" t="s">
        <v>455</v>
      </c>
      <c r="AM1633" s="44" t="s">
        <v>456</v>
      </c>
      <c r="AN1633" s="44" t="s">
        <v>21</v>
      </c>
      <c r="AO1633" s="44" t="s">
        <v>457</v>
      </c>
      <c r="AP1633" s="44" t="s">
        <v>22</v>
      </c>
      <c r="AQ1633" s="44" t="s">
        <v>458</v>
      </c>
      <c r="AR1633" s="44" t="s">
        <v>459</v>
      </c>
      <c r="AS1633" s="44" t="s">
        <v>460</v>
      </c>
      <c r="AT1633" s="44" t="s">
        <v>461</v>
      </c>
      <c r="AU1633" s="44" t="s">
        <v>462</v>
      </c>
      <c r="AV1633" s="44" t="s">
        <v>463</v>
      </c>
      <c r="AW1633" s="44" t="s">
        <v>464</v>
      </c>
      <c r="AZ1633" s="14" t="s">
        <v>467</v>
      </c>
      <c r="BA1633" s="44" t="s">
        <v>454</v>
      </c>
      <c r="BB1633" s="44" t="s">
        <v>455</v>
      </c>
      <c r="BC1633" s="44" t="s">
        <v>456</v>
      </c>
      <c r="BD1633" s="44" t="s">
        <v>21</v>
      </c>
      <c r="BE1633" s="44" t="s">
        <v>457</v>
      </c>
      <c r="BF1633" s="44" t="s">
        <v>22</v>
      </c>
      <c r="BG1633" s="44" t="s">
        <v>458</v>
      </c>
      <c r="BH1633" s="44" t="s">
        <v>459</v>
      </c>
      <c r="BI1633" s="44" t="s">
        <v>460</v>
      </c>
      <c r="BJ1633" s="44" t="s">
        <v>461</v>
      </c>
      <c r="BK1633" s="44" t="s">
        <v>462</v>
      </c>
      <c r="BL1633" s="44" t="s">
        <v>463</v>
      </c>
      <c r="BM1633" s="44" t="s">
        <v>464</v>
      </c>
    </row>
    <row r="1634" spans="1:65" x14ac:dyDescent="0.35">
      <c r="A1634" s="1">
        <f>COUNTIFS($S$549:$S$1073, "&gt;1", $S$1074:$S$1598, "&gt;1")</f>
        <v>62</v>
      </c>
      <c r="B1634" s="1" t="s">
        <v>1145</v>
      </c>
      <c r="C1634" s="27">
        <f t="shared" ref="C1634:O1634" si="121">AVERAGEIFS(B$549:B$1073, $S$549:$S$1073, "&gt;1", $S$1074:$S$1598, "&gt;1")</f>
        <v>4.0487096774193549</v>
      </c>
      <c r="D1634" s="27">
        <f t="shared" si="121"/>
        <v>77.940967741935467</v>
      </c>
      <c r="E1634" s="27">
        <f t="shared" si="121"/>
        <v>21.405483870967739</v>
      </c>
      <c r="F1634" s="27">
        <f t="shared" si="121"/>
        <v>6.9729032258064532</v>
      </c>
      <c r="G1634" s="27">
        <f t="shared" si="121"/>
        <v>15.855806451612908</v>
      </c>
      <c r="H1634" s="27">
        <f t="shared" si="121"/>
        <v>4.2169354838709685</v>
      </c>
      <c r="I1634" s="27">
        <f t="shared" si="121"/>
        <v>11.190806451612904</v>
      </c>
      <c r="J1634" s="27">
        <f t="shared" si="121"/>
        <v>37.26064516129032</v>
      </c>
      <c r="K1634" s="27">
        <f t="shared" si="121"/>
        <v>61.217903225806459</v>
      </c>
      <c r="L1634" s="27">
        <f t="shared" si="121"/>
        <v>0.37467741935483867</v>
      </c>
      <c r="M1634" s="27">
        <f t="shared" si="121"/>
        <v>5.2287096774193534E-2</v>
      </c>
      <c r="N1634" s="27">
        <f t="shared" si="121"/>
        <v>55.909629032258081</v>
      </c>
      <c r="O1634" s="27">
        <f t="shared" si="121"/>
        <v>3.1062548387096771</v>
      </c>
      <c r="R1634" s="1">
        <f>COUNTIFS($AB$1074:$AB$1598, "YES")</f>
        <v>24</v>
      </c>
      <c r="S1634" s="1" t="s">
        <v>1146</v>
      </c>
      <c r="T1634" s="27">
        <f>AVERAGEIFS(B$549:B$1073, $AB$1074:$AB$1598, "YES")</f>
        <v>4.0558333333333332</v>
      </c>
      <c r="U1634" s="27">
        <f>AVERAGEIFS(C$549:C$1073, $AB$1074:$AB$1598, "YES")</f>
        <v>77.809166666666655</v>
      </c>
      <c r="V1634" s="27">
        <f>AVERAGEIFS(D$549:D$1073, $AB$1074:$AB$1598, "YES")</f>
        <v>14.303333333333335</v>
      </c>
      <c r="W1634" s="27">
        <f>AVERAGEIFS(E$549:E$1073, $AB$1074:$AB$1598, "YES")</f>
        <v>5.6466666666666674</v>
      </c>
      <c r="X1634" s="27">
        <f>AVERAGEIFS(F$549:F$1073, $AB$1074:$AB$1598, "YES")</f>
        <v>11.672083333333333</v>
      </c>
      <c r="Y1634" s="27">
        <f>AVERAGEIFS(G$549:G$1073, $AB$1074:$AB$1598, "YES")</f>
        <v>3.9104166666666664</v>
      </c>
      <c r="Z1634" s="27">
        <f>AVERAGEIFS(H$549:H$1073, $AB$1074:$AB$1598, "YES")</f>
        <v>9.5583333333333318</v>
      </c>
      <c r="AA1634" s="27">
        <f>AVERAGEIFS(I$549:I$1073, $AB$1074:$AB$1598, "YES")</f>
        <v>25.977499999999996</v>
      </c>
      <c r="AB1634" s="27">
        <f>AVERAGEIFS(J$549:J$1073, $AB$1074:$AB$1598, "YES")</f>
        <v>47.072499999999998</v>
      </c>
      <c r="AC1634" s="27">
        <f>AVERAGEIFS(K$549:K$1073, $AB$1074:$AB$1598, "YES")</f>
        <v>0.27079166666666665</v>
      </c>
      <c r="AD1634" s="27">
        <f>AVERAGEIFS(L$549:L$1073, $AB$1074:$AB$1598, "YES")</f>
        <v>5.9041666666666666E-2</v>
      </c>
      <c r="AE1634" s="27">
        <f>AVERAGEIFS(M$549:M$1073, $AB$1074:$AB$1598, "YES")</f>
        <v>4.9662499999999996</v>
      </c>
      <c r="AF1634" s="27">
        <f>AVERAGEIFS(N$549:N$1073, $AB$1074:$AB$1598, "YES")</f>
        <v>0.27637499999999998</v>
      </c>
      <c r="AI1634" s="1">
        <f>COUNTIFS($S$549:$S$1073, "&gt;1", $S$1074:$S$1598, "&gt;1", $R$549:$R$1073, "correct", $R$1074:$R$1598, "correct")</f>
        <v>29</v>
      </c>
      <c r="AJ1634" s="1" t="s">
        <v>1145</v>
      </c>
      <c r="AK1634" s="27">
        <f>AVERAGEIFS(B$549:B$1073, $S$549:$S$1073, "&gt;1", $S$1074:$S$1598, "&gt;1", $R$549:$R$1073, "correct", $R$1074:$R$1598, "correct")</f>
        <v>3.8037931034482759</v>
      </c>
      <c r="AL1634" s="27">
        <f>AVERAGEIFS(C$549:C$1073, $S$549:$S$1073, "&gt;1", $S$1074:$S$1598, "&gt;1", $R$549:$R$1073, "correct", $R$1074:$R$1598, "correct")</f>
        <v>79.342758620689679</v>
      </c>
      <c r="AM1634" s="27">
        <f>AVERAGEIFS(D$549:D$1073, $S$549:$S$1073, "&gt;1", $S$1074:$S$1598, "&gt;1", $R$549:$R$1073, "correct", $R$1074:$R$1598, "correct")</f>
        <v>15.353793103448274</v>
      </c>
      <c r="AN1634" s="27">
        <f>AVERAGEIFS(E$549:E$1073, $S$549:$S$1073, "&gt;1", $S$1074:$S$1598, "&gt;1", $R$549:$R$1073, "correct", $R$1074:$R$1598, "correct")</f>
        <v>6.2234482758620668</v>
      </c>
      <c r="AO1634" s="27">
        <f>AVERAGEIFS(F$549:F$1073, $S$549:$S$1073, "&gt;1", $S$1074:$S$1598, "&gt;1", $R$549:$R$1073, "correct", $R$1074:$R$1598, "correct")</f>
        <v>12.260344827586209</v>
      </c>
      <c r="AP1634" s="27">
        <f>AVERAGEIFS(G$549:G$1073, $S$549:$S$1073, "&gt;1", $S$1074:$S$1598, "&gt;1", $R$549:$R$1073, "correct", $R$1074:$R$1598, "correct")</f>
        <v>3.7934482758620693</v>
      </c>
      <c r="AQ1634" s="27">
        <f>AVERAGEIFS(H$549:H$1073, $S$549:$S$1073, "&gt;1", $S$1074:$S$1598, "&gt;1", $R$549:$R$1073, "correct", $R$1074:$R$1598, "correct")</f>
        <v>10.018275862068966</v>
      </c>
      <c r="AR1634" s="27">
        <f>AVERAGEIFS(I$549:I$1073, $S$549:$S$1073, "&gt;1", $S$1074:$S$1598, "&gt;1", $R$549:$R$1073, "correct", $R$1074:$R$1598, "correct")</f>
        <v>27.614482758620696</v>
      </c>
      <c r="AS1634" s="27">
        <f>AVERAGEIFS(J$549:J$1073, $S$549:$S$1073, "&gt;1", $S$1074:$S$1598, "&gt;1", $R$549:$R$1073, "correct", $R$1074:$R$1598, "correct")</f>
        <v>50.163448275862066</v>
      </c>
      <c r="AT1634" s="27">
        <f>AVERAGEIFS(K$549:K$1073, $S$549:$S$1073, "&gt;1", $S$1074:$S$1598, "&gt;1", $R$549:$R$1073, "correct", $R$1074:$R$1598, "correct")</f>
        <v>0.48551724137931029</v>
      </c>
      <c r="AU1634" s="27">
        <f>AVERAGEIFS(L$549:L$1073, $S$549:$S$1073, "&gt;1", $S$1074:$S$1598, "&gt;1", $R$549:$R$1073, "correct", $R$1074:$R$1598, "correct")</f>
        <v>5.2772413793103455E-2</v>
      </c>
      <c r="AV1634" s="27">
        <f>AVERAGEIFS(M$549:M$1073, $S$549:$S$1073, "&gt;1", $S$1074:$S$1598, "&gt;1", $R$549:$R$1073, "correct", $R$1074:$R$1598, "correct")</f>
        <v>105.15724137931036</v>
      </c>
      <c r="AW1634" s="27">
        <f>AVERAGEIFS(N$549:N$1073, $S$549:$S$1073, "&gt;1", $S$1074:$S$1598, "&gt;1", $R$549:$R$1073, "correct", $R$1074:$R$1598, "correct")</f>
        <v>5.8427586206896551</v>
      </c>
      <c r="AY1634" s="1">
        <f>COUNTIFS($S$549:$S$1073, "&gt;1", $S$1074:$S$1598, "&gt;1", $R$549:$R$1073, "plausible", $R$1074:$R$1598, "plausible")</f>
        <v>33</v>
      </c>
      <c r="AZ1634" s="1" t="s">
        <v>1145</v>
      </c>
      <c r="BA1634" s="27">
        <f>AVERAGEIFS(B$549:B$1073, $S$549:$S$1073, "&gt;1", $S$1074:$S$1598, "&gt;1", $R$549:$R$1073, "plausible", $R$1074:$R$1598, "plausible")</f>
        <v>4.2639393939393937</v>
      </c>
      <c r="BB1634" s="27">
        <f>AVERAGEIFS(C$549:C$1073, $S$549:$S$1073, "&gt;1", $S$1074:$S$1598, "&gt;1", $R$549:$R$1073, "plausible", $R$1074:$R$1598, "plausible")</f>
        <v>76.709090909090904</v>
      </c>
      <c r="BC1634" s="27">
        <f>AVERAGEIFS(D$549:D$1073, $S$549:$S$1073, "&gt;1", $S$1074:$S$1598, "&gt;1", $R$549:$R$1073, "plausible", $R$1074:$R$1598, "plausible")</f>
        <v>26.72363636363637</v>
      </c>
      <c r="BD1634" s="27">
        <f>AVERAGEIFS(E$549:E$1073, $S$549:$S$1073, "&gt;1", $S$1074:$S$1598, "&gt;1", $R$549:$R$1073, "plausible", $R$1074:$R$1598, "plausible")</f>
        <v>7.6315151515151491</v>
      </c>
      <c r="BE1634" s="27">
        <f>AVERAGEIFS(F$549:F$1073, $S$549:$S$1073, "&gt;1", $S$1074:$S$1598, "&gt;1", $R$549:$R$1073, "plausible", $R$1074:$R$1598, "plausible")</f>
        <v>19.015454545454553</v>
      </c>
      <c r="BF1634" s="27">
        <f>AVERAGEIFS(G$549:G$1073, $S$549:$S$1073, "&gt;1", $S$1074:$S$1598, "&gt;1", $R$549:$R$1073, "plausible", $R$1074:$R$1598, "plausible")</f>
        <v>4.5890909090909089</v>
      </c>
      <c r="BG1634" s="27">
        <f>AVERAGEIFS(H$549:H$1073, $S$549:$S$1073, "&gt;1", $S$1074:$S$1598, "&gt;1", $R$549:$R$1073, "plausible", $R$1074:$R$1598, "plausible")</f>
        <v>12.221212121212123</v>
      </c>
      <c r="BH1634" s="27">
        <f>AVERAGEIFS(I$549:I$1073, $S$549:$S$1073, "&gt;1", $S$1074:$S$1598, "&gt;1", $R$549:$R$1073, "plausible", $R$1074:$R$1598, "plausible")</f>
        <v>45.737575757575748</v>
      </c>
      <c r="BI1634" s="27">
        <f>AVERAGEIFS(J$549:J$1073, $S$549:$S$1073, "&gt;1", $S$1074:$S$1598, "&gt;1", $R$549:$R$1073, "plausible", $R$1074:$R$1598, "plausible")</f>
        <v>70.932424242424247</v>
      </c>
      <c r="BJ1634" s="27">
        <f>AVERAGEIFS(K$549:K$1073, $S$549:$S$1073, "&gt;1", $S$1074:$S$1598, "&gt;1", $R$549:$R$1073, "plausible", $R$1074:$R$1598, "plausible")</f>
        <v>0.27727272727272723</v>
      </c>
      <c r="BK1634" s="27">
        <f>AVERAGEIFS(L$549:L$1073, $S$549:$S$1073, "&gt;1", $S$1074:$S$1598, "&gt;1", $R$549:$R$1073, "plausible", $R$1074:$R$1598, "plausible")</f>
        <v>5.1860606060606058E-2</v>
      </c>
      <c r="BL1634" s="27">
        <f>AVERAGEIFS(M$549:M$1073, $S$549:$S$1073, "&gt;1", $S$1074:$S$1598, "&gt;1", $R$549:$R$1073, "plausible", $R$1074:$R$1598, "plausible")</f>
        <v>12.63142424242424</v>
      </c>
      <c r="BM1634" s="27">
        <f>AVERAGEIFS(N$549:N$1073, $S$549:$S$1073, "&gt;1", $S$1074:$S$1598, "&gt;1", $R$549:$R$1073, "plausible", $R$1074:$R$1598, "plausible")</f>
        <v>0.70144848484848499</v>
      </c>
    </row>
    <row r="1635" spans="1:65" x14ac:dyDescent="0.35">
      <c r="A1635" s="1">
        <f>COUNTIFS($S$549:$S$1073, "&gt;1", $S$1074:$S$1598, "&gt;1")</f>
        <v>62</v>
      </c>
      <c r="B1635" s="1" t="s">
        <v>1708</v>
      </c>
      <c r="C1635" s="27">
        <f t="shared" ref="C1635:O1635" si="122">AVERAGEIFS(B$1074:B$1598, $S$549:$S$1073, "&gt;1", $S$1074:$S$1598, "&gt;1")</f>
        <v>4.0730645161290333</v>
      </c>
      <c r="D1635" s="27">
        <f t="shared" si="122"/>
        <v>77.757580645161269</v>
      </c>
      <c r="E1635" s="27">
        <f t="shared" si="122"/>
        <v>21.26193548387096</v>
      </c>
      <c r="F1635" s="27">
        <f t="shared" si="122"/>
        <v>6.9777419354838726</v>
      </c>
      <c r="G1635" s="27">
        <f t="shared" si="122"/>
        <v>15.834193548387097</v>
      </c>
      <c r="H1635" s="27">
        <f t="shared" si="122"/>
        <v>4.2558064516129033</v>
      </c>
      <c r="I1635" s="27">
        <f t="shared" si="122"/>
        <v>11.234193548387095</v>
      </c>
      <c r="J1635" s="27">
        <f t="shared" si="122"/>
        <v>37.095322580645167</v>
      </c>
      <c r="K1635" s="27">
        <f t="shared" si="122"/>
        <v>61.194677419354832</v>
      </c>
      <c r="L1635" s="27">
        <f t="shared" si="122"/>
        <v>0.40354838709677415</v>
      </c>
      <c r="M1635" s="27">
        <f t="shared" si="122"/>
        <v>5.7916129032258054E-2</v>
      </c>
      <c r="N1635" s="27">
        <f t="shared" si="122"/>
        <v>56.821080645161302</v>
      </c>
      <c r="O1635" s="27">
        <f t="shared" si="122"/>
        <v>3.1567387096774184</v>
      </c>
      <c r="R1635" s="1">
        <f>COUNTIFS($AB$1074:$AB$1598, "YES")</f>
        <v>24</v>
      </c>
      <c r="S1635" s="1" t="s">
        <v>1709</v>
      </c>
      <c r="T1635" s="27">
        <f>AVERAGEIFS(B$1074:B$1598, $AB$1074:$AB$1598, "YES")</f>
        <v>4.0604166666666677</v>
      </c>
      <c r="U1635" s="27">
        <f>AVERAGEIFS(C$1074:C$1598, $AB$1074:$AB$1598, "YES")</f>
        <v>77.858333333333334</v>
      </c>
      <c r="V1635" s="27">
        <f>AVERAGEIFS(D$1074:D$1598, $AB$1074:$AB$1598, "YES")</f>
        <v>14.424583333333336</v>
      </c>
      <c r="W1635" s="27">
        <f>AVERAGEIFS(E$1074:E$1598, $AB$1074:$AB$1598, "YES")</f>
        <v>5.649166666666666</v>
      </c>
      <c r="X1635" s="27">
        <f>AVERAGEIFS(F$1074:F$1598, $AB$1074:$AB$1598, "YES")</f>
        <v>11.755416666666664</v>
      </c>
      <c r="Y1635" s="27">
        <f>AVERAGEIFS(G$1074:G$1598, $AB$1074:$AB$1598, "YES")</f>
        <v>3.8837499999999991</v>
      </c>
      <c r="Z1635" s="27">
        <f>AVERAGEIFS(H$1074:H$1598, $AB$1074:$AB$1598, "YES")</f>
        <v>9.5337499999999977</v>
      </c>
      <c r="AA1635" s="27">
        <f>AVERAGEIFS(I$1074:I$1598, $AB$1074:$AB$1598, "YES")</f>
        <v>26.182083333333335</v>
      </c>
      <c r="AB1635" s="27">
        <f>AVERAGEIFS(J$1074:J$1598, $AB$1074:$AB$1598, "YES")</f>
        <v>47.035416666666663</v>
      </c>
      <c r="AC1635" s="27">
        <f>AVERAGEIFS(K$1074:K$1598, $AB$1074:$AB$1598, "YES")</f>
        <v>0.26383333333333331</v>
      </c>
      <c r="AD1635" s="27">
        <f>AVERAGEIFS(L$1074:L$1598, $AB$1074:$AB$1598, "YES")</f>
        <v>5.8958333333333335E-2</v>
      </c>
      <c r="AE1635" s="27">
        <f>AVERAGEIFS(M$1074:M$1598, $AB$1074:$AB$1598, "YES")</f>
        <v>4.8299999999999992</v>
      </c>
      <c r="AF1635" s="27">
        <f>AVERAGEIFS(N$1074:N$1598, $AB$1074:$AB$1598, "YES")</f>
        <v>0.26887499999999998</v>
      </c>
      <c r="AI1635" s="1">
        <f>COUNTIFS($S$549:$S$1073, "&gt;1", $S$1074:$S$1598, "&gt;1", $R$549:$R$1073, "correct", $R$1074:$R$1598, "correct")</f>
        <v>29</v>
      </c>
      <c r="AJ1635" s="1" t="s">
        <v>1708</v>
      </c>
      <c r="AK1635" s="27">
        <f>AVERAGEIFS(B$1074:B$1598, $S$549:$S$1073, "&gt;1", $S$1074:$S$1598, "&gt;1", $R$549:$R$1073, "correct", $R$1074:$R$1598, "correct")</f>
        <v>3.893448275862069</v>
      </c>
      <c r="AL1635" s="27">
        <f>AVERAGEIFS(C$1074:C$1598, $S$549:$S$1073, "&gt;1", $S$1074:$S$1598, "&gt;1", $R$549:$R$1073, "correct", $R$1074:$R$1598, "correct")</f>
        <v>78.848965517241396</v>
      </c>
      <c r="AM1635" s="27">
        <f>AVERAGEIFS(D$1074:D$1598, $S$549:$S$1073, "&gt;1", $S$1074:$S$1598, "&gt;1", $R$549:$R$1073, "correct", $R$1074:$R$1598, "correct")</f>
        <v>15.527241379310345</v>
      </c>
      <c r="AN1635" s="27">
        <f>AVERAGEIFS(E$1074:E$1598, $S$549:$S$1073, "&gt;1", $S$1074:$S$1598, "&gt;1", $R$549:$R$1073, "correct", $R$1074:$R$1598, "correct")</f>
        <v>6.3127586206896531</v>
      </c>
      <c r="AO1635" s="27">
        <f>AVERAGEIFS(F$1074:F$1598, $S$549:$S$1073, "&gt;1", $S$1074:$S$1598, "&gt;1", $R$549:$R$1073, "correct", $R$1074:$R$1598, "correct")</f>
        <v>12.444137931034486</v>
      </c>
      <c r="AP1635" s="27">
        <f>AVERAGEIFS(G$1074:G$1598, $S$549:$S$1073, "&gt;1", $S$1074:$S$1598, "&gt;1", $R$549:$R$1073, "correct", $R$1074:$R$1598, "correct")</f>
        <v>3.9596551724137927</v>
      </c>
      <c r="AQ1635" s="27">
        <f>AVERAGEIFS(H$1074:H$1598, $S$549:$S$1073, "&gt;1", $S$1074:$S$1598, "&gt;1", $R$549:$R$1073, "correct", $R$1074:$R$1598, "correct")</f>
        <v>10.27241379310345</v>
      </c>
      <c r="AR1635" s="27">
        <f>AVERAGEIFS(I$1074:I$1598, $S$549:$S$1073, "&gt;1", $S$1074:$S$1598, "&gt;1", $R$549:$R$1073, "correct", $R$1074:$R$1598, "correct")</f>
        <v>27.969655172413809</v>
      </c>
      <c r="AS1635" s="27">
        <f>AVERAGEIFS(J$1074:J$1598, $S$549:$S$1073, "&gt;1", $S$1074:$S$1598, "&gt;1", $R$549:$R$1073, "correct", $R$1074:$R$1598, "correct")</f>
        <v>51.479655172413793</v>
      </c>
      <c r="AT1635" s="27">
        <f>AVERAGEIFS(K$1074:K$1598, $S$549:$S$1073, "&gt;1", $S$1074:$S$1598, "&gt;1", $R$549:$R$1073, "correct", $R$1074:$R$1598, "correct")</f>
        <v>0.55517241379310323</v>
      </c>
      <c r="AU1635" s="27">
        <f>AVERAGEIFS(L$1074:L$1598, $S$549:$S$1073, "&gt;1", $S$1074:$S$1598, "&gt;1", $R$549:$R$1073, "correct", $R$1074:$R$1598, "correct")</f>
        <v>6.4220689655172428E-2</v>
      </c>
      <c r="AV1635" s="27">
        <f>AVERAGEIFS(M$1074:M$1598, $S$549:$S$1073, "&gt;1", $S$1074:$S$1598, "&gt;1", $R$549:$R$1073, "correct", $R$1074:$R$1598, "correct")</f>
        <v>107.74655172413794</v>
      </c>
      <c r="AW1635" s="27">
        <f>AVERAGEIFS(N$1074:N$1598, $S$549:$S$1073, "&gt;1", $S$1074:$S$1598, "&gt;1", $R$549:$R$1073, "correct", $R$1074:$R$1598, "correct")</f>
        <v>5.9862068965517228</v>
      </c>
      <c r="AY1635" s="1">
        <f>COUNTIFS($S$549:$S$1073, "&gt;1", $S$1074:$S$1598, "&gt;1", $R$549:$R$1073, "plausible", $R$1074:$R$1598, "plausible")</f>
        <v>33</v>
      </c>
      <c r="AZ1635" s="1" t="s">
        <v>1708</v>
      </c>
      <c r="BA1635" s="27">
        <f>AVERAGEIFS(B$1074:B$1598, $S$549:$S$1073, "&gt;1", $S$1074:$S$1598, "&gt;1", $R$549:$R$1073, "plausible", $R$1074:$R$1598, "plausible")</f>
        <v>4.2309090909090914</v>
      </c>
      <c r="BB1635" s="27">
        <f>AVERAGEIFS(C$1074:C$1598, $S$549:$S$1073, "&gt;1", $S$1074:$S$1598, "&gt;1", $R$549:$R$1073, "plausible", $R$1074:$R$1598, "plausible")</f>
        <v>76.798484848484861</v>
      </c>
      <c r="BC1635" s="27">
        <f>AVERAGEIFS(D$1074:D$1598, $S$549:$S$1073, "&gt;1", $S$1074:$S$1598, "&gt;1", $R$549:$R$1073, "plausible", $R$1074:$R$1598, "plausible")</f>
        <v>26.301515151515154</v>
      </c>
      <c r="BD1635" s="27">
        <f>AVERAGEIFS(E$1074:E$1598, $S$549:$S$1073, "&gt;1", $S$1074:$S$1598, "&gt;1", $R$549:$R$1073, "plausible", $R$1074:$R$1598, "plausible")</f>
        <v>7.5621212121212116</v>
      </c>
      <c r="BE1635" s="27">
        <f>AVERAGEIFS(F$1074:F$1598, $S$549:$S$1073, "&gt;1", $S$1074:$S$1598, "&gt;1", $R$549:$R$1073, "plausible", $R$1074:$R$1598, "plausible")</f>
        <v>18.813333333333333</v>
      </c>
      <c r="BF1635" s="27">
        <f>AVERAGEIFS(G$1074:G$1598, $S$549:$S$1073, "&gt;1", $S$1074:$S$1598, "&gt;1", $R$549:$R$1073, "plausible", $R$1074:$R$1598, "plausible")</f>
        <v>4.5160606060606057</v>
      </c>
      <c r="BG1635" s="27">
        <f>AVERAGEIFS(H$1074:H$1598, $S$549:$S$1073, "&gt;1", $S$1074:$S$1598, "&gt;1", $R$549:$R$1073, "plausible", $R$1074:$R$1598, "plausible")</f>
        <v>12.079393939393938</v>
      </c>
      <c r="BH1635" s="27">
        <f>AVERAGEIFS(I$1074:I$1598, $S$549:$S$1073, "&gt;1", $S$1074:$S$1598, "&gt;1", $R$549:$R$1073, "plausible", $R$1074:$R$1598, "plausible")</f>
        <v>45.114848484848494</v>
      </c>
      <c r="BI1635" s="27">
        <f>AVERAGEIFS(J$1074:J$1598, $S$549:$S$1073, "&gt;1", $S$1074:$S$1598, "&gt;1", $R$549:$R$1073, "plausible", $R$1074:$R$1598, "plausible")</f>
        <v>69.732121212121228</v>
      </c>
      <c r="BJ1635" s="27">
        <f>AVERAGEIFS(K$1074:K$1598, $S$549:$S$1073, "&gt;1", $S$1074:$S$1598, "&gt;1", $R$549:$R$1073, "plausible", $R$1074:$R$1598, "plausible")</f>
        <v>0.27030303030303032</v>
      </c>
      <c r="BK1635" s="27">
        <f>AVERAGEIFS(L$1074:L$1598, $S$549:$S$1073, "&gt;1", $S$1074:$S$1598, "&gt;1", $R$549:$R$1073, "plausible", $R$1074:$R$1598, "plausible")</f>
        <v>5.2375757575757582E-2</v>
      </c>
      <c r="BL1635" s="27">
        <f>AVERAGEIFS(M$1074:M$1598, $S$549:$S$1073, "&gt;1", $S$1074:$S$1598, "&gt;1", $R$549:$R$1073, "plausible", $R$1074:$R$1598, "plausible")</f>
        <v>12.068393939393937</v>
      </c>
      <c r="BM1635" s="27">
        <f>AVERAGEIFS(N$1074:N$1598, $S$549:$S$1073, "&gt;1", $S$1074:$S$1598, "&gt;1", $R$549:$R$1073, "plausible", $R$1074:$R$1598, "plausible")</f>
        <v>0.67023636363636374</v>
      </c>
    </row>
    <row r="1636" spans="1:65" x14ac:dyDescent="0.35">
      <c r="A1636" s="37" t="s">
        <v>587</v>
      </c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45" t="s">
        <v>586</v>
      </c>
      <c r="N1636" s="27"/>
      <c r="O1636" s="27"/>
      <c r="R1636" s="37" t="s">
        <v>587</v>
      </c>
      <c r="T1636" s="45"/>
      <c r="U1636" s="45"/>
      <c r="V1636" s="45"/>
      <c r="W1636" s="45"/>
      <c r="X1636" s="45"/>
      <c r="Y1636" s="45" t="s">
        <v>586</v>
      </c>
      <c r="Z1636" s="45"/>
      <c r="AA1636" s="45"/>
      <c r="AB1636" s="45"/>
      <c r="AC1636" s="45"/>
      <c r="AD1636" s="45"/>
      <c r="AE1636" s="27"/>
      <c r="AF1636" s="27"/>
      <c r="AI1636" s="37" t="s">
        <v>587</v>
      </c>
      <c r="AK1636" s="27"/>
      <c r="AL1636" s="27"/>
      <c r="AM1636" s="27"/>
      <c r="AN1636" s="27"/>
      <c r="AO1636" s="27"/>
      <c r="AP1636" s="27"/>
      <c r="AQ1636" s="27"/>
      <c r="AR1636" s="27"/>
      <c r="AS1636" s="27"/>
      <c r="AT1636" s="27"/>
      <c r="AU1636" s="45" t="s">
        <v>586</v>
      </c>
      <c r="AV1636" s="27"/>
      <c r="AW1636" s="27"/>
      <c r="AY1636" s="37" t="s">
        <v>587</v>
      </c>
      <c r="BA1636" s="27"/>
      <c r="BB1636" s="27"/>
      <c r="BC1636" s="27"/>
      <c r="BD1636" s="27"/>
      <c r="BE1636" s="27"/>
      <c r="BF1636" s="27"/>
      <c r="BG1636" s="27"/>
      <c r="BH1636" s="27"/>
      <c r="BI1636" s="27"/>
      <c r="BJ1636" s="27"/>
      <c r="BK1636" s="45" t="s">
        <v>586</v>
      </c>
      <c r="BL1636" s="27"/>
      <c r="BM1636" s="27"/>
    </row>
    <row r="1637" spans="1:65" x14ac:dyDescent="0.35"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  <c r="AK1637" s="27"/>
      <c r="AL1637" s="27"/>
      <c r="AM1637" s="27"/>
      <c r="AN1637" s="27"/>
      <c r="AO1637" s="27"/>
      <c r="AP1637" s="27"/>
      <c r="AQ1637" s="27"/>
      <c r="AR1637" s="27"/>
      <c r="AS1637" s="27"/>
      <c r="AT1637" s="27"/>
      <c r="AU1637" s="27"/>
      <c r="AV1637" s="27"/>
      <c r="AW1637" s="27"/>
      <c r="BA1637" s="27"/>
      <c r="BB1637" s="27"/>
      <c r="BC1637" s="27"/>
      <c r="BD1637" s="27"/>
      <c r="BE1637" s="27"/>
      <c r="BF1637" s="27"/>
      <c r="BG1637" s="27"/>
      <c r="BH1637" s="27"/>
      <c r="BI1637" s="27"/>
      <c r="BJ1637" s="27"/>
      <c r="BK1637" s="27"/>
      <c r="BL1637" s="27"/>
      <c r="BM1637" s="27"/>
    </row>
    <row r="1638" spans="1:65" ht="33.6" customHeight="1" x14ac:dyDescent="0.35">
      <c r="B1638" s="14" t="s">
        <v>467</v>
      </c>
      <c r="C1638" s="44" t="s">
        <v>454</v>
      </c>
      <c r="D1638" s="44" t="s">
        <v>455</v>
      </c>
      <c r="E1638" s="44" t="s">
        <v>456</v>
      </c>
      <c r="F1638" s="44" t="s">
        <v>21</v>
      </c>
      <c r="G1638" s="44" t="s">
        <v>457</v>
      </c>
      <c r="H1638" s="44" t="s">
        <v>22</v>
      </c>
      <c r="I1638" s="44" t="s">
        <v>458</v>
      </c>
      <c r="J1638" s="44" t="s">
        <v>459</v>
      </c>
      <c r="K1638" s="44" t="s">
        <v>460</v>
      </c>
      <c r="L1638" s="44" t="s">
        <v>461</v>
      </c>
      <c r="M1638" s="44" t="s">
        <v>462</v>
      </c>
      <c r="N1638" s="44" t="s">
        <v>463</v>
      </c>
      <c r="O1638" s="44" t="s">
        <v>464</v>
      </c>
      <c r="S1638" s="14" t="s">
        <v>467</v>
      </c>
      <c r="T1638" s="44" t="s">
        <v>454</v>
      </c>
      <c r="U1638" s="44" t="s">
        <v>455</v>
      </c>
      <c r="V1638" s="44" t="s">
        <v>456</v>
      </c>
      <c r="W1638" s="44" t="s">
        <v>21</v>
      </c>
      <c r="X1638" s="44" t="s">
        <v>457</v>
      </c>
      <c r="Y1638" s="44" t="s">
        <v>22</v>
      </c>
      <c r="Z1638" s="44" t="s">
        <v>458</v>
      </c>
      <c r="AA1638" s="44" t="s">
        <v>459</v>
      </c>
      <c r="AB1638" s="44" t="s">
        <v>460</v>
      </c>
      <c r="AC1638" s="44" t="s">
        <v>461</v>
      </c>
      <c r="AD1638" s="44" t="s">
        <v>462</v>
      </c>
      <c r="AE1638" s="44" t="s">
        <v>463</v>
      </c>
      <c r="AF1638" s="44" t="s">
        <v>464</v>
      </c>
      <c r="AJ1638" s="14" t="s">
        <v>467</v>
      </c>
      <c r="AK1638" s="44" t="s">
        <v>454</v>
      </c>
      <c r="AL1638" s="44" t="s">
        <v>455</v>
      </c>
      <c r="AM1638" s="44" t="s">
        <v>456</v>
      </c>
      <c r="AN1638" s="44" t="s">
        <v>21</v>
      </c>
      <c r="AO1638" s="44" t="s">
        <v>457</v>
      </c>
      <c r="AP1638" s="44" t="s">
        <v>22</v>
      </c>
      <c r="AQ1638" s="44" t="s">
        <v>458</v>
      </c>
      <c r="AR1638" s="44" t="s">
        <v>459</v>
      </c>
      <c r="AS1638" s="44" t="s">
        <v>460</v>
      </c>
      <c r="AT1638" s="44" t="s">
        <v>461</v>
      </c>
      <c r="AU1638" s="44" t="s">
        <v>462</v>
      </c>
      <c r="AV1638" s="44" t="s">
        <v>463</v>
      </c>
      <c r="AW1638" s="44" t="s">
        <v>464</v>
      </c>
      <c r="AZ1638" s="14" t="s">
        <v>467</v>
      </c>
      <c r="BA1638" s="44" t="s">
        <v>454</v>
      </c>
      <c r="BB1638" s="44" t="s">
        <v>455</v>
      </c>
      <c r="BC1638" s="44" t="s">
        <v>456</v>
      </c>
      <c r="BD1638" s="44" t="s">
        <v>21</v>
      </c>
      <c r="BE1638" s="44" t="s">
        <v>457</v>
      </c>
      <c r="BF1638" s="44" t="s">
        <v>22</v>
      </c>
      <c r="BG1638" s="44" t="s">
        <v>458</v>
      </c>
      <c r="BH1638" s="44" t="s">
        <v>459</v>
      </c>
      <c r="BI1638" s="44" t="s">
        <v>460</v>
      </c>
      <c r="BJ1638" s="44" t="s">
        <v>461</v>
      </c>
      <c r="BK1638" s="44" t="s">
        <v>462</v>
      </c>
      <c r="BL1638" s="44" t="s">
        <v>463</v>
      </c>
      <c r="BM1638" s="44" t="s">
        <v>464</v>
      </c>
    </row>
    <row r="1639" spans="1:65" x14ac:dyDescent="0.35">
      <c r="A1639" s="1">
        <f>COUNTIFS($X$549:$X$1073, "=1", $X$1074:$X$1598, "=1")</f>
        <v>115</v>
      </c>
      <c r="B1639" s="1" t="s">
        <v>1147</v>
      </c>
      <c r="C1639" s="27">
        <f>AVERAGEIFS(B$549:B$1073, $X$549:$X$1073, "=1", $X$1074:$X$1598, "=1")</f>
        <v>3.426086956521738</v>
      </c>
      <c r="D1639" s="27">
        <f>AVERAGEIFS(C$549:C$1073, $X$549:$X$1073, "=1", $X$1074:$X$1598, "=1")</f>
        <v>79.310782608695604</v>
      </c>
      <c r="E1639" s="27">
        <f>AVERAGEIFS(D$549:D$1073, $X$549:$X$1073, "=1", $X$1074:$X$1598, "=1")</f>
        <v>16.530782608695649</v>
      </c>
      <c r="F1639" s="27">
        <f>AVERAGEIFS(E$549:E$1073, $X$549:$X$1073, "=1", $X$1074:$X$1598, "=1")</f>
        <v>6.1456521739130423</v>
      </c>
      <c r="G1639" s="27">
        <f>AVERAGEIFS(F$549:F$1073, $X$549:$X$1073, "=1", $X$1074:$X$1598, "=1")</f>
        <v>12.114260869565221</v>
      </c>
      <c r="H1639" s="27">
        <f>AVERAGEIFS(G$549:G$1073, $X$549:$X$1073, "=1", $X$1074:$X$1598, "=1")</f>
        <v>3.8150434782608702</v>
      </c>
      <c r="I1639" s="27">
        <f>AVERAGEIFS(H$549:H$1073, $X$549:$X$1073, "=1", $X$1074:$X$1598, "=1")</f>
        <v>9.9607826086956521</v>
      </c>
      <c r="J1639" s="27">
        <f>AVERAGEIFS(I$549:I$1073, $X$549:$X$1073, "=1", $X$1074:$X$1598, "=1")</f>
        <v>28.644869565217405</v>
      </c>
      <c r="K1639" s="27">
        <f>AVERAGEIFS(J$549:J$1073, $X$549:$X$1073, "=1", $X$1074:$X$1598, "=1")</f>
        <v>50.506956521739134</v>
      </c>
      <c r="L1639" s="27">
        <f>AVERAGEIFS(K$549:K$1073, $X$549:$X$1073, "=1", $X$1074:$X$1598, "=1")</f>
        <v>0.42791304347826081</v>
      </c>
      <c r="M1639" s="27">
        <f>AVERAGEIFS(L$549:L$1073, $X$549:$X$1073, "=1", $X$1074:$X$1598, "=1")</f>
        <v>4.0259130434782589E-2</v>
      </c>
      <c r="N1639" s="27">
        <f>AVERAGEIFS(M$549:M$1073, $X$549:$X$1073, "=1", $X$1074:$X$1598, "=1")</f>
        <v>33.701565217391305</v>
      </c>
      <c r="O1639" s="27">
        <f>AVERAGEIFS(N$549:N$1073, $X$549:$X$1073, "=1", $X$1074:$X$1598, "=1")</f>
        <v>1.8721565217391307</v>
      </c>
      <c r="R1639" s="1">
        <f>COUNTIFS($AC$1074:$AC$1598, "YES")</f>
        <v>6</v>
      </c>
      <c r="S1639" s="1" t="s">
        <v>1148</v>
      </c>
      <c r="T1639" s="27">
        <f>AVERAGEIFS(B$549:B$1073, $AC$1074:$AC$1598, "YES")</f>
        <v>3.2166666666666668</v>
      </c>
      <c r="U1639" s="27">
        <f>AVERAGEIFS(C$549:C$1073, $AC$1074:$AC$1598, "YES")</f>
        <v>78.481666666666669</v>
      </c>
      <c r="V1639" s="27">
        <f>AVERAGEIFS(D$549:D$1073, $AC$1074:$AC$1598, "YES")</f>
        <v>12.01</v>
      </c>
      <c r="W1639" s="27">
        <f>AVERAGEIFS(E$549:E$1073, $AC$1074:$AC$1598, "YES")</f>
        <v>5.4200000000000008</v>
      </c>
      <c r="X1639" s="27">
        <f>AVERAGEIFS(F$549:F$1073, $AC$1074:$AC$1598, "YES")</f>
        <v>8.7750000000000004</v>
      </c>
      <c r="Y1639" s="27">
        <f>AVERAGEIFS(G$549:G$1073, $AC$1074:$AC$1598, "YES")</f>
        <v>4.5883333333333338</v>
      </c>
      <c r="Z1639" s="27">
        <f>AVERAGEIFS(H$549:H$1073, $AC$1074:$AC$1598, "YES")</f>
        <v>10.01</v>
      </c>
      <c r="AA1639" s="27">
        <f>AVERAGEIFS(I$549:I$1073, $AC$1074:$AC$1598, "YES")</f>
        <v>20.783333333333331</v>
      </c>
      <c r="AB1639" s="27">
        <f>AVERAGEIFS(J$549:J$1073, $AC$1074:$AC$1598, "YES")</f>
        <v>45.556666666666672</v>
      </c>
      <c r="AC1639" s="27">
        <f>AVERAGEIFS(K$549:K$1073, $AC$1074:$AC$1598, "YES")</f>
        <v>0.64083333333333337</v>
      </c>
      <c r="AD1639" s="27">
        <f>AVERAGEIFS(L$549:L$1073, $AC$1074:$AC$1598, "YES")</f>
        <v>8.6833333333333332E-2</v>
      </c>
      <c r="AE1639" s="27">
        <f>AVERAGEIFS(M$549:M$1073, $AC$1074:$AC$1598, "YES")</f>
        <v>20.316666666666666</v>
      </c>
      <c r="AF1639" s="27">
        <f>AVERAGEIFS(N$549:N$1073, $AC$1074:$AC$1598, "YES")</f>
        <v>1.1286666666666667</v>
      </c>
      <c r="AI1639" s="1">
        <f>COUNTIFS($X$549:$X$1073, "=1", $X$1074:$X$1598, "=1", $R$549:$R$1073, "correct", $R$1074:$R$1598, "correct")</f>
        <v>81</v>
      </c>
      <c r="AJ1639" s="1" t="s">
        <v>1147</v>
      </c>
      <c r="AK1639" s="27">
        <f>AVERAGEIFS(B$549:B$1073, $X$549:$X$1073, "=1", $X$1074:$X$1598, "=1", $R$549:$R$1073, "correct", $R$1074:$R$1598, "correct")</f>
        <v>3.1050617283950617</v>
      </c>
      <c r="AL1639" s="27">
        <f>AVERAGEIFS(C$549:C$1073, $X$549:$X$1073, "=1", $X$1074:$X$1598, "=1", $R$549:$R$1073, "correct", $R$1074:$R$1598, "correct")</f>
        <v>80.760246913580218</v>
      </c>
      <c r="AM1639" s="27">
        <f>AVERAGEIFS(D$549:D$1073, $X$549:$X$1073, "=1", $X$1074:$X$1598, "=1", $R$549:$R$1073, "correct", $R$1074:$R$1598, "correct")</f>
        <v>13.273086419753085</v>
      </c>
      <c r="AN1639" s="27">
        <f>AVERAGEIFS(E$549:E$1073, $X$549:$X$1073, "=1", $X$1074:$X$1598, "=1", $R$549:$R$1073, "correct", $R$1074:$R$1598, "correct")</f>
        <v>5.4628395061728385</v>
      </c>
      <c r="AO1639" s="27">
        <f>AVERAGEIFS(F$549:F$1073, $X$549:$X$1073, "=1", $X$1074:$X$1598, "=1", $R$549:$R$1073, "correct", $R$1074:$R$1598, "correct")</f>
        <v>9.8424691358024727</v>
      </c>
      <c r="AP1639" s="27">
        <f>AVERAGEIFS(G$549:G$1073, $X$549:$X$1073, "=1", $X$1074:$X$1598, "=1", $R$549:$R$1073, "correct", $R$1074:$R$1598, "correct")</f>
        <v>3.412098765432098</v>
      </c>
      <c r="AQ1639" s="27">
        <f>AVERAGEIFS(H$549:H$1073, $X$549:$X$1073, "=1", $X$1074:$X$1598, "=1", $R$549:$R$1073, "correct", $R$1074:$R$1598, "correct")</f>
        <v>8.8751851851851828</v>
      </c>
      <c r="AR1639" s="27">
        <f>AVERAGEIFS(I$549:I$1073, $X$549:$X$1073, "=1", $X$1074:$X$1598, "=1", $R$549:$R$1073, "correct", $R$1074:$R$1598, "correct")</f>
        <v>23.11567901234568</v>
      </c>
      <c r="AS1639" s="27">
        <f>AVERAGEIFS(J$549:J$1073, $X$549:$X$1073, "=1", $X$1074:$X$1598, "=1", $R$549:$R$1073, "correct", $R$1074:$R$1598, "correct")</f>
        <v>42.578518518518521</v>
      </c>
      <c r="AT1639" s="27">
        <f>AVERAGEIFS(K$549:K$1073, $X$549:$X$1073, "=1", $X$1074:$X$1598, "=1", $R$549:$R$1073, "correct", $R$1074:$R$1598, "correct")</f>
        <v>0.40462962962962962</v>
      </c>
      <c r="AU1639" s="27">
        <f>AVERAGEIFS(L$549:L$1073, $X$549:$X$1073, "=1", $X$1074:$X$1598, "=1", $R$549:$R$1073, "correct", $R$1074:$R$1598, "correct")</f>
        <v>4.0340740740740733E-2</v>
      </c>
      <c r="AV1639" s="27">
        <f>AVERAGEIFS(M$549:M$1073, $X$549:$X$1073, "=1", $X$1074:$X$1598, "=1", $R$549:$R$1073, "correct", $R$1074:$R$1598, "correct")</f>
        <v>29.333456790123453</v>
      </c>
      <c r="AW1639" s="27">
        <f>AVERAGEIFS(N$549:N$1073, $X$549:$X$1073, "=1", $X$1074:$X$1598, "=1", $R$549:$R$1073, "correct", $R$1074:$R$1598, "correct")</f>
        <v>1.6295555555555563</v>
      </c>
      <c r="AY1639" s="1">
        <f>COUNTIFS($X$549:$X$1073, "=1", $X$1074:$X$1598, "=1", $R$549:$R$1073, "plausible", $R$1074:$R$1598, "plausible")</f>
        <v>34</v>
      </c>
      <c r="AZ1639" s="1" t="s">
        <v>1147</v>
      </c>
      <c r="BA1639" s="27">
        <f>AVERAGEIFS(B$549:B$1073, $X$549:$X$1073, "=1", $X$1074:$X$1598, "=1", $R$549:$R$1073, "plausible", $R$1074:$R$1598, "plausible")</f>
        <v>4.1908823529411769</v>
      </c>
      <c r="BB1639" s="27">
        <f>AVERAGEIFS(C$549:C$1073, $X$549:$X$1073, "=1", $X$1074:$X$1598, "=1", $R$549:$R$1073, "plausible", $R$1074:$R$1598, "plausible")</f>
        <v>75.857647058823503</v>
      </c>
      <c r="BC1639" s="27">
        <f>AVERAGEIFS(D$549:D$1073, $X$549:$X$1073, "=1", $X$1074:$X$1598, "=1", $R$549:$R$1073, "plausible", $R$1074:$R$1598, "plausible")</f>
        <v>24.291764705882347</v>
      </c>
      <c r="BD1639" s="27">
        <f>AVERAGEIFS(E$549:E$1073, $X$549:$X$1073, "=1", $X$1074:$X$1598, "=1", $R$549:$R$1073, "plausible", $R$1074:$R$1598, "plausible")</f>
        <v>7.7723529411764707</v>
      </c>
      <c r="BE1639" s="27">
        <f>AVERAGEIFS(F$549:F$1073, $X$549:$X$1073, "=1", $X$1074:$X$1598, "=1", $R$549:$R$1073, "plausible", $R$1074:$R$1598, "plausible")</f>
        <v>17.526470588235298</v>
      </c>
      <c r="BF1639" s="27">
        <f>AVERAGEIFS(G$549:G$1073, $X$549:$X$1073, "=1", $X$1074:$X$1598, "=1", $R$549:$R$1073, "plausible", $R$1074:$R$1598, "plausible")</f>
        <v>4.7750000000000004</v>
      </c>
      <c r="BG1639" s="27">
        <f>AVERAGEIFS(H$549:H$1073, $X$549:$X$1073, "=1", $X$1074:$X$1598, "=1", $R$549:$R$1073, "plausible", $R$1074:$R$1598, "plausible")</f>
        <v>12.547058823529413</v>
      </c>
      <c r="BH1639" s="27">
        <f>AVERAGEIFS(I$549:I$1073, $X$549:$X$1073, "=1", $X$1074:$X$1598, "=1", $R$549:$R$1073, "plausible", $R$1074:$R$1598, "plausible")</f>
        <v>41.817352941176473</v>
      </c>
      <c r="BI1639" s="27">
        <f>AVERAGEIFS(J$549:J$1073, $X$549:$X$1073, "=1", $X$1074:$X$1598, "=1", $R$549:$R$1073, "plausible", $R$1074:$R$1598, "plausible")</f>
        <v>69.395294117647055</v>
      </c>
      <c r="BJ1639" s="27">
        <f>AVERAGEIFS(K$549:K$1073, $X$549:$X$1073, "=1", $X$1074:$X$1598, "=1", $R$549:$R$1073, "plausible", $R$1074:$R$1598, "plausible")</f>
        <v>0.48338235294117643</v>
      </c>
      <c r="BK1639" s="27">
        <f>AVERAGEIFS(L$549:L$1073, $X$549:$X$1073, "=1", $X$1074:$X$1598, "=1", $R$549:$R$1073, "plausible", $R$1074:$R$1598, "plausible")</f>
        <v>4.0064705882352947E-2</v>
      </c>
      <c r="BL1639" s="27">
        <f>AVERAGEIFS(M$549:M$1073, $X$549:$X$1073, "=1", $X$1074:$X$1598, "=1", $R$549:$R$1073, "plausible", $R$1074:$R$1598, "plausible")</f>
        <v>44.107941176470582</v>
      </c>
      <c r="BM1639" s="27">
        <f>AVERAGEIFS(N$549:N$1073, $X$549:$X$1073, "=1", $X$1074:$X$1598, "=1", $R$549:$R$1073, "plausible", $R$1074:$R$1598, "plausible")</f>
        <v>2.4501176470588231</v>
      </c>
    </row>
    <row r="1640" spans="1:65" x14ac:dyDescent="0.35">
      <c r="A1640" s="1">
        <f>COUNTIFS($X$549:$X$1073, "=1", $X$1074:$X$1598, "=1")</f>
        <v>115</v>
      </c>
      <c r="B1640" s="1" t="s">
        <v>1710</v>
      </c>
      <c r="C1640" s="27">
        <f>AVERAGEIFS(B$1074:B$1598, $X$549:$X$1073, "=1", $X$1074:$X$1598, "=1")</f>
        <v>3.42182608695652</v>
      </c>
      <c r="D1640" s="27">
        <f>AVERAGEIFS(C$1074:C$1598, $X$549:$X$1073, "=1", $X$1074:$X$1598, "=1")</f>
        <v>79.310869565217374</v>
      </c>
      <c r="E1640" s="27">
        <f>AVERAGEIFS(D$1074:D$1598, $X$549:$X$1073, "=1", $X$1074:$X$1598, "=1")</f>
        <v>16.510956521739129</v>
      </c>
      <c r="F1640" s="27">
        <f>AVERAGEIFS(E$1074:E$1598, $X$549:$X$1073, "=1", $X$1074:$X$1598, "=1")</f>
        <v>6.1479130434782592</v>
      </c>
      <c r="G1640" s="27">
        <f>AVERAGEIFS(F$1074:F$1598, $X$549:$X$1073, "=1", $X$1074:$X$1598, "=1")</f>
        <v>12.102434782608702</v>
      </c>
      <c r="H1640" s="27">
        <f>AVERAGEIFS(G$1074:G$1598, $X$549:$X$1073, "=1", $X$1074:$X$1598, "=1")</f>
        <v>3.8160000000000007</v>
      </c>
      <c r="I1640" s="27">
        <f>AVERAGEIFS(H$1074:H$1598, $X$549:$X$1073, "=1", $X$1074:$X$1598, "=1")</f>
        <v>9.9637391304347815</v>
      </c>
      <c r="J1640" s="27">
        <f>AVERAGEIFS(I$1074:I$1598, $X$549:$X$1073, "=1", $X$1074:$X$1598, "=1")</f>
        <v>28.613304347826105</v>
      </c>
      <c r="K1640" s="27">
        <f>AVERAGEIFS(J$1074:J$1598, $X$549:$X$1073, "=1", $X$1074:$X$1598, "=1")</f>
        <v>50.496956521739136</v>
      </c>
      <c r="L1640" s="27">
        <f>AVERAGEIFS(K$1074:K$1598, $X$549:$X$1073, "=1", $X$1074:$X$1598, "=1")</f>
        <v>0.43333043478260863</v>
      </c>
      <c r="M1640" s="27">
        <f>AVERAGEIFS(L$1074:L$1598, $X$549:$X$1073, "=1", $X$1074:$X$1598, "=1")</f>
        <v>4.0502608695652149E-2</v>
      </c>
      <c r="N1640" s="27">
        <f>AVERAGEIFS(M$1074:M$1598, $X$549:$X$1073, "=1", $X$1074:$X$1598, "=1")</f>
        <v>33.962695652173913</v>
      </c>
      <c r="O1640" s="27">
        <f>AVERAGEIFS(N$1074:N$1598, $X$549:$X$1073, "=1", $X$1074:$X$1598, "=1")</f>
        <v>1.8866956521739133</v>
      </c>
      <c r="R1640" s="1">
        <f>COUNTIFS($AC$1074:$AC$1598, "YES")</f>
        <v>6</v>
      </c>
      <c r="S1640" s="1" t="s">
        <v>1711</v>
      </c>
      <c r="T1640" s="27">
        <f>AVERAGEIFS(B$1074:B$1598, $AC$1074:$AC$1598, "YES")</f>
        <v>3.2183333333333333</v>
      </c>
      <c r="U1640" s="27">
        <f>AVERAGEIFS(C$1074:C$1598, $AC$1074:$AC$1598, "YES")</f>
        <v>78.328333333333333</v>
      </c>
      <c r="V1640" s="27">
        <f>AVERAGEIFS(D$1074:D$1598, $AC$1074:$AC$1598, "YES")</f>
        <v>12.061666666666667</v>
      </c>
      <c r="W1640" s="27">
        <f>AVERAGEIFS(E$1074:E$1598, $AC$1074:$AC$1598, "YES")</f>
        <v>5.4499999999999993</v>
      </c>
      <c r="X1640" s="27">
        <f>AVERAGEIFS(F$1074:F$1598, $AC$1074:$AC$1598, "YES")</f>
        <v>8.82</v>
      </c>
      <c r="Y1640" s="27">
        <f>AVERAGEIFS(G$1074:G$1598, $AC$1074:$AC$1598, "YES")</f>
        <v>4.6150000000000002</v>
      </c>
      <c r="Z1640" s="27">
        <f>AVERAGEIFS(H$1074:H$1598, $AC$1074:$AC$1598, "YES")</f>
        <v>10.066666666666668</v>
      </c>
      <c r="AA1640" s="27">
        <f>AVERAGEIFS(I$1074:I$1598, $AC$1074:$AC$1598, "YES")</f>
        <v>20.883333333333333</v>
      </c>
      <c r="AB1640" s="27">
        <f>AVERAGEIFS(J$1074:J$1598, $AC$1074:$AC$1598, "YES")</f>
        <v>45.763333333333328</v>
      </c>
      <c r="AC1640" s="27">
        <f>AVERAGEIFS(K$1074:K$1598, $AC$1074:$AC$1598, "YES")</f>
        <v>0.64583333333333337</v>
      </c>
      <c r="AD1640" s="27">
        <f>AVERAGEIFS(L$1074:L$1598, $AC$1074:$AC$1598, "YES")</f>
        <v>8.8500000000000009E-2</v>
      </c>
      <c r="AE1640" s="27">
        <f>AVERAGEIFS(M$1074:M$1598, $AC$1074:$AC$1598, "YES")</f>
        <v>20.364999999999998</v>
      </c>
      <c r="AF1640" s="27">
        <f>AVERAGEIFS(N$1074:N$1598, $AC$1074:$AC$1598, "YES")</f>
        <v>1.1303333333333334</v>
      </c>
      <c r="AI1640" s="1">
        <f>COUNTIFS($X$549:$X$1073, "=1", $X$1074:$X$1598, "=1", $R$549:$R$1073, "correct", $R$1074:$R$1598, "correct")</f>
        <v>81</v>
      </c>
      <c r="AJ1640" s="1" t="s">
        <v>1710</v>
      </c>
      <c r="AK1640" s="27">
        <f>AVERAGEIFS(B$1074:B$1598, $X$549:$X$1073, "=1", $X$1074:$X$1598, "=1", $R$549:$R$1073, "correct", $R$1074:$R$1598, "correct")</f>
        <v>3.1040740740740742</v>
      </c>
      <c r="AL1640" s="27">
        <f>AVERAGEIFS(C$1074:C$1598, $X$549:$X$1073, "=1", $X$1074:$X$1598, "=1", $R$549:$R$1073, "correct", $R$1074:$R$1598, "correct")</f>
        <v>80.752962962962926</v>
      </c>
      <c r="AM1640" s="27">
        <f>AVERAGEIFS(D$1074:D$1598, $X$549:$X$1073, "=1", $X$1074:$X$1598, "=1", $R$549:$R$1073, "correct", $R$1074:$R$1598, "correct")</f>
        <v>13.273456790123456</v>
      </c>
      <c r="AN1640" s="27">
        <f>AVERAGEIFS(E$1074:E$1598, $X$549:$X$1073, "=1", $X$1074:$X$1598, "=1", $R$549:$R$1073, "correct", $R$1074:$R$1598, "correct")</f>
        <v>5.4658024691358005</v>
      </c>
      <c r="AO1640" s="27">
        <f>AVERAGEIFS(F$1074:F$1598, $X$549:$X$1073, "=1", $X$1074:$X$1598, "=1", $R$549:$R$1073, "correct", $R$1074:$R$1598, "correct")</f>
        <v>9.8455555555555616</v>
      </c>
      <c r="AP1640" s="27">
        <f>AVERAGEIFS(G$1074:G$1598, $X$549:$X$1073, "=1", $X$1074:$X$1598, "=1", $R$549:$R$1073, "correct", $R$1074:$R$1598, "correct")</f>
        <v>3.4114814814814807</v>
      </c>
      <c r="AQ1640" s="27">
        <f>AVERAGEIFS(H$1074:H$1598, $X$549:$X$1073, "=1", $X$1074:$X$1598, "=1", $R$549:$R$1073, "correct", $R$1074:$R$1598, "correct")</f>
        <v>8.8774074074074072</v>
      </c>
      <c r="AR1640" s="27">
        <f>AVERAGEIFS(I$1074:I$1598, $X$549:$X$1073, "=1", $X$1074:$X$1598, "=1", $R$549:$R$1073, "correct", $R$1074:$R$1598, "correct")</f>
        <v>23.119506172839515</v>
      </c>
      <c r="AS1640" s="27">
        <f>AVERAGEIFS(J$1074:J$1598, $X$549:$X$1073, "=1", $X$1074:$X$1598, "=1", $R$549:$R$1073, "correct", $R$1074:$R$1598, "correct")</f>
        <v>42.578395061728394</v>
      </c>
      <c r="AT1640" s="27">
        <f>AVERAGEIFS(K$1074:K$1598, $X$549:$X$1073, "=1", $X$1074:$X$1598, "=1", $R$549:$R$1073, "correct", $R$1074:$R$1598, "correct")</f>
        <v>0.41232098765432101</v>
      </c>
      <c r="AU1640" s="27">
        <f>AVERAGEIFS(L$1074:L$1598, $X$549:$X$1073, "=1", $X$1074:$X$1598, "=1", $R$549:$R$1073, "correct", $R$1074:$R$1598, "correct")</f>
        <v>4.0686419753086414E-2</v>
      </c>
      <c r="AV1640" s="27">
        <f>AVERAGEIFS(M$1074:M$1598, $X$549:$X$1073, "=1", $X$1074:$X$1598, "=1", $R$549:$R$1073, "correct", $R$1074:$R$1598, "correct")</f>
        <v>29.704197530864196</v>
      </c>
      <c r="AW1640" s="27">
        <f>AVERAGEIFS(N$1074:N$1598, $X$549:$X$1073, "=1", $X$1074:$X$1598, "=1", $R$549:$R$1073, "correct", $R$1074:$R$1598, "correct")</f>
        <v>1.6501975308641983</v>
      </c>
      <c r="AY1640" s="1">
        <f>COUNTIFS($X$549:$X$1073, "=1", $X$1074:$X$1598, "=1", $R$549:$R$1073, "plausible", $R$1074:$R$1598, "plausible")</f>
        <v>34</v>
      </c>
      <c r="AZ1640" s="1" t="s">
        <v>1710</v>
      </c>
      <c r="BA1640" s="27">
        <f>AVERAGEIFS(B$1074:B$1598, $X$549:$X$1073, "=1", $X$1074:$X$1598, "=1", $R$549:$R$1073, "plausible", $R$1074:$R$1598, "plausible")</f>
        <v>4.1788235294117655</v>
      </c>
      <c r="BB1640" s="27">
        <f>AVERAGEIFS(C$1074:C$1598, $X$549:$X$1073, "=1", $X$1074:$X$1598, "=1", $R$549:$R$1073, "plausible", $R$1074:$R$1598, "plausible")</f>
        <v>75.875294117647059</v>
      </c>
      <c r="BC1640" s="27">
        <f>AVERAGEIFS(D$1074:D$1598, $X$549:$X$1073, "=1", $X$1074:$X$1598, "=1", $R$549:$R$1073, "plausible", $R$1074:$R$1598, "plausible")</f>
        <v>24.223823529411764</v>
      </c>
      <c r="BD1640" s="27">
        <f>AVERAGEIFS(E$1074:E$1598, $X$549:$X$1073, "=1", $X$1074:$X$1598, "=1", $R$549:$R$1073, "plausible", $R$1074:$R$1598, "plausible")</f>
        <v>7.7729411764705878</v>
      </c>
      <c r="BE1640" s="27">
        <f>AVERAGEIFS(F$1074:F$1598, $X$549:$X$1073, "=1", $X$1074:$X$1598, "=1", $R$549:$R$1073, "plausible", $R$1074:$R$1598, "plausible")</f>
        <v>17.479117647058818</v>
      </c>
      <c r="BF1640" s="27">
        <f>AVERAGEIFS(G$1074:G$1598, $X$549:$X$1073, "=1", $X$1074:$X$1598, "=1", $R$549:$R$1073, "plausible", $R$1074:$R$1598, "plausible")</f>
        <v>4.7797058823529408</v>
      </c>
      <c r="BG1640" s="27">
        <f>AVERAGEIFS(H$1074:H$1598, $X$549:$X$1073, "=1", $X$1074:$X$1598, "=1", $R$549:$R$1073, "plausible", $R$1074:$R$1598, "plausible")</f>
        <v>12.551764705882357</v>
      </c>
      <c r="BH1640" s="27">
        <f>AVERAGEIFS(I$1074:I$1598, $X$549:$X$1073, "=1", $X$1074:$X$1598, "=1", $R$549:$R$1073, "plausible", $R$1074:$R$1598, "plausible")</f>
        <v>41.701470588235296</v>
      </c>
      <c r="BI1640" s="27">
        <f>AVERAGEIFS(J$1074:J$1598, $X$549:$X$1073, "=1", $X$1074:$X$1598, "=1", $R$549:$R$1073, "plausible", $R$1074:$R$1598, "plausible")</f>
        <v>69.361764705882379</v>
      </c>
      <c r="BJ1640" s="27">
        <f>AVERAGEIFS(K$1074:K$1598, $X$549:$X$1073, "=1", $X$1074:$X$1598, "=1", $R$549:$R$1073, "plausible", $R$1074:$R$1598, "plausible")</f>
        <v>0.48338235294117643</v>
      </c>
      <c r="BK1640" s="27">
        <f>AVERAGEIFS(L$1074:L$1598, $X$549:$X$1073, "=1", $X$1074:$X$1598, "=1", $R$549:$R$1073, "plausible", $R$1074:$R$1598, "plausible")</f>
        <v>4.0064705882352947E-2</v>
      </c>
      <c r="BL1640" s="27">
        <f>AVERAGEIFS(M$1074:M$1598, $X$549:$X$1073, "=1", $X$1074:$X$1598, "=1", $R$549:$R$1073, "plausible", $R$1074:$R$1598, "plausible")</f>
        <v>44.107941176470582</v>
      </c>
      <c r="BM1640" s="27">
        <f>AVERAGEIFS(N$1074:N$1598, $X$549:$X$1073, "=1", $X$1074:$X$1598, "=1", $R$549:$R$1073, "plausible", $R$1074:$R$1598, "plausible")</f>
        <v>2.4501176470588231</v>
      </c>
    </row>
    <row r="1641" spans="1:65" x14ac:dyDescent="0.35">
      <c r="A1641" s="37"/>
      <c r="C1641" s="45" t="s">
        <v>586</v>
      </c>
      <c r="D1641" s="27"/>
      <c r="E1641" s="45" t="s">
        <v>586</v>
      </c>
      <c r="F1641" s="27"/>
      <c r="G1641" s="27"/>
      <c r="H1641" s="27"/>
      <c r="I1641" s="27"/>
      <c r="J1641" s="45" t="s">
        <v>586</v>
      </c>
      <c r="K1641" s="27"/>
      <c r="L1641" s="27"/>
      <c r="M1641" s="27"/>
      <c r="N1641" s="27"/>
      <c r="O1641" s="27"/>
      <c r="R1641" s="37" t="s">
        <v>587</v>
      </c>
      <c r="T1641" s="43"/>
      <c r="U1641" s="43"/>
      <c r="V1641" s="43"/>
      <c r="W1641" s="43"/>
      <c r="X1641" s="43"/>
      <c r="Y1641" s="43"/>
      <c r="Z1641" s="43"/>
      <c r="AA1641" s="43"/>
      <c r="AB1641" s="43"/>
      <c r="AC1641" s="43"/>
      <c r="AD1641" s="43"/>
      <c r="AE1641" s="43"/>
      <c r="AF1641" s="43"/>
      <c r="AI1641" s="37"/>
      <c r="AK1641" s="45" t="s">
        <v>586</v>
      </c>
      <c r="AL1641" s="27"/>
      <c r="AM1641" s="45" t="s">
        <v>586</v>
      </c>
      <c r="AN1641" s="27"/>
      <c r="AO1641" s="27"/>
      <c r="AP1641" s="27"/>
      <c r="AQ1641" s="27"/>
      <c r="AR1641" s="45" t="s">
        <v>586</v>
      </c>
      <c r="AS1641" s="27"/>
      <c r="AT1641" s="27"/>
      <c r="AU1641" s="27"/>
      <c r="AV1641" s="27"/>
      <c r="AW1641" s="27"/>
      <c r="AY1641" s="37"/>
      <c r="BA1641" s="45" t="s">
        <v>586</v>
      </c>
      <c r="BB1641" s="27"/>
      <c r="BC1641" s="45" t="s">
        <v>586</v>
      </c>
      <c r="BD1641" s="27"/>
      <c r="BE1641" s="27"/>
      <c r="BF1641" s="27"/>
      <c r="BG1641" s="27"/>
      <c r="BH1641" s="45" t="s">
        <v>586</v>
      </c>
      <c r="BI1641" s="27"/>
      <c r="BJ1641" s="27"/>
      <c r="BK1641" s="27"/>
      <c r="BL1641" s="27"/>
      <c r="BM1641" s="27"/>
    </row>
    <row r="1642" spans="1:65" ht="32.4" customHeight="1" x14ac:dyDescent="0.35">
      <c r="B1642" s="14" t="s">
        <v>467</v>
      </c>
      <c r="C1642" s="44" t="s">
        <v>454</v>
      </c>
      <c r="D1642" s="44" t="s">
        <v>455</v>
      </c>
      <c r="E1642" s="44" t="s">
        <v>456</v>
      </c>
      <c r="F1642" s="44" t="s">
        <v>21</v>
      </c>
      <c r="G1642" s="44" t="s">
        <v>457</v>
      </c>
      <c r="H1642" s="44" t="s">
        <v>22</v>
      </c>
      <c r="I1642" s="44" t="s">
        <v>458</v>
      </c>
      <c r="J1642" s="44" t="s">
        <v>459</v>
      </c>
      <c r="K1642" s="44" t="s">
        <v>460</v>
      </c>
      <c r="L1642" s="44" t="s">
        <v>461</v>
      </c>
      <c r="M1642" s="44" t="s">
        <v>462</v>
      </c>
      <c r="N1642" s="44" t="s">
        <v>463</v>
      </c>
      <c r="O1642" s="44" t="s">
        <v>464</v>
      </c>
      <c r="S1642" s="14" t="s">
        <v>467</v>
      </c>
      <c r="T1642" s="44" t="s">
        <v>454</v>
      </c>
      <c r="U1642" s="44" t="s">
        <v>455</v>
      </c>
      <c r="V1642" s="44" t="s">
        <v>456</v>
      </c>
      <c r="W1642" s="44" t="s">
        <v>21</v>
      </c>
      <c r="X1642" s="44" t="s">
        <v>457</v>
      </c>
      <c r="Y1642" s="44" t="s">
        <v>22</v>
      </c>
      <c r="Z1642" s="44" t="s">
        <v>458</v>
      </c>
      <c r="AA1642" s="44" t="s">
        <v>459</v>
      </c>
      <c r="AB1642" s="44" t="s">
        <v>460</v>
      </c>
      <c r="AC1642" s="44" t="s">
        <v>461</v>
      </c>
      <c r="AD1642" s="44" t="s">
        <v>462</v>
      </c>
      <c r="AE1642" s="44" t="s">
        <v>463</v>
      </c>
      <c r="AF1642" s="44" t="s">
        <v>464</v>
      </c>
      <c r="AJ1642" s="14" t="s">
        <v>467</v>
      </c>
      <c r="AK1642" s="44" t="s">
        <v>454</v>
      </c>
      <c r="AL1642" s="44" t="s">
        <v>455</v>
      </c>
      <c r="AM1642" s="44" t="s">
        <v>456</v>
      </c>
      <c r="AN1642" s="44" t="s">
        <v>21</v>
      </c>
      <c r="AO1642" s="44" t="s">
        <v>457</v>
      </c>
      <c r="AP1642" s="44" t="s">
        <v>22</v>
      </c>
      <c r="AQ1642" s="44" t="s">
        <v>458</v>
      </c>
      <c r="AR1642" s="44" t="s">
        <v>459</v>
      </c>
      <c r="AS1642" s="44" t="s">
        <v>460</v>
      </c>
      <c r="AT1642" s="44" t="s">
        <v>461</v>
      </c>
      <c r="AU1642" s="44" t="s">
        <v>462</v>
      </c>
      <c r="AV1642" s="44" t="s">
        <v>463</v>
      </c>
      <c r="AW1642" s="44" t="s">
        <v>464</v>
      </c>
      <c r="AZ1642" s="14" t="s">
        <v>467</v>
      </c>
      <c r="BA1642" s="44" t="s">
        <v>454</v>
      </c>
      <c r="BB1642" s="44" t="s">
        <v>455</v>
      </c>
      <c r="BC1642" s="44" t="s">
        <v>456</v>
      </c>
      <c r="BD1642" s="44" t="s">
        <v>21</v>
      </c>
      <c r="BE1642" s="44" t="s">
        <v>457</v>
      </c>
      <c r="BF1642" s="44" t="s">
        <v>22</v>
      </c>
      <c r="BG1642" s="44" t="s">
        <v>458</v>
      </c>
      <c r="BH1642" s="44" t="s">
        <v>459</v>
      </c>
      <c r="BI1642" s="44" t="s">
        <v>460</v>
      </c>
      <c r="BJ1642" s="44" t="s">
        <v>461</v>
      </c>
      <c r="BK1642" s="44" t="s">
        <v>462</v>
      </c>
      <c r="BL1642" s="44" t="s">
        <v>463</v>
      </c>
      <c r="BM1642" s="44" t="s">
        <v>464</v>
      </c>
    </row>
    <row r="1643" spans="1:65" x14ac:dyDescent="0.35">
      <c r="A1643" s="1">
        <f>COUNTIFS($X$549:$X$1073, "&gt;1", $X$1074:$X$1598, "&gt;1")</f>
        <v>188</v>
      </c>
      <c r="B1643" s="1" t="s">
        <v>1149</v>
      </c>
      <c r="C1643" s="27">
        <f>AVERAGEIFS(B$549:B$1073, $X$549:$X$1073, "&gt;1", $X$1074:$X$1598, "&gt;1")</f>
        <v>4.0160638297872397</v>
      </c>
      <c r="D1643" s="27">
        <f>AVERAGEIFS(C$549:C$1073, $X$549:$X$1073, "&gt;1", $X$1074:$X$1598, "&gt;1")</f>
        <v>77.624946808510643</v>
      </c>
      <c r="E1643" s="27">
        <f>AVERAGEIFS(D$549:D$1073, $X$549:$X$1073, "&gt;1", $X$1074:$X$1598, "&gt;1")</f>
        <v>18.887872340425531</v>
      </c>
      <c r="F1643" s="27">
        <f>AVERAGEIFS(E$549:E$1073, $X$549:$X$1073, "&gt;1", $X$1074:$X$1598, "&gt;1")</f>
        <v>6.5814361702127657</v>
      </c>
      <c r="G1643" s="27">
        <f>AVERAGEIFS(F$549:F$1073, $X$549:$X$1073, "&gt;1", $X$1074:$X$1598, "&gt;1")</f>
        <v>14.355265957446813</v>
      </c>
      <c r="H1643" s="27">
        <f>AVERAGEIFS(G$549:G$1073, $X$549:$X$1073, "&gt;1", $X$1074:$X$1598, "&gt;1")</f>
        <v>4.1009574468085104</v>
      </c>
      <c r="I1643" s="27">
        <f>AVERAGEIFS(H$549:H$1073, $X$549:$X$1073, "&gt;1", $X$1074:$X$1598, "&gt;1")</f>
        <v>10.683297872340422</v>
      </c>
      <c r="J1643" s="27">
        <f>AVERAGEIFS(I$549:I$1073, $X$549:$X$1073, "&gt;1", $X$1074:$X$1598, "&gt;1")</f>
        <v>33.243617021276606</v>
      </c>
      <c r="K1643" s="27">
        <f>AVERAGEIFS(J$549:J$1073, $X$549:$X$1073, "&gt;1", $X$1074:$X$1598, "&gt;1")</f>
        <v>56.690265957446833</v>
      </c>
      <c r="L1643" s="27">
        <f>AVERAGEIFS(K$549:K$1073, $X$549:$X$1073, "&gt;1", $X$1074:$X$1598, "&gt;1")</f>
        <v>0.37042553191489364</v>
      </c>
      <c r="M1643" s="27">
        <f>AVERAGEIFS(L$549:L$1073, $X$549:$X$1073, "&gt;1", $X$1074:$X$1598, "&gt;1")</f>
        <v>5.5196808510638282E-2</v>
      </c>
      <c r="N1643" s="27">
        <f>AVERAGEIFS(M$549:M$1073, $X$549:$X$1073, "&gt;1", $X$1074:$X$1598, "&gt;1")</f>
        <v>31.645750000000024</v>
      </c>
      <c r="O1643" s="27">
        <f>AVERAGEIFS(N$549:N$1073, $X$549:$X$1073, "&gt;1", $X$1074:$X$1598, "&gt;1")</f>
        <v>1.7583372340425536</v>
      </c>
      <c r="R1643" s="1">
        <f>COUNTIFS($AD$1074:$AD$1598, "YES")</f>
        <v>30</v>
      </c>
      <c r="S1643" s="1" t="s">
        <v>1150</v>
      </c>
      <c r="T1643" s="27">
        <f>AVERAGEIFS(B$549:B$1073, $AD$1074:$AD$1598, "YES")</f>
        <v>4.8880000000000008</v>
      </c>
      <c r="U1643" s="27">
        <f>AVERAGEIFS(C$549:C$1073, $AD$1074:$AD$1598, "YES")</f>
        <v>74.904666666666657</v>
      </c>
      <c r="V1643" s="27">
        <f>AVERAGEIFS(D$549:D$1073, $AD$1074:$AD$1598, "YES")</f>
        <v>27.631666666666671</v>
      </c>
      <c r="W1643" s="27">
        <f>AVERAGEIFS(E$549:E$1073, $AD$1074:$AD$1598, "YES")</f>
        <v>8.4856666666666651</v>
      </c>
      <c r="X1643" s="27">
        <f>AVERAGEIFS(F$549:F$1073, $AD$1074:$AD$1598, "YES")</f>
        <v>20.957333333333334</v>
      </c>
      <c r="Y1643" s="27">
        <f>AVERAGEIFS(G$549:G$1073, $AD$1074:$AD$1598, "YES")</f>
        <v>4.8176666666666677</v>
      </c>
      <c r="Z1643" s="27">
        <f>AVERAGEIFS(H$549:H$1073, $AD$1074:$AD$1598, "YES")</f>
        <v>13.304666666666668</v>
      </c>
      <c r="AA1643" s="27">
        <f>AVERAGEIFS(I$549:I$1073, $AD$1074:$AD$1598, "YES")</f>
        <v>48.588333333333324</v>
      </c>
      <c r="AB1643" s="27">
        <f>AVERAGEIFS(J$549:J$1073, $AD$1074:$AD$1598, "YES")</f>
        <v>77.892666666666656</v>
      </c>
      <c r="AC1643" s="27">
        <f>AVERAGEIFS(K$549:K$1073, $AD$1074:$AD$1598, "YES")</f>
        <v>0.34370000000000001</v>
      </c>
      <c r="AD1643" s="27">
        <f>AVERAGEIFS(L$549:L$1073, $AD$1074:$AD$1598, "YES")</f>
        <v>4.7259999999999996E-2</v>
      </c>
      <c r="AE1643" s="27">
        <f>AVERAGEIFS(M$549:M$1073, $AD$1074:$AD$1598, "YES")</f>
        <v>80.135000000000005</v>
      </c>
      <c r="AF1643" s="27">
        <f>AVERAGEIFS(N$549:N$1073, $AD$1074:$AD$1598, "YES")</f>
        <v>4.4520333333333326</v>
      </c>
      <c r="AI1643" s="1">
        <f>COUNTIFS($X$549:$X$1073, "&gt;1", $X$1074:$X$1598, "&gt;1", $R$549:$R$1073, "correct", $R$1074:$R$1598, "correct")</f>
        <v>63</v>
      </c>
      <c r="AJ1643" s="1" t="s">
        <v>1149</v>
      </c>
      <c r="AK1643" s="27">
        <f>AVERAGEIFS(B$549:B$1073, $X$549:$X$1073, "&gt;1", $X$1074:$X$1598, "&gt;1", $R$549:$R$1073, "correct", $R$1074:$R$1598, "correct")</f>
        <v>3.8296825396825396</v>
      </c>
      <c r="AL1643" s="27">
        <f>AVERAGEIFS(C$549:C$1073, $X$549:$X$1073, "&gt;1", $X$1074:$X$1598, "&gt;1", $R$549:$R$1073, "correct", $R$1074:$R$1598, "correct")</f>
        <v>78.341587301587296</v>
      </c>
      <c r="AM1643" s="27">
        <f>AVERAGEIFS(D$549:D$1073, $X$549:$X$1073, "&gt;1", $X$1074:$X$1598, "&gt;1", $R$549:$R$1073, "correct", $R$1074:$R$1598, "correct")</f>
        <v>15.33238095238095</v>
      </c>
      <c r="AN1643" s="27">
        <f>AVERAGEIFS(E$549:E$1073, $X$549:$X$1073, "&gt;1", $X$1074:$X$1598, "&gt;1", $R$549:$R$1073, "correct", $R$1074:$R$1598, "correct")</f>
        <v>6.2115873015873033</v>
      </c>
      <c r="AO1643" s="27">
        <f>AVERAGEIFS(F$549:F$1073, $X$549:$X$1073, "&gt;1", $X$1074:$X$1598, "&gt;1", $R$549:$R$1073, "correct", $R$1074:$R$1598, "correct")</f>
        <v>11.931428571428567</v>
      </c>
      <c r="AP1643" s="27">
        <f>AVERAGEIFS(G$549:G$1073, $X$549:$X$1073, "&gt;1", $X$1074:$X$1598, "&gt;1", $R$549:$R$1073, "correct", $R$1074:$R$1598, "correct")</f>
        <v>3.8261904761904759</v>
      </c>
      <c r="AQ1643" s="27">
        <f>AVERAGEIFS(H$549:H$1073, $X$549:$X$1073, "&gt;1", $X$1074:$X$1598, "&gt;1", $R$549:$R$1073, "correct", $R$1074:$R$1598, "correct")</f>
        <v>10.03904761904762</v>
      </c>
      <c r="AR1643" s="27">
        <f>AVERAGEIFS(I$549:I$1073, $X$549:$X$1073, "&gt;1", $X$1074:$X$1598, "&gt;1", $R$549:$R$1073, "correct", $R$1074:$R$1598, "correct")</f>
        <v>27.264761904761908</v>
      </c>
      <c r="AS1643" s="27">
        <f>AVERAGEIFS(J$549:J$1073, $X$549:$X$1073, "&gt;1", $X$1074:$X$1598, "&gt;1", $R$549:$R$1073, "correct", $R$1074:$R$1598, "correct")</f>
        <v>50.3904761904762</v>
      </c>
      <c r="AT1643" s="27">
        <f>AVERAGEIFS(K$549:K$1073, $X$549:$X$1073, "&gt;1", $X$1074:$X$1598, "&gt;1", $R$549:$R$1073, "correct", $R$1074:$R$1598, "correct")</f>
        <v>0.42449206349206359</v>
      </c>
      <c r="AU1643" s="27">
        <f>AVERAGEIFS(L$549:L$1073, $X$549:$X$1073, "&gt;1", $X$1074:$X$1598, "&gt;1", $R$549:$R$1073, "correct", $R$1074:$R$1598, "correct")</f>
        <v>5.551428571428571E-2</v>
      </c>
      <c r="AV1643" s="27">
        <f>AVERAGEIFS(M$549:M$1073, $X$549:$X$1073, "&gt;1", $X$1074:$X$1598, "&gt;1", $R$549:$R$1073, "correct", $R$1074:$R$1598, "correct")</f>
        <v>58.314126984126986</v>
      </c>
      <c r="AW1643" s="27">
        <f>AVERAGEIFS(N$549:N$1073, $X$549:$X$1073, "&gt;1", $X$1074:$X$1598, "&gt;1", $R$549:$R$1073, "correct", $R$1074:$R$1598, "correct")</f>
        <v>3.24015873015873</v>
      </c>
      <c r="AY1643" s="1">
        <f>COUNTIFS($X$549:$X$1073, "&gt;1", $X$1074:$X$1598, "&gt;1", $R$549:$R$1073, "plausible", $R$1074:$R$1598, "plausible")</f>
        <v>125</v>
      </c>
      <c r="AZ1643" s="1" t="s">
        <v>1149</v>
      </c>
      <c r="BA1643" s="27">
        <f>AVERAGEIFS(B$549:B$1073, $X$549:$X$1073, "&gt;1", $X$1074:$X$1598, "&gt;1", $R$549:$R$1073, "plausible", $R$1074:$R$1598, "plausible")</f>
        <v>4.1100000000000021</v>
      </c>
      <c r="BB1643" s="27">
        <f>AVERAGEIFS(C$549:C$1073, $X$549:$X$1073, "&gt;1", $X$1074:$X$1598, "&gt;1", $R$549:$R$1073, "plausible", $R$1074:$R$1598, "plausible")</f>
        <v>77.263760000000005</v>
      </c>
      <c r="BC1643" s="27">
        <f>AVERAGEIFS(D$549:D$1073, $X$549:$X$1073, "&gt;1", $X$1074:$X$1598, "&gt;1", $R$549:$R$1073, "plausible", $R$1074:$R$1598, "plausible")</f>
        <v>20.679840000000006</v>
      </c>
      <c r="BD1643" s="27">
        <f>AVERAGEIFS(E$549:E$1073, $X$549:$X$1073, "&gt;1", $X$1074:$X$1598, "&gt;1", $R$549:$R$1073, "plausible", $R$1074:$R$1598, "plausible")</f>
        <v>6.7678399999999996</v>
      </c>
      <c r="BE1643" s="27">
        <f>AVERAGEIFS(F$549:F$1073, $X$549:$X$1073, "&gt;1", $X$1074:$X$1598, "&gt;1", $R$549:$R$1073, "plausible", $R$1074:$R$1598, "plausible")</f>
        <v>15.576880000000008</v>
      </c>
      <c r="BF1643" s="27">
        <f>AVERAGEIFS(G$549:G$1073, $X$549:$X$1073, "&gt;1", $X$1074:$X$1598, "&gt;1", $R$549:$R$1073, "plausible", $R$1074:$R$1598, "plausible")</f>
        <v>4.2394400000000001</v>
      </c>
      <c r="BG1643" s="27">
        <f>AVERAGEIFS(H$549:H$1073, $X$549:$X$1073, "&gt;1", $X$1074:$X$1598, "&gt;1", $R$549:$R$1073, "plausible", $R$1074:$R$1598, "plausible")</f>
        <v>11.007999999999997</v>
      </c>
      <c r="BH1643" s="27">
        <f>AVERAGEIFS(I$549:I$1073, $X$549:$X$1073, "&gt;1", $X$1074:$X$1598, "&gt;1", $R$549:$R$1073, "plausible", $R$1074:$R$1598, "plausible")</f>
        <v>36.256960000000007</v>
      </c>
      <c r="BI1643" s="27">
        <f>AVERAGEIFS(J$549:J$1073, $X$549:$X$1073, "&gt;1", $X$1074:$X$1598, "&gt;1", $R$549:$R$1073, "plausible", $R$1074:$R$1598, "plausible")</f>
        <v>59.865360000000024</v>
      </c>
      <c r="BJ1643" s="27">
        <f>AVERAGEIFS(K$549:K$1073, $X$549:$X$1073, "&gt;1", $X$1074:$X$1598, "&gt;1", $R$549:$R$1073, "plausible", $R$1074:$R$1598, "plausible")</f>
        <v>0.34317599999999993</v>
      </c>
      <c r="BK1643" s="27">
        <f>AVERAGEIFS(L$549:L$1073, $X$549:$X$1073, "&gt;1", $X$1074:$X$1598, "&gt;1", $R$549:$R$1073, "plausible", $R$1074:$R$1598, "plausible")</f>
        <v>5.503679999999999E-2</v>
      </c>
      <c r="BL1643" s="27">
        <f>AVERAGEIFS(M$549:M$1073, $X$549:$X$1073, "&gt;1", $X$1074:$X$1598, "&gt;1", $R$549:$R$1073, "plausible", $R$1074:$R$1598, "plausible")</f>
        <v>18.204888</v>
      </c>
      <c r="BM1643" s="27">
        <f>AVERAGEIFS(N$549:N$1073, $X$549:$X$1073, "&gt;1", $X$1074:$X$1598, "&gt;1", $R$549:$R$1073, "plausible", $R$1074:$R$1598, "plausible")</f>
        <v>1.0114991999999998</v>
      </c>
    </row>
    <row r="1644" spans="1:65" x14ac:dyDescent="0.35">
      <c r="A1644" s="1">
        <f>COUNTIFS($X$549:$X$1073, "&gt;1", $X$1074:$X$1598, "&gt;1")</f>
        <v>188</v>
      </c>
      <c r="B1644" s="1" t="s">
        <v>1712</v>
      </c>
      <c r="C1644" s="27">
        <f>AVERAGEIFS(B$1074:B$1598, $X$549:$X$1073, "&gt;1", $X$1074:$X$1598, "&gt;1")</f>
        <v>4.0143085106383003</v>
      </c>
      <c r="D1644" s="27">
        <f>AVERAGEIFS(C$1074:C$1598, $X$549:$X$1073, "&gt;1", $X$1074:$X$1598, "&gt;1")</f>
        <v>77.656382978723386</v>
      </c>
      <c r="E1644" s="27">
        <f>AVERAGEIFS(D$1074:D$1598, $X$549:$X$1073, "&gt;1", $X$1074:$X$1598, "&gt;1")</f>
        <v>18.691329787234039</v>
      </c>
      <c r="F1644" s="27">
        <f>AVERAGEIFS(E$1074:E$1598, $X$549:$X$1073, "&gt;1", $X$1074:$X$1598, "&gt;1")</f>
        <v>6.5574468085106377</v>
      </c>
      <c r="G1644" s="27">
        <f>AVERAGEIFS(F$1074:F$1598, $X$549:$X$1073, "&gt;1", $X$1074:$X$1598, "&gt;1")</f>
        <v>14.314999999999989</v>
      </c>
      <c r="H1644" s="27">
        <f>AVERAGEIFS(G$1074:G$1598, $X$549:$X$1073, "&gt;1", $X$1074:$X$1598, "&gt;1")</f>
        <v>4.0928723404255338</v>
      </c>
      <c r="I1644" s="27">
        <f>AVERAGEIFS(H$1074:H$1598, $X$549:$X$1073, "&gt;1", $X$1074:$X$1598, "&gt;1")</f>
        <v>10.650638297872343</v>
      </c>
      <c r="J1644" s="27">
        <f>AVERAGEIFS(I$1074:I$1598, $X$549:$X$1073, "&gt;1", $X$1074:$X$1598, "&gt;1")</f>
        <v>33.006117021276587</v>
      </c>
      <c r="K1644" s="27">
        <f>AVERAGEIFS(J$1074:J$1598, $X$549:$X$1073, "&gt;1", $X$1074:$X$1598, "&gt;1")</f>
        <v>56.355159574468068</v>
      </c>
      <c r="L1644" s="27">
        <f>AVERAGEIFS(K$1074:K$1598, $X$549:$X$1073, "&gt;1", $X$1074:$X$1598, "&gt;1")</f>
        <v>0.38346276595744683</v>
      </c>
      <c r="M1644" s="27">
        <f>AVERAGEIFS(L$1074:L$1598, $X$549:$X$1073, "&gt;1", $X$1074:$X$1598, "&gt;1")</f>
        <v>5.7026595744680851E-2</v>
      </c>
      <c r="N1644" s="27">
        <f>AVERAGEIFS(M$1074:M$1598, $X$549:$X$1073, "&gt;1", $X$1074:$X$1598, "&gt;1")</f>
        <v>32.113409574468108</v>
      </c>
      <c r="O1644" s="27">
        <f>AVERAGEIFS(N$1074:N$1598, $X$549:$X$1073, "&gt;1", $X$1074:$X$1598, "&gt;1")</f>
        <v>1.7841882978723409</v>
      </c>
      <c r="R1644" s="1">
        <f>COUNTIFS($AD$1074:$AD$1598, "YES")</f>
        <v>30</v>
      </c>
      <c r="S1644" s="1" t="s">
        <v>1713</v>
      </c>
      <c r="T1644" s="27">
        <f>AVERAGEIFS(B$1074:B$1598, $AD$1074:$AD$1598, "YES")</f>
        <v>4.8670000000000009</v>
      </c>
      <c r="U1644" s="27">
        <f>AVERAGEIFS(C$1074:C$1598, $AD$1074:$AD$1598, "YES")</f>
        <v>75.070333333333323</v>
      </c>
      <c r="V1644" s="27">
        <f>AVERAGEIFS(D$1074:D$1598, $AD$1074:$AD$1598, "YES")</f>
        <v>27.189666666666664</v>
      </c>
      <c r="W1644" s="27">
        <f>AVERAGEIFS(E$1074:E$1598, $AD$1074:$AD$1598, "YES")</f>
        <v>8.4049999999999976</v>
      </c>
      <c r="X1644" s="27">
        <f>AVERAGEIFS(F$1074:F$1598, $AD$1074:$AD$1598, "YES")</f>
        <v>20.773333333333333</v>
      </c>
      <c r="Y1644" s="27">
        <f>AVERAGEIFS(G$1074:G$1598, $AD$1074:$AD$1598, "YES")</f>
        <v>4.7330000000000005</v>
      </c>
      <c r="Z1644" s="27">
        <f>AVERAGEIFS(H$1074:H$1598, $AD$1074:$AD$1598, "YES")</f>
        <v>13.13833333333333</v>
      </c>
      <c r="AA1644" s="27">
        <f>AVERAGEIFS(I$1074:I$1598, $AD$1074:$AD$1598, "YES")</f>
        <v>47.961666666666666</v>
      </c>
      <c r="AB1644" s="27">
        <f>AVERAGEIFS(J$1074:J$1598, $AD$1074:$AD$1598, "YES")</f>
        <v>76.565333333333356</v>
      </c>
      <c r="AC1644" s="27">
        <f>AVERAGEIFS(K$1074:K$1598, $AD$1074:$AD$1598, "YES")</f>
        <v>0.3360333333333333</v>
      </c>
      <c r="AD1644" s="27">
        <f>AVERAGEIFS(L$1074:L$1598, $AD$1074:$AD$1598, "YES")</f>
        <v>4.7826666666666663E-2</v>
      </c>
      <c r="AE1644" s="27">
        <f>AVERAGEIFS(M$1074:M$1598, $AD$1074:$AD$1598, "YES")</f>
        <v>79.515666666666675</v>
      </c>
      <c r="AF1644" s="27">
        <f>AVERAGEIFS(N$1074:N$1598, $AD$1074:$AD$1598, "YES")</f>
        <v>4.4177</v>
      </c>
      <c r="AI1644" s="1">
        <f>COUNTIFS($X$549:$X$1073, "&gt;1", $X$1074:$X$1598, "&gt;1", $R$549:$R$1073, "correct", $R$1074:$R$1598, "correct")</f>
        <v>63</v>
      </c>
      <c r="AJ1644" s="1" t="s">
        <v>1712</v>
      </c>
      <c r="AK1644" s="27">
        <f>AVERAGEIFS(B$1074:B$1598, $X$549:$X$1073, "&gt;1", $X$1074:$X$1598, "&gt;1", $R$549:$R$1073, "correct", $R$1074:$R$1598, "correct")</f>
        <v>3.9347619047619045</v>
      </c>
      <c r="AL1644" s="27">
        <f>AVERAGEIFS(C$1074:C$1598, $X$549:$X$1073, "&gt;1", $X$1074:$X$1598, "&gt;1", $R$549:$R$1073, "correct", $R$1074:$R$1598, "correct")</f>
        <v>78.078253968253961</v>
      </c>
      <c r="AM1644" s="27">
        <f>AVERAGEIFS(D$1074:D$1598, $X$549:$X$1073, "&gt;1", $X$1074:$X$1598, "&gt;1", $R$549:$R$1073, "correct", $R$1074:$R$1598, "correct")</f>
        <v>15.526349206349206</v>
      </c>
      <c r="AN1644" s="27">
        <f>AVERAGEIFS(E$1074:E$1598, $X$549:$X$1073, "&gt;1", $X$1074:$X$1598, "&gt;1", $R$549:$R$1073, "correct", $R$1074:$R$1598, "correct")</f>
        <v>6.2692063492063514</v>
      </c>
      <c r="AO1644" s="27">
        <f>AVERAGEIFS(F$1074:F$1598, $X$549:$X$1073, "&gt;1", $X$1074:$X$1598, "&gt;1", $R$549:$R$1073, "correct", $R$1074:$R$1598, "correct")</f>
        <v>12.267460317460316</v>
      </c>
      <c r="AP1644" s="27">
        <f>AVERAGEIFS(G$1074:G$1598, $X$549:$X$1073, "&gt;1", $X$1074:$X$1598, "&gt;1", $R$549:$R$1073, "correct", $R$1074:$R$1598, "correct")</f>
        <v>3.9034920634920622</v>
      </c>
      <c r="AQ1644" s="27">
        <f>AVERAGEIFS(H$1074:H$1598, $X$549:$X$1073, "&gt;1", $X$1074:$X$1598, "&gt;1", $R$549:$R$1073, "correct", $R$1074:$R$1598, "correct")</f>
        <v>10.172539682539682</v>
      </c>
      <c r="AR1644" s="27">
        <f>AVERAGEIFS(I$1074:I$1598, $X$549:$X$1073, "&gt;1", $X$1074:$X$1598, "&gt;1", $R$549:$R$1073, "correct", $R$1074:$R$1598, "correct")</f>
        <v>27.792222222222229</v>
      </c>
      <c r="AS1644" s="27">
        <f>AVERAGEIFS(J$1074:J$1598, $X$549:$X$1073, "&gt;1", $X$1074:$X$1598, "&gt;1", $R$549:$R$1073, "correct", $R$1074:$R$1598, "correct")</f>
        <v>51.228412698412697</v>
      </c>
      <c r="AT1644" s="27">
        <f>AVERAGEIFS(K$1074:K$1598, $X$549:$X$1073, "&gt;1", $X$1074:$X$1598, "&gt;1", $R$549:$R$1073, "correct", $R$1074:$R$1598, "correct")</f>
        <v>0.46274603174603191</v>
      </c>
      <c r="AU1644" s="27">
        <f>AVERAGEIFS(L$1074:L$1598, $X$549:$X$1073, "&gt;1", $X$1074:$X$1598, "&gt;1", $R$549:$R$1073, "correct", $R$1074:$R$1598, "correct")</f>
        <v>6.0450793650793637E-2</v>
      </c>
      <c r="AV1644" s="27">
        <f>AVERAGEIFS(M$1074:M$1598, $X$549:$X$1073, "&gt;1", $X$1074:$X$1598, "&gt;1", $R$549:$R$1073, "correct", $R$1074:$R$1598, "correct")</f>
        <v>59.77476190476191</v>
      </c>
      <c r="AW1644" s="27">
        <f>AVERAGEIFS(N$1074:N$1598, $X$549:$X$1073, "&gt;1", $X$1074:$X$1598, "&gt;1", $R$549:$R$1073, "correct", $R$1074:$R$1598, "correct")</f>
        <v>3.3209523809523804</v>
      </c>
      <c r="AY1644" s="38">
        <f>COUNTIFS($X$549:$X$1073, "&gt;1", $X$1074:$X$1598, "&gt;1", $R$549:$R$1073, "plausible", $R$1074:$R$1598, "plausible")</f>
        <v>125</v>
      </c>
      <c r="AZ1644" s="38" t="s">
        <v>1712</v>
      </c>
      <c r="BA1644" s="39">
        <f>AVERAGEIFS(B$1074:B$1598, $X$549:$X$1073, "&gt;1", $X$1074:$X$1598, "&gt;1", $R$549:$R$1073, "plausible", $R$1074:$R$1598, "plausible")</f>
        <v>4.0544000000000002</v>
      </c>
      <c r="BB1644" s="39">
        <f>AVERAGEIFS(C$1074:C$1598, $X$549:$X$1073, "&gt;1", $X$1074:$X$1598, "&gt;1", $R$549:$R$1073, "plausible", $R$1074:$R$1598, "plausible")</f>
        <v>77.443760000000012</v>
      </c>
      <c r="BC1644" s="39">
        <f>AVERAGEIFS(D$1074:D$1598, $X$549:$X$1073, "&gt;1", $X$1074:$X$1598, "&gt;1", $R$549:$R$1073, "plausible", $R$1074:$R$1598, "plausible")</f>
        <v>20.286479999999997</v>
      </c>
      <c r="BD1644" s="39">
        <f>AVERAGEIFS(E$1074:E$1598, $X$549:$X$1073, "&gt;1", $X$1074:$X$1598, "&gt;1", $R$549:$R$1073, "plausible", $R$1074:$R$1598, "plausible")</f>
        <v>6.7027199999999958</v>
      </c>
      <c r="BE1644" s="39">
        <f>AVERAGEIFS(F$1074:F$1598, $X$549:$X$1073, "&gt;1", $X$1074:$X$1598, "&gt;1", $R$549:$R$1073, "plausible", $R$1074:$R$1598, "plausible")</f>
        <v>15.346959999999996</v>
      </c>
      <c r="BF1644" s="39">
        <f>AVERAGEIFS(G$1074:G$1598, $X$549:$X$1073, "&gt;1", $X$1074:$X$1598, "&gt;1", $R$549:$R$1073, "plausible", $R$1074:$R$1598, "plausible")</f>
        <v>4.18832</v>
      </c>
      <c r="BG1644" s="39">
        <f>AVERAGEIFS(H$1074:H$1598, $X$549:$X$1073, "&gt;1", $X$1074:$X$1598, "&gt;1", $R$549:$R$1073, "plausible", $R$1074:$R$1598, "plausible")</f>
        <v>10.891599999999999</v>
      </c>
      <c r="BH1644" s="39">
        <f>AVERAGEIFS(I$1074:I$1598, $X$549:$X$1073, "&gt;1", $X$1074:$X$1598, "&gt;1", $R$549:$R$1073, "plausible", $R$1074:$R$1598, "plausible")</f>
        <v>35.633919999999996</v>
      </c>
      <c r="BI1644" s="39">
        <f>AVERAGEIFS(J$1074:J$1598, $X$549:$X$1073, "&gt;1", $X$1074:$X$1598, "&gt;1", $R$549:$R$1073, "plausible", $R$1074:$R$1598, "plausible")</f>
        <v>58.939039999999977</v>
      </c>
      <c r="BJ1644" s="39">
        <f>AVERAGEIFS(K$1074:K$1598, $X$549:$X$1073, "&gt;1", $X$1074:$X$1598, "&gt;1", $R$549:$R$1073, "plausible", $R$1074:$R$1598, "plausible")</f>
        <v>0.34350399999999998</v>
      </c>
      <c r="BK1644" s="39">
        <f>AVERAGEIFS(L$1074:L$1598, $X$549:$X$1073, "&gt;1", $X$1074:$X$1598, "&gt;1", $R$549:$R$1073, "plausible", $R$1074:$R$1598, "plausible")</f>
        <v>5.530079999999999E-2</v>
      </c>
      <c r="BL1644" s="39">
        <f>AVERAGEIFS(M$1074:M$1598, $X$549:$X$1073, "&gt;1", $X$1074:$X$1598, "&gt;1", $R$549:$R$1073, "plausible", $R$1074:$R$1598, "plausible")</f>
        <v>18.172087999999999</v>
      </c>
      <c r="BM1644" s="39">
        <f>AVERAGEIFS(N$1074:N$1598, $X$549:$X$1073, "&gt;1", $X$1074:$X$1598, "&gt;1", $R$549:$R$1073, "plausible", $R$1074:$R$1598, "plausible")</f>
        <v>1.0096591999999998</v>
      </c>
    </row>
    <row r="1645" spans="1:65" x14ac:dyDescent="0.35">
      <c r="A1645" s="37" t="s">
        <v>587</v>
      </c>
      <c r="C1645" s="45" t="s">
        <v>586</v>
      </c>
      <c r="D1645" s="27"/>
      <c r="E1645" s="45" t="s">
        <v>586</v>
      </c>
      <c r="F1645" s="27"/>
      <c r="G1645" s="45" t="s">
        <v>586</v>
      </c>
      <c r="H1645" s="45" t="s">
        <v>586</v>
      </c>
      <c r="I1645" s="45" t="s">
        <v>586</v>
      </c>
      <c r="J1645" s="45" t="s">
        <v>586</v>
      </c>
      <c r="K1645" s="45" t="s">
        <v>586</v>
      </c>
      <c r="L1645" s="27"/>
      <c r="M1645" s="27"/>
      <c r="N1645" s="27"/>
      <c r="O1645" s="27"/>
      <c r="R1645" s="37" t="s">
        <v>587</v>
      </c>
      <c r="T1645" s="42" t="s">
        <v>586</v>
      </c>
      <c r="U1645" s="27"/>
      <c r="V1645" s="37"/>
      <c r="W1645" s="37"/>
      <c r="X1645" s="37"/>
      <c r="Y1645" s="37"/>
      <c r="Z1645" s="37"/>
      <c r="AA1645" s="37"/>
      <c r="AB1645" s="37"/>
      <c r="AC1645" s="27"/>
      <c r="AD1645" s="37"/>
      <c r="AE1645" s="27"/>
      <c r="AF1645" s="27"/>
      <c r="AI1645" s="63" t="s">
        <v>587</v>
      </c>
      <c r="AJ1645" s="38"/>
      <c r="AK1645" s="64" t="s">
        <v>586</v>
      </c>
      <c r="AL1645" s="57"/>
      <c r="AM1645" s="64" t="s">
        <v>586</v>
      </c>
      <c r="AN1645" s="57"/>
      <c r="AO1645" s="64" t="s">
        <v>586</v>
      </c>
      <c r="AP1645" s="64" t="s">
        <v>586</v>
      </c>
      <c r="AQ1645" s="64" t="s">
        <v>586</v>
      </c>
      <c r="AR1645" s="64" t="s">
        <v>586</v>
      </c>
      <c r="AS1645" s="64" t="s">
        <v>586</v>
      </c>
      <c r="AT1645" s="57"/>
      <c r="AU1645" s="57"/>
      <c r="AV1645" s="57"/>
      <c r="AW1645" s="57"/>
    </row>
    <row r="1646" spans="1:65" ht="33.6" customHeight="1" x14ac:dyDescent="0.35">
      <c r="B1646" s="14" t="s">
        <v>467</v>
      </c>
      <c r="C1646" s="44" t="s">
        <v>454</v>
      </c>
      <c r="D1646" s="44" t="s">
        <v>455</v>
      </c>
      <c r="E1646" s="44" t="s">
        <v>456</v>
      </c>
      <c r="F1646" s="44" t="s">
        <v>21</v>
      </c>
      <c r="G1646" s="44" t="s">
        <v>457</v>
      </c>
      <c r="H1646" s="44" t="s">
        <v>22</v>
      </c>
      <c r="I1646" s="44" t="s">
        <v>458</v>
      </c>
      <c r="J1646" s="44" t="s">
        <v>459</v>
      </c>
      <c r="K1646" s="44" t="s">
        <v>460</v>
      </c>
      <c r="L1646" s="44" t="s">
        <v>461</v>
      </c>
      <c r="M1646" s="44" t="s">
        <v>462</v>
      </c>
      <c r="N1646" s="44" t="s">
        <v>463</v>
      </c>
      <c r="O1646" s="44" t="s">
        <v>464</v>
      </c>
    </row>
    <row r="1647" spans="1:65" ht="13.8" customHeight="1" x14ac:dyDescent="0.35">
      <c r="A1647" s="1">
        <f>COUNTIFS($AE$1074:$AE$1598, "YES")</f>
        <v>45</v>
      </c>
      <c r="B1647" s="1" t="s">
        <v>1151</v>
      </c>
      <c r="C1647" s="27">
        <f>AVERAGEIFS(B$549:B$1073, $AE$1074:$AE$1598, "YES")</f>
        <v>4.0704444444444441</v>
      </c>
      <c r="D1647" s="27">
        <f>AVERAGEIFS(C$549:C$1073, $AE$1074:$AE$1598, "YES")</f>
        <v>76.395555555555561</v>
      </c>
      <c r="E1647" s="27">
        <f>AVERAGEIFS(D$549:D$1073, $AE$1074:$AE$1598, "YES")</f>
        <v>21.020888888888894</v>
      </c>
      <c r="F1647" s="27">
        <f>AVERAGEIFS(E$549:E$1073, $AE$1074:$AE$1598, "YES")</f>
        <v>7.4124444444444428</v>
      </c>
      <c r="G1647" s="27">
        <f>AVERAGEIFS(F$549:F$1073, $AE$1074:$AE$1598, "YES")</f>
        <v>14.968222222222224</v>
      </c>
      <c r="H1647" s="27">
        <f>AVERAGEIFS(G$549:G$1073, $AE$1074:$AE$1598, "YES")</f>
        <v>4.0237777777777781</v>
      </c>
      <c r="I1647" s="27">
        <f>AVERAGEIFS(H$549:H$1073, $AE$1074:$AE$1598, "YES")</f>
        <v>11.436888888888893</v>
      </c>
      <c r="J1647" s="27">
        <f>AVERAGEIFS(I$549:I$1073, $AE$1074:$AE$1598, "YES")</f>
        <v>35.99088888888889</v>
      </c>
      <c r="K1647" s="27">
        <f>AVERAGEIFS(J$549:J$1073, $AE$1074:$AE$1598, "YES")</f>
        <v>62.758444444444436</v>
      </c>
      <c r="L1647" s="27">
        <f>AVERAGEIFS(K$549:K$1073, $AE$1074:$AE$1598, "YES")</f>
        <v>0.22835555555555556</v>
      </c>
      <c r="M1647" s="27">
        <f>AVERAGEIFS(L$549:L$1073, $AE$1074:$AE$1598, "YES")</f>
        <v>5.6422222222222228E-2</v>
      </c>
      <c r="N1647" s="27">
        <f>AVERAGEIFS(M$549:M$1073, $AE$1074:$AE$1598, "YES")</f>
        <v>22.23266666666667</v>
      </c>
      <c r="O1647" s="27">
        <f>AVERAGEIFS(N$549:N$1073, $AE$1074:$AE$1598, "YES")</f>
        <v>1.2349111111111108</v>
      </c>
    </row>
    <row r="1648" spans="1:65" ht="13.8" customHeight="1" x14ac:dyDescent="0.35">
      <c r="A1648" s="1">
        <f>COUNTIFS($AE$1074:$AE$1598, "YES")</f>
        <v>45</v>
      </c>
      <c r="B1648" s="1" t="s">
        <v>1714</v>
      </c>
      <c r="C1648" s="27">
        <f>AVERAGEIFS(B$1074:B$1598, $AE$1074:$AE$1598, "YES")</f>
        <v>4.0195555555555567</v>
      </c>
      <c r="D1648" s="27">
        <f>AVERAGEIFS(C$1074:C$1598, $AE$1074:$AE$1598, "YES")</f>
        <v>76.766222222222225</v>
      </c>
      <c r="E1648" s="27">
        <f>AVERAGEIFS(D$1074:D$1598, $AE$1074:$AE$1598, "YES")</f>
        <v>20.453555555555564</v>
      </c>
      <c r="F1648" s="27">
        <f>AVERAGEIFS(E$1074:E$1598, $AE$1074:$AE$1598, "YES")</f>
        <v>7.242</v>
      </c>
      <c r="G1648" s="27">
        <f>AVERAGEIFS(F$1074:F$1598, $AE$1074:$AE$1598, "YES")</f>
        <v>14.828888888888887</v>
      </c>
      <c r="H1648" s="27">
        <f>AVERAGEIFS(G$1074:G$1598, $AE$1074:$AE$1598, "YES")</f>
        <v>3.9237777777777776</v>
      </c>
      <c r="I1648" s="27">
        <f>AVERAGEIFS(H$1074:H$1598, $AE$1074:$AE$1598, "YES")</f>
        <v>11.166</v>
      </c>
      <c r="J1648" s="27">
        <f>AVERAGEIFS(I$1074:I$1598, $AE$1074:$AE$1598, "YES")</f>
        <v>35.280888888888882</v>
      </c>
      <c r="K1648" s="27">
        <f>AVERAGEIFS(J$1074:J$1598, $AE$1074:$AE$1598, "YES")</f>
        <v>60.835333333333324</v>
      </c>
      <c r="L1648" s="27">
        <f>AVERAGEIFS(K$1074:K$1598, $AE$1074:$AE$1598, "YES")</f>
        <v>0.22364444444444445</v>
      </c>
      <c r="M1648" s="27">
        <f>AVERAGEIFS(L$1074:L$1598, $AE$1074:$AE$1598, "YES")</f>
        <v>5.7200000000000008E-2</v>
      </c>
      <c r="N1648" s="27">
        <f>AVERAGEIFS(M$1074:M$1598, $AE$1074:$AE$1598, "YES")</f>
        <v>21.830000000000002</v>
      </c>
      <c r="O1648" s="27">
        <f>AVERAGEIFS(N$1074:N$1598, $AE$1074:$AE$1598, "YES")</f>
        <v>1.2124666666666666</v>
      </c>
    </row>
    <row r="1649" spans="1:52" ht="13.8" customHeight="1" x14ac:dyDescent="0.35">
      <c r="A1649" s="37" t="s">
        <v>587</v>
      </c>
      <c r="C1649" s="37" t="s">
        <v>586</v>
      </c>
      <c r="D1649" s="37" t="s">
        <v>586</v>
      </c>
      <c r="E1649" s="37" t="s">
        <v>586</v>
      </c>
      <c r="F1649" s="37" t="s">
        <v>586</v>
      </c>
      <c r="G1649" s="37"/>
      <c r="H1649" s="37" t="s">
        <v>586</v>
      </c>
      <c r="I1649" s="37" t="s">
        <v>586</v>
      </c>
      <c r="J1649" s="37" t="s">
        <v>586</v>
      </c>
      <c r="K1649" s="37" t="s">
        <v>586</v>
      </c>
      <c r="L1649" s="27"/>
      <c r="M1649" s="27"/>
      <c r="N1649" s="27"/>
      <c r="O1649" s="27"/>
    </row>
    <row r="1650" spans="1:52" ht="13.8" customHeight="1" x14ac:dyDescent="0.35">
      <c r="A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27"/>
      <c r="M1650" s="27"/>
      <c r="N1650" s="27"/>
      <c r="O1650" s="27"/>
    </row>
    <row r="1651" spans="1:52" ht="15" customHeight="1" x14ac:dyDescent="0.35">
      <c r="O1651"/>
    </row>
    <row r="1652" spans="1:52" x14ac:dyDescent="0.35">
      <c r="A1652" s="33" t="s">
        <v>1744</v>
      </c>
      <c r="B1652" s="28"/>
      <c r="C1652" s="28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</row>
    <row r="1653" spans="1:52" ht="15" x14ac:dyDescent="0.35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</row>
    <row r="1654" spans="1:52" customFormat="1" ht="28.8" x14ac:dyDescent="0.35">
      <c r="A1654" s="14" t="s">
        <v>466</v>
      </c>
      <c r="B1654" s="14" t="s">
        <v>467</v>
      </c>
      <c r="C1654" s="14" t="s">
        <v>454</v>
      </c>
      <c r="D1654" s="14" t="s">
        <v>455</v>
      </c>
      <c r="E1654" s="14" t="s">
        <v>456</v>
      </c>
      <c r="F1654" s="14" t="s">
        <v>21</v>
      </c>
      <c r="G1654" s="14" t="s">
        <v>457</v>
      </c>
      <c r="H1654" s="14" t="s">
        <v>22</v>
      </c>
      <c r="I1654" s="14" t="s">
        <v>458</v>
      </c>
      <c r="J1654" s="14" t="s">
        <v>459</v>
      </c>
      <c r="K1654" s="14" t="s">
        <v>460</v>
      </c>
      <c r="L1654" s="14" t="s">
        <v>461</v>
      </c>
      <c r="M1654" s="14" t="s">
        <v>462</v>
      </c>
      <c r="N1654" s="14" t="s">
        <v>463</v>
      </c>
      <c r="O1654" s="14" t="s">
        <v>464</v>
      </c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Y1654" s="1"/>
      <c r="AZ1654" s="1"/>
    </row>
    <row r="1655" spans="1:52" x14ac:dyDescent="0.35">
      <c r="A1655" s="1">
        <f>COUNTIF($A$24:$A$1598, "*Chart*Buggy")</f>
        <v>74</v>
      </c>
      <c r="B1655" s="1" t="s">
        <v>579</v>
      </c>
      <c r="C1655" s="27">
        <f t="shared" ref="C1655:O1655" si="123">AVERAGEIF($A$24:$A$1598, "*Chart-*_Buggy", B$24:B$1598)</f>
        <v>3.120000000000001</v>
      </c>
      <c r="D1655" s="27">
        <f t="shared" si="123"/>
        <v>79.330135135135123</v>
      </c>
      <c r="E1655" s="27">
        <f t="shared" si="123"/>
        <v>19.88027027027027</v>
      </c>
      <c r="F1655" s="27">
        <f t="shared" si="123"/>
        <v>6.1609459459459481</v>
      </c>
      <c r="G1655" s="27">
        <f t="shared" si="123"/>
        <v>11.595810810810818</v>
      </c>
      <c r="H1655" s="27">
        <f t="shared" si="123"/>
        <v>2.9586486486486487</v>
      </c>
      <c r="I1655" s="27">
        <f t="shared" si="123"/>
        <v>9.1193243243243263</v>
      </c>
      <c r="J1655" s="27">
        <f t="shared" si="123"/>
        <v>31.475540540540546</v>
      </c>
      <c r="K1655" s="27">
        <f t="shared" si="123"/>
        <v>47.962027027027041</v>
      </c>
      <c r="L1655" s="27">
        <f t="shared" si="123"/>
        <v>0.1100945945945946</v>
      </c>
      <c r="M1655" s="27">
        <f t="shared" si="123"/>
        <v>3.0783783783783773E-2</v>
      </c>
      <c r="N1655" s="27">
        <f t="shared" si="123"/>
        <v>2.8813513513513516</v>
      </c>
      <c r="O1655" s="27">
        <f t="shared" si="123"/>
        <v>0.15991891891891891</v>
      </c>
    </row>
    <row r="1656" spans="1:52" x14ac:dyDescent="0.35">
      <c r="A1656" s="1">
        <f>COUNTIF($A$24:$A$1598, "*Chart*Manual")</f>
        <v>74</v>
      </c>
      <c r="B1656" s="1" t="s">
        <v>1152</v>
      </c>
      <c r="C1656" s="27">
        <f>AVERAGEIF($A$24:$A$1598, "*Chart-*_Manual", B$24:B$1598)</f>
        <v>3.1512162162162167</v>
      </c>
      <c r="D1656" s="27">
        <f>AVERAGEIF($A$24:$A$1598, "*Chart-*_Manual", C$24:C$1598)</f>
        <v>79.288783783783757</v>
      </c>
      <c r="E1656" s="27">
        <f>AVERAGEIF($A$24:$A$1598, "*Chart-*_Manual", D$24:D$1598)</f>
        <v>20.012837837837846</v>
      </c>
      <c r="F1656" s="27">
        <f>AVERAGEIF($A$24:$A$1598, "*Chart-*_Manual", E$24:E$1598)</f>
        <v>6.1772972972972982</v>
      </c>
      <c r="G1656" s="27">
        <f>AVERAGEIF($A$24:$A$1598, "*Chart-*_Manual", F$24:F$1598)</f>
        <v>11.680540540540544</v>
      </c>
      <c r="H1656" s="27">
        <f>AVERAGEIF($A$24:$A$1598, "*Chart-*_Manual", G$24:G$1598)</f>
        <v>2.9681081081081078</v>
      </c>
      <c r="I1656" s="27">
        <f>AVERAGEIF($A$24:$A$1598, "*Chart-*_Manual", H$24:H$1598)</f>
        <v>9.1451351351351384</v>
      </c>
      <c r="J1656" s="27">
        <f>AVERAGEIF($A$24:$A$1598, "*Chart-*_Manual", I$24:I$1598)</f>
        <v>31.693108108108103</v>
      </c>
      <c r="K1656" s="27">
        <f>AVERAGEIF($A$24:$A$1598, "*Chart-*_Manual", J$24:J$1598)</f>
        <v>48.238243243243254</v>
      </c>
      <c r="L1656" s="27">
        <f>AVERAGEIF($A$24:$A$1598, "*Chart-*_Manual", K$24:K$1598)</f>
        <v>0.12941891891891891</v>
      </c>
      <c r="M1656" s="27">
        <f>AVERAGEIF($A$24:$A$1598, "*Chart-*_Manual", L$24:L$1598)</f>
        <v>3.2067567567567561E-2</v>
      </c>
      <c r="N1656" s="27">
        <f>AVERAGEIF($A$24:$A$1598, "*Chart-*_Manual", M$24:M$1598)</f>
        <v>3.791891891891892</v>
      </c>
      <c r="O1656" s="27">
        <f>AVERAGEIF($A$24:$A$1598, "*Chart-*_Manual", N$24:N$1598)</f>
        <v>0.21086486486486491</v>
      </c>
    </row>
    <row r="1657" spans="1:52" x14ac:dyDescent="0.35">
      <c r="A1657" s="1">
        <f>COUNTIF($A$24:$A$1598, "*Chart*Auto")</f>
        <v>74</v>
      </c>
      <c r="B1657" s="1" t="s">
        <v>1715</v>
      </c>
      <c r="C1657" s="27">
        <f>AVERAGEIF($A$24:$A$1598, "*Chart-*_Auto", B$24:B$1598)</f>
        <v>3.1294594594594596</v>
      </c>
      <c r="D1657" s="27">
        <f>AVERAGEIF($A$24:$A$1598, "*Chart-*_Auto", C$24:C$1598)</f>
        <v>79.330540540540539</v>
      </c>
      <c r="E1657" s="27">
        <f>AVERAGEIF($A$24:$A$1598, "*Chart-*_Auto", D$24:D$1598)</f>
        <v>19.889864864864869</v>
      </c>
      <c r="F1657" s="27">
        <f>AVERAGEIF($A$24:$A$1598, "*Chart-*_Auto", E$24:E$1598)</f>
        <v>6.1589189189189204</v>
      </c>
      <c r="G1657" s="27">
        <f>AVERAGEIF($A$24:$A$1598, "*Chart-*_Auto", F$24:F$1598)</f>
        <v>11.659729729729733</v>
      </c>
      <c r="H1657" s="27">
        <f>AVERAGEIF($A$24:$A$1598, "*Chart-*_Auto", G$24:G$1598)</f>
        <v>2.9693243243243246</v>
      </c>
      <c r="I1657" s="27">
        <f>AVERAGEIF($A$24:$A$1598, "*Chart-*_Auto", H$24:H$1598)</f>
        <v>9.1281081081081119</v>
      </c>
      <c r="J1657" s="27">
        <f>AVERAGEIF($A$24:$A$1598, "*Chart-*_Auto", I$24:I$1598)</f>
        <v>31.549459459459452</v>
      </c>
      <c r="K1657" s="27">
        <f>AVERAGEIF($A$24:$A$1598, "*Chart-*_Auto", J$24:J$1598)</f>
        <v>48.073513513513518</v>
      </c>
      <c r="L1657" s="27">
        <f>AVERAGEIF($A$24:$A$1598, "*Chart-*_Auto", K$24:K$1598)</f>
        <v>0.11979729729729728</v>
      </c>
      <c r="M1657" s="27">
        <f>AVERAGEIF($A$24:$A$1598, "*Chart-*_Auto", L$24:L$1598)</f>
        <v>3.1527027027027012E-2</v>
      </c>
      <c r="N1657" s="27">
        <f>AVERAGEIF($A$24:$A$1598, "*Chart-*_Auto", M$24:M$1598)</f>
        <v>3.3404054054054058</v>
      </c>
      <c r="O1657" s="27">
        <f>AVERAGEIF($A$24:$A$1598, "*Chart-*_Auto", N$24:N$1598)</f>
        <v>0.18545945945945946</v>
      </c>
    </row>
    <row r="1658" spans="1:52" ht="15" x14ac:dyDescent="0.35">
      <c r="A1658" s="37" t="s">
        <v>587</v>
      </c>
      <c r="C1658" s="43"/>
      <c r="D1658" s="43"/>
      <c r="E1658" s="45" t="s">
        <v>586</v>
      </c>
      <c r="F1658" s="45"/>
      <c r="G1658" s="43"/>
      <c r="H1658" s="43"/>
      <c r="I1658" s="43"/>
      <c r="J1658" s="43"/>
      <c r="K1658" s="43"/>
      <c r="L1658" s="45" t="s">
        <v>586</v>
      </c>
      <c r="M1658" s="43"/>
      <c r="N1658" s="43"/>
      <c r="O1658" s="46"/>
    </row>
    <row r="1659" spans="1:52" ht="28.8" x14ac:dyDescent="0.35">
      <c r="B1659" s="14" t="s">
        <v>467</v>
      </c>
      <c r="C1659" s="44" t="s">
        <v>454</v>
      </c>
      <c r="D1659" s="44" t="s">
        <v>455</v>
      </c>
      <c r="E1659" s="44" t="s">
        <v>456</v>
      </c>
      <c r="F1659" s="44" t="s">
        <v>21</v>
      </c>
      <c r="G1659" s="44" t="s">
        <v>457</v>
      </c>
      <c r="H1659" s="44" t="s">
        <v>22</v>
      </c>
      <c r="I1659" s="44" t="s">
        <v>458</v>
      </c>
      <c r="J1659" s="44" t="s">
        <v>459</v>
      </c>
      <c r="K1659" s="44" t="s">
        <v>460</v>
      </c>
      <c r="L1659" s="44" t="s">
        <v>461</v>
      </c>
      <c r="M1659" s="44" t="s">
        <v>462</v>
      </c>
      <c r="N1659" s="44" t="s">
        <v>463</v>
      </c>
      <c r="O1659" s="44" t="s">
        <v>464</v>
      </c>
    </row>
    <row r="1660" spans="1:52" x14ac:dyDescent="0.35">
      <c r="A1660" s="1">
        <f>COUNTIF($A$24:$A$1598, "*Closure*Buggy")</f>
        <v>132</v>
      </c>
      <c r="B1660" s="1" t="s">
        <v>580</v>
      </c>
      <c r="C1660" s="27">
        <f t="shared" ref="C1660:O1660" si="124">AVERAGEIF($A$24:$A$1598, "*Closure-*_Buggy", B$24:B$1598)</f>
        <v>5.0234848484848476</v>
      </c>
      <c r="D1660" s="27">
        <f t="shared" si="124"/>
        <v>76.518863636363676</v>
      </c>
      <c r="E1660" s="27">
        <f t="shared" si="124"/>
        <v>17.456742424242428</v>
      </c>
      <c r="F1660" s="27">
        <f t="shared" si="124"/>
        <v>6.8529545454545469</v>
      </c>
      <c r="G1660" s="27">
        <f t="shared" si="124"/>
        <v>16.091060606060605</v>
      </c>
      <c r="H1660" s="27">
        <f t="shared" si="124"/>
        <v>3.9240909090909111</v>
      </c>
      <c r="I1660" s="27">
        <f t="shared" si="124"/>
        <v>10.777727272727274</v>
      </c>
      <c r="J1660" s="27">
        <f t="shared" si="124"/>
        <v>33.547045454545469</v>
      </c>
      <c r="K1660" s="27">
        <f t="shared" si="124"/>
        <v>57.254469696969721</v>
      </c>
      <c r="L1660" s="27">
        <f t="shared" si="124"/>
        <v>0.43204545454545429</v>
      </c>
      <c r="M1660" s="27">
        <f t="shared" si="124"/>
        <v>2.3789393939393937E-2</v>
      </c>
      <c r="N1660" s="27">
        <f t="shared" si="124"/>
        <v>115.55431818181819</v>
      </c>
      <c r="O1660" s="27">
        <f t="shared" si="124"/>
        <v>6.4195909090909122</v>
      </c>
    </row>
    <row r="1661" spans="1:52" x14ac:dyDescent="0.35">
      <c r="A1661" s="1">
        <f>COUNTIF($A$24:$A$1598, "*Closure*Manual")</f>
        <v>132</v>
      </c>
      <c r="B1661" s="1" t="s">
        <v>1153</v>
      </c>
      <c r="C1661" s="27">
        <f>AVERAGEIF($A$24:$A$1598, "*Closure-*_Manual", B$24:B$1598)</f>
        <v>4.8346212121212151</v>
      </c>
      <c r="D1661" s="27">
        <f>AVERAGEIF($A$24:$A$1598, "*Closure-*_Manual", C$24:C$1598)</f>
        <v>76.655227272727288</v>
      </c>
      <c r="E1661" s="27">
        <f>AVERAGEIF($A$24:$A$1598, "*Closure-*_Manual", D$24:D$1598)</f>
        <v>17.208106060606063</v>
      </c>
      <c r="F1661" s="27">
        <f>AVERAGEIF($A$24:$A$1598, "*Closure-*_Manual", E$24:E$1598)</f>
        <v>6.80833333333333</v>
      </c>
      <c r="G1661" s="27">
        <f>AVERAGEIF($A$24:$A$1598, "*Closure-*_Manual", F$24:F$1598)</f>
        <v>15.438106060606071</v>
      </c>
      <c r="H1661" s="27">
        <f>AVERAGEIF($A$24:$A$1598, "*Closure-*_Manual", G$24:G$1598)</f>
        <v>3.9088636363636375</v>
      </c>
      <c r="I1661" s="27">
        <f>AVERAGEIF($A$24:$A$1598, "*Closure-*_Manual", H$24:H$1598)</f>
        <v>10.718106060606054</v>
      </c>
      <c r="J1661" s="27">
        <f>AVERAGEIF($A$24:$A$1598, "*Closure-*_Manual", I$24:I$1598)</f>
        <v>32.647499999999987</v>
      </c>
      <c r="K1661" s="27">
        <f>AVERAGEIF($A$24:$A$1598, "*Closure-*_Manual", J$24:J$1598)</f>
        <v>56.562803030303066</v>
      </c>
      <c r="L1661" s="27">
        <f>AVERAGEIF($A$24:$A$1598, "*Closure-*_Manual", K$24:K$1598)</f>
        <v>0.43143939393939368</v>
      </c>
      <c r="M1661" s="27">
        <f>AVERAGEIF($A$24:$A$1598, "*Closure-*_Manual", L$24:L$1598)</f>
        <v>2.3569696969696963E-2</v>
      </c>
      <c r="N1661" s="27">
        <f>AVERAGEIF($A$24:$A$1598, "*Closure-*_Manual", M$24:M$1598)</f>
        <v>115.47287878787877</v>
      </c>
      <c r="O1661" s="27">
        <f>AVERAGEIF($A$24:$A$1598, "*Closure-*_Manual", N$24:N$1598)</f>
        <v>6.4151742424242455</v>
      </c>
    </row>
    <row r="1662" spans="1:52" ht="15" x14ac:dyDescent="0.35">
      <c r="A1662" s="1">
        <f>COUNTIF($A$24:$A$1598, "*Closure*Auto")</f>
        <v>132</v>
      </c>
      <c r="B1662" s="1" t="s">
        <v>1716</v>
      </c>
      <c r="C1662" s="27">
        <f>AVERAGEIF($A$24:$A$1598, "*Closure-*_Auto", B$24:B$1598)</f>
        <v>4.9743939393939396</v>
      </c>
      <c r="D1662" s="27">
        <f>AVERAGEIF($A$24:$A$1598, "*Closure-*_Auto", C$24:C$1598)</f>
        <v>76.662727272727295</v>
      </c>
      <c r="E1662" s="27">
        <f>AVERAGEIF($A$24:$A$1598, "*Closure-*_Auto", D$24:D$1598)</f>
        <v>17.306742424242429</v>
      </c>
      <c r="F1662" s="27">
        <f>AVERAGEIF($A$24:$A$1598, "*Closure-*_Auto", E$24:E$1598)</f>
        <v>6.8372727272727261</v>
      </c>
      <c r="G1662" s="27">
        <f>AVERAGEIF($A$24:$A$1598, "*Closure-*_Auto", F$24:F$1598)</f>
        <v>15.866666666666667</v>
      </c>
      <c r="H1662" s="27">
        <f>AVERAGEIF($A$24:$A$1598, "*Closure-*_Auto", G$24:G$1598)</f>
        <v>3.8911363636363663</v>
      </c>
      <c r="I1662" s="27">
        <f>AVERAGEIF($A$24:$A$1598, "*Closure-*_Auto", H$24:H$1598)</f>
        <v>10.728560606060601</v>
      </c>
      <c r="J1662" s="27">
        <f>AVERAGEIF($A$24:$A$1598, "*Closure-*_Auto", I$24:I$1598)</f>
        <v>33.173030303030302</v>
      </c>
      <c r="K1662" s="27">
        <f>AVERAGEIF($A$24:$A$1598, "*Closure-*_Auto", J$24:J$1598)</f>
        <v>56.867196969696948</v>
      </c>
      <c r="L1662" s="27">
        <f>AVERAGEIF($A$24:$A$1598, "*Closure-*_Auto", K$24:K$1598)</f>
        <v>0.43177272727272697</v>
      </c>
      <c r="M1662" s="27">
        <f>AVERAGEIF($A$24:$A$1598, "*Closure-*_Auto", L$24:L$1598)</f>
        <v>2.3721212121212119E-2</v>
      </c>
      <c r="N1662" s="27">
        <f>AVERAGEIF($A$24:$A$1598, "*Closure-*_Auto", M$24:M$1598)</f>
        <v>115.53924242424243</v>
      </c>
      <c r="O1662" s="27">
        <f>AVERAGEIF($A$24:$A$1598, "*Closure-*_Auto", N$24:N$1598)</f>
        <v>6.4188030303030335</v>
      </c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</row>
    <row r="1663" spans="1:52" ht="15" x14ac:dyDescent="0.35">
      <c r="A1663" s="37" t="s">
        <v>587</v>
      </c>
      <c r="C1663" s="43"/>
      <c r="D1663" s="43"/>
      <c r="E1663" s="45"/>
      <c r="F1663" s="45" t="s">
        <v>586</v>
      </c>
      <c r="G1663" s="43"/>
      <c r="H1663" s="43"/>
      <c r="I1663" s="43"/>
      <c r="J1663" s="43"/>
      <c r="K1663" s="43"/>
      <c r="L1663" s="43"/>
      <c r="M1663" s="43"/>
      <c r="N1663" s="43"/>
      <c r="O1663" s="46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</row>
    <row r="1664" spans="1:52" ht="28.8" x14ac:dyDescent="0.35">
      <c r="B1664" s="14" t="s">
        <v>467</v>
      </c>
      <c r="C1664" s="44" t="s">
        <v>454</v>
      </c>
      <c r="D1664" s="44" t="s">
        <v>455</v>
      </c>
      <c r="E1664" s="44" t="s">
        <v>456</v>
      </c>
      <c r="F1664" s="44" t="s">
        <v>21</v>
      </c>
      <c r="G1664" s="44" t="s">
        <v>457</v>
      </c>
      <c r="H1664" s="44" t="s">
        <v>22</v>
      </c>
      <c r="I1664" s="44" t="s">
        <v>458</v>
      </c>
      <c r="J1664" s="44" t="s">
        <v>459</v>
      </c>
      <c r="K1664" s="44" t="s">
        <v>460</v>
      </c>
      <c r="L1664" s="44" t="s">
        <v>461</v>
      </c>
      <c r="M1664" s="44" t="s">
        <v>462</v>
      </c>
      <c r="N1664" s="44" t="s">
        <v>463</v>
      </c>
      <c r="O1664" s="44" t="s">
        <v>464</v>
      </c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</row>
    <row r="1665" spans="1:49" ht="15" x14ac:dyDescent="0.35">
      <c r="A1665" s="1">
        <f>COUNTIF($A$24:$A$1598, "*Lang*Buggy")</f>
        <v>114</v>
      </c>
      <c r="B1665" s="1" t="s">
        <v>581</v>
      </c>
      <c r="C1665" s="27">
        <f t="shared" ref="C1665:O1665" si="125">AVERAGEIF($A$24:$A$1598, "*Lang-*_Buggy", B$24:B$1598)</f>
        <v>3.9562280701754391</v>
      </c>
      <c r="D1665" s="27">
        <f t="shared" si="125"/>
        <v>77.790438596491271</v>
      </c>
      <c r="E1665" s="27">
        <f t="shared" si="125"/>
        <v>16.160789473684208</v>
      </c>
      <c r="F1665" s="27">
        <f t="shared" si="125"/>
        <v>6.4299122807017532</v>
      </c>
      <c r="G1665" s="27">
        <f t="shared" si="125"/>
        <v>11.319035087719302</v>
      </c>
      <c r="H1665" s="27">
        <f t="shared" si="125"/>
        <v>4.1098245614035083</v>
      </c>
      <c r="I1665" s="27">
        <f t="shared" si="125"/>
        <v>10.540087719298246</v>
      </c>
      <c r="J1665" s="27">
        <f t="shared" si="125"/>
        <v>27.480263157894736</v>
      </c>
      <c r="K1665" s="27">
        <f t="shared" si="125"/>
        <v>53.123596491228078</v>
      </c>
      <c r="L1665" s="27">
        <f t="shared" si="125"/>
        <v>0.29295614035087725</v>
      </c>
      <c r="M1665" s="27">
        <f t="shared" si="125"/>
        <v>2.9236842105263137E-2</v>
      </c>
      <c r="N1665" s="27">
        <f t="shared" si="125"/>
        <v>14.325315789473686</v>
      </c>
      <c r="O1665" s="27">
        <f t="shared" si="125"/>
        <v>0.79530526315789463</v>
      </c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</row>
    <row r="1666" spans="1:49" x14ac:dyDescent="0.35">
      <c r="A1666" s="1">
        <f>COUNTIF($A$24:$A$1598, "*Lang*Manual")</f>
        <v>114</v>
      </c>
      <c r="B1666" s="1" t="s">
        <v>1154</v>
      </c>
      <c r="C1666" s="27">
        <f>AVERAGEIF($A$24:$A$1598, "*Lang-*_Manual", B$24:B$1598)</f>
        <v>4.075263157894736</v>
      </c>
      <c r="D1666" s="27">
        <f>AVERAGEIF($A$24:$A$1598, "*Lang-*_Manual", C$24:C$1598)</f>
        <v>77.687105263157903</v>
      </c>
      <c r="E1666" s="27">
        <f>AVERAGEIF($A$24:$A$1598, "*Lang-*_Manual", D$24:D$1598)</f>
        <v>16.403245614035082</v>
      </c>
      <c r="F1666" s="27">
        <f>AVERAGEIF($A$24:$A$1598, "*Lang-*_Manual", E$24:E$1598)</f>
        <v>6.5173684210526295</v>
      </c>
      <c r="G1666" s="27">
        <f>AVERAGEIF($A$24:$A$1598, "*Lang-*_Manual", F$24:F$1598)</f>
        <v>11.701578947368422</v>
      </c>
      <c r="H1666" s="27">
        <f>AVERAGEIF($A$24:$A$1598, "*Lang-*_Manual", G$24:G$1598)</f>
        <v>4.1381578947368425</v>
      </c>
      <c r="I1666" s="27">
        <f>AVERAGEIF($A$24:$A$1598, "*Lang-*_Manual", H$24:H$1598)</f>
        <v>10.655263157894739</v>
      </c>
      <c r="J1666" s="27">
        <f>AVERAGEIF($A$24:$A$1598, "*Lang-*_Manual", I$24:I$1598)</f>
        <v>28.106140350877201</v>
      </c>
      <c r="K1666" s="27">
        <f>AVERAGEIF($A$24:$A$1598, "*Lang-*_Manual", J$24:J$1598)</f>
        <v>54.17552631578949</v>
      </c>
      <c r="L1666" s="27">
        <f>AVERAGEIF($A$24:$A$1598, "*Lang-*_Manual", K$24:K$1598)</f>
        <v>0.29593859649122811</v>
      </c>
      <c r="M1666" s="27">
        <f>AVERAGEIF($A$24:$A$1598, "*Lang-*_Manual", L$24:L$1598)</f>
        <v>2.9236842105263137E-2</v>
      </c>
      <c r="N1666" s="27">
        <f>AVERAGEIF($A$24:$A$1598, "*Lang-*_Manual", M$24:M$1598)</f>
        <v>14.483736842105264</v>
      </c>
      <c r="O1666" s="27">
        <f>AVERAGEIF($A$24:$A$1598, "*Lang-*_Manual", N$24:N$1598)</f>
        <v>0.80407719298245606</v>
      </c>
    </row>
    <row r="1667" spans="1:49" x14ac:dyDescent="0.35">
      <c r="A1667" s="1">
        <f>COUNTIF($A$24:$A$1598, "*Lang*Auto")</f>
        <v>114</v>
      </c>
      <c r="B1667" s="1" t="s">
        <v>1717</v>
      </c>
      <c r="C1667" s="27">
        <f>AVERAGEIF($A$24:$A$1598, "*Lang-*_Auto", B$24:B$1598)</f>
        <v>3.9649999999999985</v>
      </c>
      <c r="D1667" s="27">
        <f>AVERAGEIF($A$24:$A$1598, "*Lang-*_Auto", C$24:C$1598)</f>
        <v>77.765175438596529</v>
      </c>
      <c r="E1667" s="27">
        <f>AVERAGEIF($A$24:$A$1598, "*Lang-*_Auto", D$24:D$1598)</f>
        <v>16.161403508771929</v>
      </c>
      <c r="F1667" s="27">
        <f>AVERAGEIF($A$24:$A$1598, "*Lang-*_Auto", E$24:E$1598)</f>
        <v>6.4428947368421063</v>
      </c>
      <c r="G1667" s="27">
        <f>AVERAGEIF($A$24:$A$1598, "*Lang-*_Auto", F$24:F$1598)</f>
        <v>11.335175438596487</v>
      </c>
      <c r="H1667" s="27">
        <f>AVERAGEIF($A$24:$A$1598, "*Lang-*_Auto", G$24:G$1598)</f>
        <v>4.1216666666666661</v>
      </c>
      <c r="I1667" s="27">
        <f>AVERAGEIF($A$24:$A$1598, "*Lang-*_Auto", H$24:H$1598)</f>
        <v>10.564298245614035</v>
      </c>
      <c r="J1667" s="27">
        <f>AVERAGEIF($A$24:$A$1598, "*Lang-*_Auto", I$24:I$1598)</f>
        <v>27.496578947368427</v>
      </c>
      <c r="K1667" s="27">
        <f>AVERAGEIF($A$24:$A$1598, "*Lang-*_Auto", J$24:J$1598)</f>
        <v>53.263596491228078</v>
      </c>
      <c r="L1667" s="27">
        <f>AVERAGEIF($A$24:$A$1598, "*Lang-*_Auto", K$24:K$1598)</f>
        <v>0.30427192982456147</v>
      </c>
      <c r="M1667" s="27">
        <f>AVERAGEIF($A$24:$A$1598, "*Lang-*_Auto", L$24:L$1598)</f>
        <v>3.0201754385964889E-2</v>
      </c>
      <c r="N1667" s="27">
        <f>AVERAGEIF($A$24:$A$1598, "*Lang-*_Auto", M$24:M$1598)</f>
        <v>14.80487719298246</v>
      </c>
      <c r="O1667" s="27">
        <f>AVERAGEIF($A$24:$A$1598, "*Lang-*_Auto", N$24:N$1598)</f>
        <v>0.82188421052631577</v>
      </c>
    </row>
    <row r="1668" spans="1:49" ht="15" x14ac:dyDescent="0.35">
      <c r="A1668" s="37" t="s">
        <v>587</v>
      </c>
      <c r="C1668" s="45" t="s">
        <v>586</v>
      </c>
      <c r="D1668" s="43"/>
      <c r="E1668" s="43"/>
      <c r="F1668" s="43"/>
      <c r="G1668" s="45" t="s">
        <v>586</v>
      </c>
      <c r="H1668" s="43"/>
      <c r="I1668" s="43"/>
      <c r="J1668" s="43"/>
      <c r="K1668" s="43"/>
      <c r="L1668" s="43"/>
      <c r="M1668" s="43"/>
      <c r="N1668" s="43"/>
      <c r="O1668" s="46"/>
    </row>
    <row r="1669" spans="1:49" ht="28.8" x14ac:dyDescent="0.35">
      <c r="B1669" s="14" t="s">
        <v>467</v>
      </c>
      <c r="C1669" s="44" t="s">
        <v>454</v>
      </c>
      <c r="D1669" s="44" t="s">
        <v>455</v>
      </c>
      <c r="E1669" s="44" t="s">
        <v>456</v>
      </c>
      <c r="F1669" s="44" t="s">
        <v>21</v>
      </c>
      <c r="G1669" s="44" t="s">
        <v>457</v>
      </c>
      <c r="H1669" s="44" t="s">
        <v>22</v>
      </c>
      <c r="I1669" s="44" t="s">
        <v>458</v>
      </c>
      <c r="J1669" s="44" t="s">
        <v>459</v>
      </c>
      <c r="K1669" s="44" t="s">
        <v>460</v>
      </c>
      <c r="L1669" s="44" t="s">
        <v>461</v>
      </c>
      <c r="M1669" s="44" t="s">
        <v>462</v>
      </c>
      <c r="N1669" s="44" t="s">
        <v>463</v>
      </c>
      <c r="O1669" s="44" t="s">
        <v>464</v>
      </c>
    </row>
    <row r="1670" spans="1:49" x14ac:dyDescent="0.35">
      <c r="A1670" s="1">
        <f>COUNTIF($A$24:$A$1598, "*Math*Buggy")</f>
        <v>195</v>
      </c>
      <c r="B1670" s="1" t="s">
        <v>582</v>
      </c>
      <c r="C1670" s="27">
        <f t="shared" ref="C1670:O1670" si="126">AVERAGEIF($A$24:$A$1598, "*Math-*_Buggy", B$24:B$1598)</f>
        <v>3.4262051282051282</v>
      </c>
      <c r="D1670" s="27">
        <f t="shared" si="126"/>
        <v>78.042256410256385</v>
      </c>
      <c r="E1670" s="27">
        <f t="shared" si="126"/>
        <v>20.374461538461549</v>
      </c>
      <c r="F1670" s="27">
        <f t="shared" si="126"/>
        <v>6.7673333333333341</v>
      </c>
      <c r="G1670" s="27">
        <f t="shared" si="126"/>
        <v>15.485692307692306</v>
      </c>
      <c r="H1670" s="27">
        <f t="shared" si="126"/>
        <v>4.5667692307692347</v>
      </c>
      <c r="I1670" s="27">
        <f t="shared" si="126"/>
        <v>11.334666666666656</v>
      </c>
      <c r="J1670" s="27">
        <f t="shared" si="126"/>
        <v>35.859230769230734</v>
      </c>
      <c r="K1670" s="27">
        <f t="shared" si="126"/>
        <v>60.888256410256396</v>
      </c>
      <c r="L1670" s="27">
        <f t="shared" si="126"/>
        <v>0.51323589743589793</v>
      </c>
      <c r="M1670" s="27">
        <f t="shared" si="126"/>
        <v>9.8297435897435947E-2</v>
      </c>
      <c r="N1670" s="27">
        <f t="shared" si="126"/>
        <v>63.813169230769233</v>
      </c>
      <c r="O1670" s="27">
        <f t="shared" si="126"/>
        <v>3.5454420512820506</v>
      </c>
    </row>
    <row r="1671" spans="1:49" x14ac:dyDescent="0.35">
      <c r="A1671" s="1">
        <f>COUNTIF($A$24:$A$1598, "*Math*Manual")</f>
        <v>195</v>
      </c>
      <c r="B1671" s="1" t="s">
        <v>1155</v>
      </c>
      <c r="C1671" s="27">
        <f>AVERAGEIF($A$24:$A$1598, "*Math-*_Manual", B$24:B$1598)</f>
        <v>3.4678461538461565</v>
      </c>
      <c r="D1671" s="27">
        <f>AVERAGEIF($A$24:$A$1598, "*Math-*_Manual", C$24:C$1598)</f>
        <v>77.937846153846166</v>
      </c>
      <c r="E1671" s="27">
        <f>AVERAGEIF($A$24:$A$1598, "*Math-*_Manual", D$24:D$1598)</f>
        <v>20.564256410256419</v>
      </c>
      <c r="F1671" s="27">
        <f>AVERAGEIF($A$24:$A$1598, "*Math-*_Manual", E$24:E$1598)</f>
        <v>6.8213333333333335</v>
      </c>
      <c r="G1671" s="27">
        <f>AVERAGEIF($A$24:$A$1598, "*Math-*_Manual", F$24:F$1598)</f>
        <v>15.597435897435906</v>
      </c>
      <c r="H1671" s="27">
        <f>AVERAGEIF($A$24:$A$1598, "*Math-*_Manual", G$24:G$1598)</f>
        <v>4.6223589743589759</v>
      </c>
      <c r="I1671" s="27">
        <f>AVERAGEIF($A$24:$A$1598, "*Math-*_Manual", H$24:H$1598)</f>
        <v>11.44446153846153</v>
      </c>
      <c r="J1671" s="27">
        <f>AVERAGEIF($A$24:$A$1598, "*Math-*_Manual", I$24:I$1598)</f>
        <v>36.160307692307647</v>
      </c>
      <c r="K1671" s="27">
        <f>AVERAGEIF($A$24:$A$1598, "*Math-*_Manual", J$24:J$1598)</f>
        <v>61.678512820512829</v>
      </c>
      <c r="L1671" s="27">
        <f>AVERAGEIF($A$24:$A$1598, "*Math-*_Manual", K$24:K$1598)</f>
        <v>0.52260000000000062</v>
      </c>
      <c r="M1671" s="27">
        <f>AVERAGEIF($A$24:$A$1598, "*Math-*_Manual", L$24:L$1598)</f>
        <v>9.8933333333333373E-2</v>
      </c>
      <c r="N1671" s="27">
        <f>AVERAGEIF($A$24:$A$1598, "*Math-*_Manual", M$24:M$1598)</f>
        <v>64.408605128205139</v>
      </c>
      <c r="O1671" s="27">
        <f>AVERAGEIF($A$24:$A$1598, "*Math-*_Manual", N$24:N$1598)</f>
        <v>3.5786061538461529</v>
      </c>
    </row>
    <row r="1672" spans="1:49" x14ac:dyDescent="0.35">
      <c r="A1672" s="1">
        <f>COUNTIF($A$24:$A$1598, "*Math*Auto")</f>
        <v>195</v>
      </c>
      <c r="B1672" s="1" t="s">
        <v>1718</v>
      </c>
      <c r="C1672" s="27">
        <f>AVERAGEIF($A$24:$A$1598, "*Math-*_Auto", B$24:B$1598)</f>
        <v>3.4405128205128221</v>
      </c>
      <c r="D1672" s="27">
        <f>AVERAGEIF($A$24:$A$1598, "*Math-*_Auto", C$24:C$1598)</f>
        <v>77.949025641025585</v>
      </c>
      <c r="E1672" s="27">
        <f>AVERAGEIF($A$24:$A$1598, "*Math-*_Auto", D$24:D$1598)</f>
        <v>20.28861538461539</v>
      </c>
      <c r="F1672" s="27">
        <f>AVERAGEIF($A$24:$A$1598, "*Math-*_Auto", E$24:E$1598)</f>
        <v>6.7808205128205126</v>
      </c>
      <c r="G1672" s="27">
        <f>AVERAGEIF($A$24:$A$1598, "*Math-*_Auto", F$24:F$1598)</f>
        <v>15.46466666666667</v>
      </c>
      <c r="H1672" s="27">
        <f>AVERAGEIF($A$24:$A$1598, "*Math-*_Auto", G$24:G$1598)</f>
        <v>4.6106666666666696</v>
      </c>
      <c r="I1672" s="27">
        <f>AVERAGEIF($A$24:$A$1598, "*Math-*_Auto", H$24:H$1598)</f>
        <v>11.391948717948715</v>
      </c>
      <c r="J1672" s="27">
        <f>AVERAGEIF($A$24:$A$1598, "*Math-*_Auto", I$24:I$1598)</f>
        <v>35.753333333333316</v>
      </c>
      <c r="K1672" s="27">
        <f>AVERAGEIF($A$24:$A$1598, "*Math-*_Auto", J$24:J$1598)</f>
        <v>61.108769230769205</v>
      </c>
      <c r="L1672" s="27">
        <f>AVERAGEIF($A$24:$A$1598, "*Math-*_Auto", K$24:K$1598)</f>
        <v>0.5275435897435905</v>
      </c>
      <c r="M1672" s="27">
        <f>AVERAGEIF($A$24:$A$1598, "*Math-*_Auto", L$24:L$1598)</f>
        <v>0.10011282051282054</v>
      </c>
      <c r="N1672" s="27">
        <f>AVERAGEIF($A$24:$A$1598, "*Math-*_Auto", M$24:M$1598)</f>
        <v>64.392194871794871</v>
      </c>
      <c r="O1672" s="27">
        <f>AVERAGEIF($A$24:$A$1598, "*Math-*_Auto", N$24:N$1598)</f>
        <v>3.5775958974358963</v>
      </c>
    </row>
    <row r="1673" spans="1:49" ht="15" x14ac:dyDescent="0.35">
      <c r="A1673" s="37" t="s">
        <v>587</v>
      </c>
      <c r="C1673" s="43"/>
      <c r="D1673" s="43"/>
      <c r="E1673" s="45" t="s">
        <v>586</v>
      </c>
      <c r="F1673" s="43"/>
      <c r="G1673" s="45"/>
      <c r="H1673" s="45" t="s">
        <v>586</v>
      </c>
      <c r="I1673" s="45" t="s">
        <v>586</v>
      </c>
      <c r="J1673" s="43"/>
      <c r="K1673" s="43"/>
      <c r="L1673" s="43"/>
      <c r="M1673" s="43"/>
      <c r="N1673" s="43"/>
      <c r="O1673" s="46"/>
    </row>
    <row r="1674" spans="1:49" ht="28.8" x14ac:dyDescent="0.35">
      <c r="B1674" s="14" t="s">
        <v>467</v>
      </c>
      <c r="C1674" s="44" t="s">
        <v>454</v>
      </c>
      <c r="D1674" s="44" t="s">
        <v>455</v>
      </c>
      <c r="E1674" s="44" t="s">
        <v>456</v>
      </c>
      <c r="F1674" s="44" t="s">
        <v>21</v>
      </c>
      <c r="G1674" s="44" t="s">
        <v>457</v>
      </c>
      <c r="H1674" s="44" t="s">
        <v>22</v>
      </c>
      <c r="I1674" s="44" t="s">
        <v>458</v>
      </c>
      <c r="J1674" s="44" t="s">
        <v>459</v>
      </c>
      <c r="K1674" s="44" t="s">
        <v>460</v>
      </c>
      <c r="L1674" s="44" t="s">
        <v>461</v>
      </c>
      <c r="M1674" s="44" t="s">
        <v>462</v>
      </c>
      <c r="N1674" s="44" t="s">
        <v>463</v>
      </c>
      <c r="O1674" s="44" t="s">
        <v>464</v>
      </c>
    </row>
    <row r="1675" spans="1:49" x14ac:dyDescent="0.35">
      <c r="A1675" s="1">
        <f>COUNTIF($A$24:$A$1598, "*Mockito*Buggy")</f>
        <v>7</v>
      </c>
      <c r="B1675" s="1" t="s">
        <v>583</v>
      </c>
      <c r="C1675" s="27">
        <f t="shared" ref="C1675:O1675" si="127">AVERAGEIF($A$24:$A$1598, "*Mockito-*_Buggy", B$24:B$1598)</f>
        <v>2.2485714285714287</v>
      </c>
      <c r="D1675" s="27">
        <f t="shared" si="127"/>
        <v>83.429999999999993</v>
      </c>
      <c r="E1675" s="27">
        <f t="shared" si="127"/>
        <v>7.0357142857142856</v>
      </c>
      <c r="F1675" s="27">
        <f t="shared" si="127"/>
        <v>3.8228571428571425</v>
      </c>
      <c r="G1675" s="27">
        <f t="shared" si="127"/>
        <v>4.6071428571428568</v>
      </c>
      <c r="H1675" s="27">
        <f t="shared" si="127"/>
        <v>2.2485714285714287</v>
      </c>
      <c r="I1675" s="27">
        <f t="shared" si="127"/>
        <v>6.0714285714285712</v>
      </c>
      <c r="J1675" s="27">
        <f t="shared" si="127"/>
        <v>11.642857142857142</v>
      </c>
      <c r="K1675" s="27">
        <f t="shared" si="127"/>
        <v>22.495714285714286</v>
      </c>
      <c r="L1675" s="27">
        <f t="shared" si="127"/>
        <v>0.21428571428571427</v>
      </c>
      <c r="M1675" s="27">
        <f t="shared" si="127"/>
        <v>5.1428571428571428E-2</v>
      </c>
      <c r="N1675" s="27">
        <f t="shared" si="127"/>
        <v>3.8571428571428572</v>
      </c>
      <c r="O1675" s="27">
        <f t="shared" si="127"/>
        <v>0.21428571428571427</v>
      </c>
    </row>
    <row r="1676" spans="1:49" x14ac:dyDescent="0.35">
      <c r="A1676" s="1">
        <f>COUNTIF($A$24:$A$1598, "*Mockito*Manual")</f>
        <v>7</v>
      </c>
      <c r="B1676" s="1" t="s">
        <v>1156</v>
      </c>
      <c r="C1676" s="29">
        <f>AVERAGEIF($A$24:$A$1598, "*Mockito-*_Manual", B$24:B$1598)</f>
        <v>2.5014285714285713</v>
      </c>
      <c r="D1676" s="29">
        <f>AVERAGEIF($A$24:$A$1598, "*Mockito-*_Manual", C$24:C$1598)</f>
        <v>83.070000000000007</v>
      </c>
      <c r="E1676" s="29">
        <f>AVERAGEIF($A$24:$A$1598, "*Mockito-*_Manual", D$24:D$1598)</f>
        <v>7.4300000000000006</v>
      </c>
      <c r="F1676" s="29">
        <f>AVERAGEIF($A$24:$A$1598, "*Mockito-*_Manual", E$24:E$1598)</f>
        <v>4.0714285714285712</v>
      </c>
      <c r="G1676" s="29">
        <f>AVERAGEIF($A$24:$A$1598, "*Mockito-*_Manual", F$24:F$1598)</f>
        <v>4.8557142857142859</v>
      </c>
      <c r="H1676" s="29">
        <f>AVERAGEIF($A$24:$A$1598, "*Mockito-*_Manual", G$24:G$1598)</f>
        <v>2.5014285714285713</v>
      </c>
      <c r="I1676" s="29">
        <f>AVERAGEIF($A$24:$A$1598, "*Mockito-*_Manual", H$24:H$1598)</f>
        <v>6.5728571428571438</v>
      </c>
      <c r="J1676" s="29">
        <f>AVERAGEIF($A$24:$A$1598, "*Mockito-*_Manual", I$24:I$1598)</f>
        <v>12.285714285714286</v>
      </c>
      <c r="K1676" s="29">
        <f>AVERAGEIF($A$24:$A$1598, "*Mockito-*_Manual", J$24:J$1598)</f>
        <v>24.69</v>
      </c>
      <c r="L1676" s="29">
        <f>AVERAGEIF($A$24:$A$1598, "*Mockito-*_Manual", K$24:K$1598)</f>
        <v>0.21428571428571427</v>
      </c>
      <c r="M1676" s="29">
        <f>AVERAGEIF($A$24:$A$1598, "*Mockito-*_Manual", L$24:L$1598)</f>
        <v>5.1428571428571428E-2</v>
      </c>
      <c r="N1676" s="29">
        <f>AVERAGEIF($A$24:$A$1598, "*Mockito-*_Manual", M$24:M$1598)</f>
        <v>3.8571428571428572</v>
      </c>
      <c r="O1676" s="29">
        <f>AVERAGEIF($A$24:$A$1598, "*Mockito-*_Manual", N$24:N$1598)</f>
        <v>0.21428571428571427</v>
      </c>
    </row>
    <row r="1677" spans="1:49" x14ac:dyDescent="0.35">
      <c r="A1677" s="1">
        <f>COUNTIF($A$24:$A$1598, "*Mockito*Auto")</f>
        <v>7</v>
      </c>
      <c r="B1677" s="1" t="s">
        <v>1719</v>
      </c>
      <c r="C1677" s="29">
        <f>AVERAGEIF($A$24:$A$1598, "*Mockito-*_Auto", B$24:B$1598)</f>
        <v>2.5014285714285713</v>
      </c>
      <c r="D1677" s="29">
        <f>AVERAGEIF($A$24:$A$1598, "*Mockito-*_Auto", C$24:C$1598)</f>
        <v>81.141428571428577</v>
      </c>
      <c r="E1677" s="29">
        <f>AVERAGEIF($A$24:$A$1598, "*Mockito-*_Auto", D$24:D$1598)</f>
        <v>7.1771428571428562</v>
      </c>
      <c r="F1677" s="29">
        <f>AVERAGEIF($A$24:$A$1598, "*Mockito-*_Auto", E$24:E$1598)</f>
        <v>4.2128571428571435</v>
      </c>
      <c r="G1677" s="29">
        <f>AVERAGEIF($A$24:$A$1598, "*Mockito-*_Auto", F$24:F$1598)</f>
        <v>5.1085714285714285</v>
      </c>
      <c r="H1677" s="29">
        <f>AVERAGEIF($A$24:$A$1598, "*Mockito-*_Auto", G$24:G$1598)</f>
        <v>2.75</v>
      </c>
      <c r="I1677" s="29">
        <f>AVERAGEIF($A$24:$A$1598, "*Mockito-*_Auto", H$24:H$1598)</f>
        <v>6.9628571428571417</v>
      </c>
      <c r="J1677" s="29">
        <f>AVERAGEIF($A$24:$A$1598, "*Mockito-*_Auto", I$24:I$1598)</f>
        <v>12.285714285714286</v>
      </c>
      <c r="K1677" s="29">
        <f>AVERAGEIF($A$24:$A$1598, "*Mockito-*_Auto", J$24:J$1598)</f>
        <v>26.099999999999998</v>
      </c>
      <c r="L1677" s="29">
        <f>AVERAGEIF($A$24:$A$1598, "*Mockito-*_Auto", K$24:K$1598)</f>
        <v>0.21428571428571427</v>
      </c>
      <c r="M1677" s="29">
        <f>AVERAGEIF($A$24:$A$1598, "*Mockito-*_Auto", L$24:L$1598)</f>
        <v>5.1428571428571428E-2</v>
      </c>
      <c r="N1677" s="29">
        <f>AVERAGEIF($A$24:$A$1598, "*Mockito-*_Auto", M$24:M$1598)</f>
        <v>3.8571428571428572</v>
      </c>
      <c r="O1677" s="29">
        <f>AVERAGEIF($A$24:$A$1598, "*Mockito-*_Auto", N$24:N$1598)</f>
        <v>0.21428571428571427</v>
      </c>
    </row>
    <row r="1678" spans="1:49" ht="15" x14ac:dyDescent="0.35">
      <c r="A1678" s="37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6"/>
    </row>
    <row r="1679" spans="1:49" ht="28.8" x14ac:dyDescent="0.35">
      <c r="B1679" s="14" t="s">
        <v>467</v>
      </c>
      <c r="C1679" s="44" t="s">
        <v>454</v>
      </c>
      <c r="D1679" s="44" t="s">
        <v>455</v>
      </c>
      <c r="E1679" s="44" t="s">
        <v>456</v>
      </c>
      <c r="F1679" s="44" t="s">
        <v>21</v>
      </c>
      <c r="G1679" s="44" t="s">
        <v>457</v>
      </c>
      <c r="H1679" s="44" t="s">
        <v>22</v>
      </c>
      <c r="I1679" s="44" t="s">
        <v>458</v>
      </c>
      <c r="J1679" s="44" t="s">
        <v>459</v>
      </c>
      <c r="K1679" s="44" t="s">
        <v>460</v>
      </c>
      <c r="L1679" s="44" t="s">
        <v>461</v>
      </c>
      <c r="M1679" s="44" t="s">
        <v>462</v>
      </c>
      <c r="N1679" s="44" t="s">
        <v>463</v>
      </c>
      <c r="O1679" s="44" t="s">
        <v>464</v>
      </c>
    </row>
    <row r="1680" spans="1:49" x14ac:dyDescent="0.35">
      <c r="A1680" s="1">
        <f>COUNTIF($A$24:$A$1598, "*Time*Buggy")</f>
        <v>3</v>
      </c>
      <c r="B1680" s="1" t="s">
        <v>584</v>
      </c>
      <c r="C1680" s="27">
        <f t="shared" ref="C1680:O1680" si="128">AVERAGEIF($A$24:$A$1598, "*Time-*_Buggy", B$24:B$1598)</f>
        <v>2.5</v>
      </c>
      <c r="D1680" s="27">
        <f t="shared" si="128"/>
        <v>81.606666666666669</v>
      </c>
      <c r="E1680" s="27">
        <f t="shared" si="128"/>
        <v>13.269999999999998</v>
      </c>
      <c r="F1680" s="27">
        <f t="shared" si="128"/>
        <v>4.956666666666667</v>
      </c>
      <c r="G1680" s="27">
        <f t="shared" si="128"/>
        <v>8.1333333333333329</v>
      </c>
      <c r="H1680" s="27">
        <f t="shared" si="128"/>
        <v>3.8066666666666666</v>
      </c>
      <c r="I1680" s="27">
        <f t="shared" si="128"/>
        <v>8.7633333333333336</v>
      </c>
      <c r="J1680" s="27">
        <f t="shared" si="128"/>
        <v>21.400000000000002</v>
      </c>
      <c r="K1680" s="27">
        <f t="shared" si="128"/>
        <v>40.943333333333335</v>
      </c>
      <c r="L1680" s="27">
        <f t="shared" si="128"/>
        <v>1.3666666666666667E-2</v>
      </c>
      <c r="M1680" s="27">
        <f t="shared" si="128"/>
        <v>1.3666666666666667E-2</v>
      </c>
      <c r="N1680" s="27">
        <f t="shared" si="128"/>
        <v>0.12666666666666668</v>
      </c>
      <c r="O1680" s="27">
        <f t="shared" si="128"/>
        <v>7.0000000000000001E-3</v>
      </c>
    </row>
    <row r="1681" spans="1:33" x14ac:dyDescent="0.35">
      <c r="A1681" s="1">
        <f>COUNTIF($A$24:$A$1598, "*Time*Manual")</f>
        <v>3</v>
      </c>
      <c r="B1681" s="1" t="s">
        <v>1157</v>
      </c>
      <c r="C1681" s="29">
        <f>AVERAGEIF($A$24:$A$1598, "*Time-*_Manual", B$24:B$1598)</f>
        <v>2.5933333333333337</v>
      </c>
      <c r="D1681" s="29">
        <f>AVERAGEIF($A$24:$A$1598, "*Time-*_Manual", C$24:C$1598)</f>
        <v>81.426666666666662</v>
      </c>
      <c r="E1681" s="29">
        <f>AVERAGEIF($A$24:$A$1598, "*Time-*_Manual", D$24:D$1598)</f>
        <v>13.776666666666666</v>
      </c>
      <c r="F1681" s="29">
        <f>AVERAGEIF($A$24:$A$1598, "*Time-*_Manual", E$24:E$1598)</f>
        <v>5.043333333333333</v>
      </c>
      <c r="G1681" s="29">
        <f>AVERAGEIF($A$24:$A$1598, "*Time-*_Manual", F$24:F$1598)</f>
        <v>8.5666666666666664</v>
      </c>
      <c r="H1681" s="29">
        <f>AVERAGEIF($A$24:$A$1598, "*Time-*_Manual", G$24:G$1598)</f>
        <v>3.9499999999999997</v>
      </c>
      <c r="I1681" s="29">
        <f>AVERAGEIF($A$24:$A$1598, "*Time-*_Manual", H$24:H$1598)</f>
        <v>8.9933333333333323</v>
      </c>
      <c r="J1681" s="29">
        <f>AVERAGEIF($A$24:$A$1598, "*Time-*_Manual", I$24:I$1598)</f>
        <v>22.343333333333334</v>
      </c>
      <c r="K1681" s="29">
        <f>AVERAGEIF($A$24:$A$1598, "*Time-*_Manual", J$24:J$1598)</f>
        <v>42.800000000000004</v>
      </c>
      <c r="L1681" s="29">
        <f>AVERAGEIF($A$24:$A$1598, "*Time-*_Manual", K$24:K$1598)</f>
        <v>1.3666666666666667E-2</v>
      </c>
      <c r="M1681" s="29">
        <f>AVERAGEIF($A$24:$A$1598, "*Time-*_Manual", L$24:L$1598)</f>
        <v>1.3666666666666667E-2</v>
      </c>
      <c r="N1681" s="29">
        <f>AVERAGEIF($A$24:$A$1598, "*Time-*_Manual", M$24:M$1598)</f>
        <v>0.12666666666666668</v>
      </c>
      <c r="O1681" s="29">
        <f>AVERAGEIF($A$24:$A$1598, "*Time-*_Manual", N$24:N$1598)</f>
        <v>7.0000000000000001E-3</v>
      </c>
    </row>
    <row r="1682" spans="1:33" x14ac:dyDescent="0.35">
      <c r="A1682" s="1">
        <f>COUNTIF($A$24:$A$1598, "*Time*Auto")</f>
        <v>3</v>
      </c>
      <c r="B1682" s="1" t="s">
        <v>1720</v>
      </c>
      <c r="C1682" s="29">
        <f>AVERAGEIF($A$24:$A$1598, "*Time-*_Auto", B$24:B$1598)</f>
        <v>2.5466666666666669</v>
      </c>
      <c r="D1682" s="29">
        <f>AVERAGEIF($A$24:$A$1598, "*Time-*_Auto", C$24:C$1598)</f>
        <v>81.61666666666666</v>
      </c>
      <c r="E1682" s="29">
        <f>AVERAGEIF($A$24:$A$1598, "*Time-*_Auto", D$24:D$1598)</f>
        <v>13.213333333333333</v>
      </c>
      <c r="F1682" s="29">
        <f>AVERAGEIF($A$24:$A$1598, "*Time-*_Auto", E$24:E$1598)</f>
        <v>4.9366666666666665</v>
      </c>
      <c r="G1682" s="29">
        <f>AVERAGEIF($A$24:$A$1598, "*Time-*_Auto", F$24:F$1598)</f>
        <v>8.2933333333333348</v>
      </c>
      <c r="H1682" s="29">
        <f>AVERAGEIF($A$24:$A$1598, "*Time-*_Auto", G$24:G$1598)</f>
        <v>3.9600000000000004</v>
      </c>
      <c r="I1682" s="29">
        <f>AVERAGEIF($A$24:$A$1598, "*Time-*_Auto", H$24:H$1598)</f>
        <v>8.9</v>
      </c>
      <c r="J1682" s="29">
        <f>AVERAGEIF($A$24:$A$1598, "*Time-*_Auto", I$24:I$1598)</f>
        <v>21.506666666666664</v>
      </c>
      <c r="K1682" s="29">
        <f>AVERAGEIF($A$24:$A$1598, "*Time-*_Auto", J$24:J$1598)</f>
        <v>41.823333333333331</v>
      </c>
      <c r="L1682" s="29">
        <f>AVERAGEIF($A$24:$A$1598, "*Time-*_Auto", K$24:K$1598)</f>
        <v>1.3666666666666667E-2</v>
      </c>
      <c r="M1682" s="29">
        <f>AVERAGEIF($A$24:$A$1598, "*Time-*_Auto", L$24:L$1598)</f>
        <v>1.3666666666666667E-2</v>
      </c>
      <c r="N1682" s="29">
        <f>AVERAGEIF($A$24:$A$1598, "*Time-*_Auto", M$24:M$1598)</f>
        <v>0.12666666666666668</v>
      </c>
      <c r="O1682" s="29">
        <f>AVERAGEIF($A$24:$A$1598, "*Time-*_Auto", N$24:N$1598)</f>
        <v>7.0000000000000001E-3</v>
      </c>
    </row>
    <row r="1683" spans="1:33" ht="15" x14ac:dyDescent="0.35">
      <c r="A1683" s="37"/>
      <c r="O1683"/>
    </row>
    <row r="1684" spans="1:33" ht="15" x14ac:dyDescent="0.35">
      <c r="O1684"/>
    </row>
    <row r="1685" spans="1:33" x14ac:dyDescent="0.35">
      <c r="A1685" s="33" t="s">
        <v>614</v>
      </c>
      <c r="B1685" s="28"/>
      <c r="C1685" s="30"/>
      <c r="D1685" s="30"/>
      <c r="E1685" s="30"/>
      <c r="F1685" s="30"/>
      <c r="G1685" s="30"/>
      <c r="H1685" s="30"/>
      <c r="I1685" s="30"/>
      <c r="J1685" s="30"/>
      <c r="K1685" s="30"/>
      <c r="L1685" s="30"/>
      <c r="M1685" s="30"/>
      <c r="N1685" s="30"/>
      <c r="O1685" s="28"/>
    </row>
    <row r="1686" spans="1:33" ht="15" x14ac:dyDescent="0.35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V1686"/>
      <c r="W1686"/>
    </row>
    <row r="1687" spans="1:33" ht="28.8" x14ac:dyDescent="0.35">
      <c r="A1687" s="14" t="s">
        <v>466</v>
      </c>
      <c r="B1687" s="14" t="s">
        <v>467</v>
      </c>
      <c r="C1687" s="14" t="s">
        <v>454</v>
      </c>
      <c r="D1687" s="14" t="s">
        <v>455</v>
      </c>
      <c r="E1687" s="14" t="s">
        <v>456</v>
      </c>
      <c r="F1687" s="14" t="s">
        <v>21</v>
      </c>
      <c r="G1687" s="14" t="s">
        <v>457</v>
      </c>
      <c r="H1687" s="14" t="s">
        <v>22</v>
      </c>
      <c r="I1687" s="14" t="s">
        <v>458</v>
      </c>
      <c r="J1687" s="14" t="s">
        <v>459</v>
      </c>
      <c r="K1687" s="14" t="s">
        <v>460</v>
      </c>
      <c r="L1687" s="14" t="s">
        <v>461</v>
      </c>
      <c r="M1687" s="14" t="s">
        <v>462</v>
      </c>
      <c r="N1687" s="14" t="s">
        <v>463</v>
      </c>
      <c r="O1687" s="14" t="s">
        <v>464</v>
      </c>
      <c r="Q1687" s="12" t="s">
        <v>450</v>
      </c>
      <c r="R1687" s="12" t="s">
        <v>451</v>
      </c>
      <c r="S1687" s="12" t="s">
        <v>452</v>
      </c>
      <c r="T1687" s="12" t="s">
        <v>1745</v>
      </c>
      <c r="U1687" s="12" t="s">
        <v>1746</v>
      </c>
      <c r="V1687" s="12" t="s">
        <v>590</v>
      </c>
      <c r="X1687" s="12" t="s">
        <v>1740</v>
      </c>
      <c r="Y1687" s="12" t="s">
        <v>1741</v>
      </c>
      <c r="Z1687" s="12" t="s">
        <v>1742</v>
      </c>
      <c r="AA1687" s="12" t="s">
        <v>1749</v>
      </c>
      <c r="AB1687" s="12" t="s">
        <v>1750</v>
      </c>
      <c r="AC1687" s="12" t="s">
        <v>1743</v>
      </c>
      <c r="AE1687" s="12" t="s">
        <v>1751</v>
      </c>
      <c r="AF1687" s="12" t="s">
        <v>1752</v>
      </c>
      <c r="AG1687" s="12" t="s">
        <v>1753</v>
      </c>
    </row>
    <row r="1688" spans="1:33" ht="15" x14ac:dyDescent="0.35">
      <c r="A1688" s="1">
        <f>COUNTIF($A$24:$A$1598, "ACS*Manual")</f>
        <v>19</v>
      </c>
      <c r="B1688" s="1" t="s">
        <v>1158</v>
      </c>
      <c r="C1688" s="27">
        <f>AVERAGEIF($A$24:$A$1598, "ACS*Manual", B$24:B$1598)</f>
        <v>3.6378947368421053</v>
      </c>
      <c r="D1688" s="27">
        <f>AVERAGEIF($A$24:$A$1598, "ACS*Manual", C$24:C$1598)</f>
        <v>77.220000000000013</v>
      </c>
      <c r="E1688" s="27">
        <f>AVERAGEIF($A$24:$A$1598, "ACS*Manual", D$24:D$1598)</f>
        <v>19.461052631578948</v>
      </c>
      <c r="F1688" s="27">
        <f>AVERAGEIF($A$24:$A$1598, "ACS*Manual", E$24:E$1598)</f>
        <v>6.63578947368421</v>
      </c>
      <c r="G1688" s="27">
        <f>AVERAGEIF($A$24:$A$1598, "ACS*Manual", F$24:F$1598)</f>
        <v>14.316315789473684</v>
      </c>
      <c r="H1688" s="27">
        <f>AVERAGEIF($A$24:$A$1598, "ACS*Manual", G$24:G$1598)</f>
        <v>4.7099999999999991</v>
      </c>
      <c r="I1688" s="27">
        <f>AVERAGEIF($A$24:$A$1598, "ACS*Manual", H$24:H$1598)</f>
        <v>11.346315789473683</v>
      </c>
      <c r="J1688" s="27">
        <f>AVERAGEIF($A$24:$A$1598, "ACS*Manual", I$24:I$1598)</f>
        <v>33.776315789473678</v>
      </c>
      <c r="K1688" s="27">
        <f>AVERAGEIF($A$24:$A$1598, "ACS*Manual", J$24:J$1598)</f>
        <v>59.617894736842103</v>
      </c>
      <c r="L1688" s="27">
        <f>AVERAGEIF($A$24:$A$1598, "ACS*Manual", K$24:K$1598)</f>
        <v>0.38278947368421051</v>
      </c>
      <c r="M1688" s="27">
        <f>AVERAGEIF($A$24:$A$1598, "ACS*Manual", L$24:L$1598)</f>
        <v>5.5473684210526321E-2</v>
      </c>
      <c r="N1688" s="27">
        <f>AVERAGEIF($A$24:$A$1598, "ACS*Manual", M$24:M$1598)</f>
        <v>12.57842105263158</v>
      </c>
      <c r="O1688" s="27">
        <f>AVERAGEIF($A$24:$A$1598, "ACS*Manual", N$24:N$1598)</f>
        <v>0.6986842105263158</v>
      </c>
      <c r="Q1688" s="52">
        <f>AVERAGEIF($A$24:$A$1598, "ACS*Manual", S$24:S$1598)</f>
        <v>2.1052631578947367</v>
      </c>
      <c r="R1688" s="52">
        <f>AVERAGEIF($A$24:$A$1598, "ACS*Manual", T$24:T$1598)</f>
        <v>3.263157894736842</v>
      </c>
      <c r="S1688" s="52">
        <f>AVERAGEIF($A$24:$A$1598, "ACS*Manual", U$24:U$1598)</f>
        <v>0.10526315789473684</v>
      </c>
      <c r="T1688" s="52">
        <f t="shared" ref="T1688:U1688" si="129">AVERAGEIF($A$24:$A$1598, "ACS*Manual", V$24:V$1598)</f>
        <v>0.78947368421052633</v>
      </c>
      <c r="U1688" s="52">
        <f t="shared" si="129"/>
        <v>0.10526315789473684</v>
      </c>
      <c r="V1688" s="52">
        <f>AVERAGEIF($A$24:$A$1598, "ACS*Manual", X$24:X$1598)</f>
        <v>4.3157894736842106</v>
      </c>
      <c r="W1688" s="1" t="s">
        <v>595</v>
      </c>
      <c r="AE1688"/>
      <c r="AF1688"/>
      <c r="AG1688"/>
    </row>
    <row r="1689" spans="1:33" ht="15.6" thickBot="1" x14ac:dyDescent="0.4">
      <c r="A1689" s="31">
        <f>COUNTIF($A$24:$A$1598, "ACS*Auto")</f>
        <v>19</v>
      </c>
      <c r="B1689" s="31" t="s">
        <v>1721</v>
      </c>
      <c r="C1689" s="32">
        <f>AVERAGEIF($A$24:$A$1598, "ACS*Auto", B$24:B$1598)</f>
        <v>3.6494736842105264</v>
      </c>
      <c r="D1689" s="32">
        <f>AVERAGEIF($A$24:$A$1598, "ACS*Auto", C$24:C$1598)</f>
        <v>76.966842105263183</v>
      </c>
      <c r="E1689" s="32">
        <f>AVERAGEIF($A$24:$A$1598, "ACS*Auto", D$24:D$1598)</f>
        <v>19.37157894736842</v>
      </c>
      <c r="F1689" s="32">
        <f>AVERAGEIF($A$24:$A$1598, "ACS*Auto", E$24:E$1598)</f>
        <v>6.7163157894736845</v>
      </c>
      <c r="G1689" s="32">
        <f>AVERAGEIF($A$24:$A$1598, "ACS*Auto", F$24:F$1598)</f>
        <v>14.276842105263157</v>
      </c>
      <c r="H1689" s="32">
        <f>AVERAGEIF($A$24:$A$1598, "ACS*Auto", G$24:G$1598)</f>
        <v>4.8273684210526318</v>
      </c>
      <c r="I1689" s="32">
        <f>AVERAGEIF($A$24:$A$1598, "ACS*Auto", H$24:H$1598)</f>
        <v>11.544210526315791</v>
      </c>
      <c r="J1689" s="32">
        <f>AVERAGEIF($A$24:$A$1598, "ACS*Auto", I$24:I$1598)</f>
        <v>33.647368421052626</v>
      </c>
      <c r="K1689" s="32">
        <f>AVERAGEIF($A$24:$A$1598, "ACS*Auto", J$24:J$1598)</f>
        <v>60.594736842105263</v>
      </c>
      <c r="L1689" s="32">
        <f>AVERAGEIF($A$24:$A$1598, "ACS*Auto", K$24:K$1598)</f>
        <v>0.39657894736842103</v>
      </c>
      <c r="M1689" s="32">
        <f>AVERAGEIF($A$24:$A$1598, "ACS*Auto", L$24:L$1598)</f>
        <v>6.0631578947368418E-2</v>
      </c>
      <c r="N1689" s="32">
        <f>AVERAGEIF($A$24:$A$1598, "ACS*Auto", M$24:M$1598)</f>
        <v>12.799473684210525</v>
      </c>
      <c r="O1689" s="32">
        <f>AVERAGEIF($A$24:$A$1598, "ACS*Auto", N$24:N$1598)</f>
        <v>0.71084210526315794</v>
      </c>
      <c r="Q1689" s="54">
        <f>AVERAGEIF($A$24:$A$1598, "ACS*Auto", S$24:S$1598)</f>
        <v>1.263157894736842</v>
      </c>
      <c r="R1689" s="54">
        <f>AVERAGEIF($A$24:$A$1598, "ACS*Auto", T$24:T$1598)</f>
        <v>0.57894736842105265</v>
      </c>
      <c r="S1689" s="54">
        <f>AVERAGEIF($A$24:$A$1598, "ACS*Auto", U$24:U$1598)</f>
        <v>0.26315789473684209</v>
      </c>
      <c r="T1689" s="54">
        <f t="shared" ref="T1689:U1689" si="130">AVERAGEIF($A$24:$A$1598, "ACS*Auto", V$24:V$1598)</f>
        <v>1.1052631578947369</v>
      </c>
      <c r="U1689" s="54">
        <f t="shared" si="130"/>
        <v>0</v>
      </c>
      <c r="V1689" s="54">
        <f>AVERAGEIF($A$24:$A$1598, "ACS*Auto", X$24:X$1598)</f>
        <v>1.9473684210526316</v>
      </c>
      <c r="W1689" s="31" t="s">
        <v>595</v>
      </c>
      <c r="X1689" s="58">
        <f>Q1688-Q1689</f>
        <v>0.84210526315789469</v>
      </c>
      <c r="Y1689" s="58">
        <f>R1688-R1689</f>
        <v>2.6842105263157894</v>
      </c>
      <c r="Z1689" s="58">
        <f>S1688-S1689</f>
        <v>-0.15789473684210525</v>
      </c>
      <c r="AA1689" s="58">
        <f t="shared" ref="AA1689:AB1689" si="131">T1688-T1689</f>
        <v>-0.31578947368421062</v>
      </c>
      <c r="AB1689" s="58">
        <f t="shared" si="131"/>
        <v>0.10526315789473684</v>
      </c>
      <c r="AC1689" s="58">
        <f>V1688-V1689</f>
        <v>2.3684210526315788</v>
      </c>
      <c r="AE1689" s="55">
        <f>C1688-C1689</f>
        <v>-1.1578947368421133E-2</v>
      </c>
      <c r="AF1689" s="55">
        <f>D1688-D1689</f>
        <v>0.25315789473683026</v>
      </c>
      <c r="AG1689" s="55">
        <f>N1688-N1689</f>
        <v>-0.22105263157894584</v>
      </c>
    </row>
    <row r="1690" spans="1:33" ht="15" x14ac:dyDescent="0.35">
      <c r="A1690" s="1">
        <f>COUNTIF($A$24:$A$1598, "Arja*Manual")</f>
        <v>42</v>
      </c>
      <c r="B1690" s="1" t="s">
        <v>1159</v>
      </c>
      <c r="C1690" s="27">
        <f>AVERAGEIF($A$24:$A$1598, "Arja*Manual", B$24:B$1598)</f>
        <v>3.8414285714285703</v>
      </c>
      <c r="D1690" s="27">
        <f>AVERAGEIF($A$24:$A$1598, "Arja*Manual", C$24:C$1598)</f>
        <v>77.565476190476176</v>
      </c>
      <c r="E1690" s="27">
        <f>AVERAGEIF($A$24:$A$1598, "Arja*Manual", D$24:D$1598)</f>
        <v>18.336428571428574</v>
      </c>
      <c r="F1690" s="27">
        <f>AVERAGEIF($A$24:$A$1598, "Arja*Manual", E$24:E$1598)</f>
        <v>6.4509523809523825</v>
      </c>
      <c r="G1690" s="27">
        <f>AVERAGEIF($A$24:$A$1598, "Arja*Manual", F$24:F$1598)</f>
        <v>13.723333333333336</v>
      </c>
      <c r="H1690" s="27">
        <f>AVERAGEIF($A$24:$A$1598, "Arja*Manual", G$24:G$1598)</f>
        <v>4.0107142857142843</v>
      </c>
      <c r="I1690" s="27">
        <f>AVERAGEIF($A$24:$A$1598, "Arja*Manual", H$24:H$1598)</f>
        <v>10.46166666666667</v>
      </c>
      <c r="J1690" s="27">
        <f>AVERAGEIF($A$24:$A$1598, "Arja*Manual", I$24:I$1598)</f>
        <v>32.059761904761906</v>
      </c>
      <c r="K1690" s="27">
        <f>AVERAGEIF($A$24:$A$1598, "Arja*Manual", J$24:J$1598)</f>
        <v>54.547380952380948</v>
      </c>
      <c r="L1690" s="27">
        <f>AVERAGEIF($A$24:$A$1598, "Arja*Manual", K$24:K$1598)</f>
        <v>0.30504761904761896</v>
      </c>
      <c r="M1690" s="27">
        <f>AVERAGEIF($A$24:$A$1598, "Arja*Manual", L$24:L$1598)</f>
        <v>5.448571428571429E-2</v>
      </c>
      <c r="N1690" s="27">
        <f>AVERAGEIF($A$24:$A$1598, "Arja*Manual", M$24:M$1598)</f>
        <v>29.337785714285712</v>
      </c>
      <c r="O1690" s="27">
        <f>AVERAGEIF($A$24:$A$1598, "Arja*Manual", N$24:N$1598)</f>
        <v>1.6297333333333335</v>
      </c>
      <c r="Q1690" s="52">
        <f>AVERAGEIF($A$24:$A$1598, "Arja*Manual", S$24:S$1598)</f>
        <v>2.1666666666666665</v>
      </c>
      <c r="R1690" s="52">
        <f>AVERAGEIF($A$24:$A$1598, "Arja*Manual", T$24:T$1598)</f>
        <v>1.6190476190476191</v>
      </c>
      <c r="S1690" s="52">
        <f>AVERAGEIF($A$24:$A$1598, "Arja*Manual", U$24:U$1598)</f>
        <v>2.0714285714285716</v>
      </c>
      <c r="T1690" s="52">
        <f t="shared" ref="T1690:U1690" si="132">AVERAGEIF($A$24:$A$1598, "Arja*Manual", V$24:V$1598)</f>
        <v>1.2380952380952381</v>
      </c>
      <c r="U1690" s="52">
        <f t="shared" si="132"/>
        <v>0.47619047619047616</v>
      </c>
      <c r="V1690" s="52">
        <f>AVERAGEIF($A$24:$A$1598, "Arja*Manual", X$24:X$1598)</f>
        <v>5.7142857142857144</v>
      </c>
      <c r="W1690" s="1" t="s">
        <v>596</v>
      </c>
      <c r="X1690"/>
      <c r="AE1690" s="55"/>
      <c r="AF1690" s="55"/>
      <c r="AG1690" s="55"/>
    </row>
    <row r="1691" spans="1:33" ht="15.6" thickBot="1" x14ac:dyDescent="0.4">
      <c r="A1691" s="31">
        <f>COUNTIF($A$24:$A$1598, "Arja*Auto")</f>
        <v>42</v>
      </c>
      <c r="B1691" s="31" t="s">
        <v>1722</v>
      </c>
      <c r="C1691" s="32">
        <f>AVERAGEIF($A$24:$A$1598, "Arja*Auto", B$24:B$1598)</f>
        <v>3.8221428571428557</v>
      </c>
      <c r="D1691" s="32">
        <f>AVERAGEIF($A$24:$A$1598, "Arja*Auto", C$24:C$1598)</f>
        <v>77.557142857142836</v>
      </c>
      <c r="E1691" s="32">
        <f>AVERAGEIF($A$24:$A$1598, "Arja*Auto", D$24:D$1598)</f>
        <v>18.03738095238095</v>
      </c>
      <c r="F1691" s="32">
        <f>AVERAGEIF($A$24:$A$1598, "Arja*Auto", E$24:E$1598)</f>
        <v>6.418333333333333</v>
      </c>
      <c r="G1691" s="32">
        <f>AVERAGEIF($A$24:$A$1598, "Arja*Auto", F$24:F$1598)</f>
        <v>13.544999999999996</v>
      </c>
      <c r="H1691" s="32">
        <f>AVERAGEIF($A$24:$A$1598, "Arja*Auto", G$24:G$1598)</f>
        <v>4.0064285714285708</v>
      </c>
      <c r="I1691" s="32">
        <f>AVERAGEIF($A$24:$A$1598, "Arja*Auto", H$24:H$1598)</f>
        <v>10.424523809523812</v>
      </c>
      <c r="J1691" s="32">
        <f>AVERAGEIF($A$24:$A$1598, "Arja*Auto", I$24:I$1598)</f>
        <v>31.584285714285709</v>
      </c>
      <c r="K1691" s="32">
        <f>AVERAGEIF($A$24:$A$1598, "Arja*Auto", J$24:J$1598)</f>
        <v>53.939523809523813</v>
      </c>
      <c r="L1691" s="32">
        <f>AVERAGEIF($A$24:$A$1598, "Arja*Auto", K$24:K$1598)</f>
        <v>0.3307619047619047</v>
      </c>
      <c r="M1691" s="32">
        <f>AVERAGEIF($A$24:$A$1598, "Arja*Auto", L$24:L$1598)</f>
        <v>5.8628571428571433E-2</v>
      </c>
      <c r="N1691" s="32">
        <f>AVERAGEIF($A$24:$A$1598, "Arja*Auto", M$24:M$1598)</f>
        <v>30.60254761904762</v>
      </c>
      <c r="O1691" s="32">
        <f>AVERAGEIF($A$24:$A$1598, "Arja*Auto", N$24:N$1598)</f>
        <v>1.699804761904762</v>
      </c>
      <c r="Q1691" s="54">
        <f>AVERAGEIF($A$24:$A$1598, "Arja*Auto", S$24:S$1598)</f>
        <v>1.2857142857142858</v>
      </c>
      <c r="R1691" s="54">
        <f>AVERAGEIF($A$24:$A$1598, "Arja*Auto", T$24:T$1598)</f>
        <v>0.38095238095238093</v>
      </c>
      <c r="S1691" s="54">
        <f>AVERAGEIF($A$24:$A$1598, "Arja*Auto", U$24:U$1598)</f>
        <v>6.7142857142857144</v>
      </c>
      <c r="T1691" s="54">
        <f t="shared" ref="T1691:U1691" si="133">AVERAGEIF($A$24:$A$1598, "Arja*Auto", V$24:V$1598)</f>
        <v>0.9285714285714286</v>
      </c>
      <c r="U1691" s="54">
        <f t="shared" si="133"/>
        <v>0.40476190476190477</v>
      </c>
      <c r="V1691" s="54">
        <f>AVERAGEIF($A$24:$A$1598, "Arja*Auto", X$24:X$1598)</f>
        <v>8.3809523809523814</v>
      </c>
      <c r="W1691" s="31" t="s">
        <v>596</v>
      </c>
      <c r="X1691" s="58">
        <f>Q1690-Q1691</f>
        <v>0.88095238095238071</v>
      </c>
      <c r="Y1691" s="58">
        <f>R1690-R1691</f>
        <v>1.2380952380952381</v>
      </c>
      <c r="Z1691" s="58">
        <f>S1690-S1691</f>
        <v>-4.6428571428571423</v>
      </c>
      <c r="AA1691" s="58">
        <f t="shared" ref="AA1691:AB1691" si="134">T1690-T1691</f>
        <v>0.30952380952380953</v>
      </c>
      <c r="AB1691" s="58">
        <f t="shared" si="134"/>
        <v>7.1428571428571397E-2</v>
      </c>
      <c r="AC1691" s="58">
        <f>V1690-V1691</f>
        <v>-2.666666666666667</v>
      </c>
      <c r="AE1691" s="55">
        <f>C1690-C1691</f>
        <v>1.9285714285714572E-2</v>
      </c>
      <c r="AF1691" s="55">
        <f>D1690-D1691</f>
        <v>8.3333333333399651E-3</v>
      </c>
      <c r="AG1691" s="55">
        <f>N1690-N1691</f>
        <v>-1.2647619047619081</v>
      </c>
    </row>
    <row r="1692" spans="1:33" ht="15" x14ac:dyDescent="0.35">
      <c r="A1692" s="1">
        <f>COUNTIF($A$24:$A$1598, "AVATAR*Manual")</f>
        <v>52</v>
      </c>
      <c r="B1692" s="1" t="s">
        <v>1160</v>
      </c>
      <c r="C1692" s="27">
        <f>AVERAGEIF($A$24:$A$1598, "AVATAR*Manual", B$24:B$1598)</f>
        <v>3.8761538461538461</v>
      </c>
      <c r="D1692" s="27">
        <f>AVERAGEIF($A$24:$A$1598, "AVATAR*Manual", C$24:C$1598)</f>
        <v>77.812884615384618</v>
      </c>
      <c r="E1692" s="27">
        <f>AVERAGEIF($A$24:$A$1598, "AVATAR*Manual", D$24:D$1598)</f>
        <v>17.430576923076927</v>
      </c>
      <c r="F1692" s="27">
        <f>AVERAGEIF($A$24:$A$1598, "AVATAR*Manual", E$24:E$1598)</f>
        <v>6.6100000000000012</v>
      </c>
      <c r="G1692" s="27">
        <f>AVERAGEIF($A$24:$A$1598, "AVATAR*Manual", F$24:F$1598)</f>
        <v>13.420961538461537</v>
      </c>
      <c r="H1692" s="27">
        <f>AVERAGEIF($A$24:$A$1598, "AVATAR*Manual", G$24:G$1598)</f>
        <v>3.9580769230769226</v>
      </c>
      <c r="I1692" s="27">
        <f>AVERAGEIF($A$24:$A$1598, "AVATAR*Manual", H$24:H$1598)</f>
        <v>10.568653846153849</v>
      </c>
      <c r="J1692" s="27">
        <f>AVERAGEIF($A$24:$A$1598, "AVATAR*Manual", I$24:I$1598)</f>
        <v>30.85153846153846</v>
      </c>
      <c r="K1692" s="27">
        <f>AVERAGEIF($A$24:$A$1598, "AVATAR*Manual", J$24:J$1598)</f>
        <v>54.975576923076929</v>
      </c>
      <c r="L1692" s="27">
        <f>AVERAGEIF($A$24:$A$1598, "AVATAR*Manual", K$24:K$1598)</f>
        <v>0.30101923076923082</v>
      </c>
      <c r="M1692" s="27">
        <f>AVERAGEIF($A$24:$A$1598, "AVATAR*Manual", L$24:L$1598)</f>
        <v>5.5125000000000007E-2</v>
      </c>
      <c r="N1692" s="27">
        <f>AVERAGEIF($A$24:$A$1598, "AVATAR*Manual", M$24:M$1598)</f>
        <v>48.711346153846165</v>
      </c>
      <c r="O1692" s="27">
        <f>AVERAGEIF($A$24:$A$1598, "AVATAR*Manual", N$24:N$1598)</f>
        <v>2.7063461538461544</v>
      </c>
      <c r="Q1692" s="52">
        <f>AVERAGEIF($A$24:$A$1598, "AVATAR*Manual", S$24:S$1598)</f>
        <v>2.0192307692307692</v>
      </c>
      <c r="R1692" s="52">
        <f>AVERAGEIF($A$24:$A$1598, "AVATAR*Manual", T$24:T$1598)</f>
        <v>2.1923076923076925</v>
      </c>
      <c r="S1692" s="52">
        <f>AVERAGEIF($A$24:$A$1598, "AVATAR*Manual", U$24:U$1598)</f>
        <v>2.1153846153846154</v>
      </c>
      <c r="T1692" s="52">
        <f t="shared" ref="T1692:U1692" si="135">AVERAGEIF($A$24:$A$1598, "AVATAR*Manual", V$24:V$1598)</f>
        <v>0.88461538461538458</v>
      </c>
      <c r="U1692" s="52">
        <f t="shared" si="135"/>
        <v>5.7692307692307696E-2</v>
      </c>
      <c r="V1692" s="52">
        <f>AVERAGEIF($A$24:$A$1598, "AVATAR*Manual", X$24:X$1598)</f>
        <v>5.2884615384615383</v>
      </c>
      <c r="W1692" s="1" t="s">
        <v>597</v>
      </c>
      <c r="X1692"/>
      <c r="AE1692" s="55"/>
      <c r="AF1692" s="55"/>
      <c r="AG1692" s="55"/>
    </row>
    <row r="1693" spans="1:33" ht="15.6" thickBot="1" x14ac:dyDescent="0.4">
      <c r="A1693" s="31">
        <f>COUNTIF($A$24:$A$1598, "AVATAR*Auto")</f>
        <v>52</v>
      </c>
      <c r="B1693" s="31" t="s">
        <v>1723</v>
      </c>
      <c r="C1693" s="32">
        <f>AVERAGEIF($A$24:$A$1598, "AVATAR*Auto", B$24:B$1598)</f>
        <v>3.893076923076924</v>
      </c>
      <c r="D1693" s="32">
        <f>AVERAGEIF($A$24:$A$1598, "AVATAR*Auto", C$24:C$1598)</f>
        <v>77.850576923076929</v>
      </c>
      <c r="E1693" s="32">
        <f>AVERAGEIF($A$24:$A$1598, "AVATAR*Auto", D$24:D$1598)</f>
        <v>17.34615384615385</v>
      </c>
      <c r="F1693" s="32">
        <f>AVERAGEIF($A$24:$A$1598, "AVATAR*Auto", E$24:E$1598)</f>
        <v>6.5634615384615396</v>
      </c>
      <c r="G1693" s="32">
        <f>AVERAGEIF($A$24:$A$1598, "AVATAR*Auto", F$24:F$1598)</f>
        <v>13.514615384615384</v>
      </c>
      <c r="H1693" s="32">
        <f>AVERAGEIF($A$24:$A$1598, "AVATAR*Auto", G$24:G$1598)</f>
        <v>3.9400000000000004</v>
      </c>
      <c r="I1693" s="32">
        <f>AVERAGEIF($A$24:$A$1598, "AVATAR*Auto", H$24:H$1598)</f>
        <v>10.503269230769234</v>
      </c>
      <c r="J1693" s="32">
        <f>AVERAGEIF($A$24:$A$1598, "AVATAR*Auto", I$24:I$1598)</f>
        <v>30.860192307692309</v>
      </c>
      <c r="K1693" s="32">
        <f>AVERAGEIF($A$24:$A$1598, "AVATAR*Auto", J$24:J$1598)</f>
        <v>54.600769230769203</v>
      </c>
      <c r="L1693" s="32">
        <f>AVERAGEIF($A$24:$A$1598, "AVATAR*Auto", K$24:K$1598)</f>
        <v>0.29638461538461541</v>
      </c>
      <c r="M1693" s="32">
        <f>AVERAGEIF($A$24:$A$1598, "AVATAR*Auto", L$24:L$1598)</f>
        <v>5.4298076923076935E-2</v>
      </c>
      <c r="N1693" s="32">
        <f>AVERAGEIF($A$24:$A$1598, "AVATAR*Auto", M$24:M$1598)</f>
        <v>48.521346153846167</v>
      </c>
      <c r="O1693" s="32">
        <f>AVERAGEIF($A$24:$A$1598, "AVATAR*Auto", N$24:N$1598)</f>
        <v>2.6955769230769233</v>
      </c>
      <c r="Q1693" s="54">
        <f>AVERAGEIF($A$24:$A$1598, "AVATAR*Auto", S$24:S$1598)</f>
        <v>1.0769230769230769</v>
      </c>
      <c r="R1693" s="54">
        <f>AVERAGEIF($A$24:$A$1598, "AVATAR*Auto", T$24:T$1598)</f>
        <v>0.21153846153846154</v>
      </c>
      <c r="S1693" s="54">
        <f>AVERAGEIF($A$24:$A$1598, "AVATAR*Auto", U$24:U$1598)</f>
        <v>2.7307692307692308</v>
      </c>
      <c r="T1693" s="54">
        <f t="shared" ref="T1693:U1693" si="136">AVERAGEIF($A$24:$A$1598, "AVATAR*Auto", V$24:V$1598)</f>
        <v>0.82692307692307687</v>
      </c>
      <c r="U1693" s="54">
        <f t="shared" si="136"/>
        <v>0.15384615384615385</v>
      </c>
      <c r="V1693" s="54">
        <f>AVERAGEIF($A$24:$A$1598, "AVATAR*Auto", X$24:X$1598)</f>
        <v>3.9038461538461537</v>
      </c>
      <c r="W1693" s="31" t="s">
        <v>597</v>
      </c>
      <c r="X1693" s="58">
        <f>Q1692-Q1693</f>
        <v>0.94230769230769229</v>
      </c>
      <c r="Y1693" s="58">
        <f>R1692-R1693</f>
        <v>1.9807692307692311</v>
      </c>
      <c r="Z1693" s="58">
        <f>S1692-S1693</f>
        <v>-0.61538461538461542</v>
      </c>
      <c r="AA1693" s="58">
        <f t="shared" ref="AA1693:AB1693" si="137">T1692-T1693</f>
        <v>5.7692307692307709E-2</v>
      </c>
      <c r="AB1693" s="58">
        <f t="shared" si="137"/>
        <v>-9.6153846153846159E-2</v>
      </c>
      <c r="AC1693" s="58">
        <f>V1692-V1693</f>
        <v>1.3846153846153846</v>
      </c>
      <c r="AE1693" s="55">
        <f>C1692-C1693</f>
        <v>-1.6923076923077929E-2</v>
      </c>
      <c r="AF1693" s="55">
        <f>D1692-D1693</f>
        <v>-3.7692307692310578E-2</v>
      </c>
      <c r="AG1693" s="55">
        <f>N1692-N1693</f>
        <v>0.18999999999999773</v>
      </c>
    </row>
    <row r="1694" spans="1:33" ht="15" x14ac:dyDescent="0.35">
      <c r="A1694" s="1">
        <f>COUNTIF($A$24:$A$1598, "DynaMoth*Manual")</f>
        <v>24</v>
      </c>
      <c r="B1694" s="1" t="s">
        <v>1161</v>
      </c>
      <c r="C1694" s="27">
        <f>AVERAGEIF($A$24:$A$1598, "DynaMoth*Manual", B$24:B$1598)</f>
        <v>3.7154166666666661</v>
      </c>
      <c r="D1694" s="27">
        <f>AVERAGEIF($A$24:$A$1598, "DynaMoth*Manual", C$24:C$1598)</f>
        <v>77.138749999999987</v>
      </c>
      <c r="E1694" s="27">
        <f>AVERAGEIF($A$24:$A$1598, "DynaMoth*Manual", D$24:D$1598)</f>
        <v>21.758750000000003</v>
      </c>
      <c r="F1694" s="27">
        <f>AVERAGEIF($A$24:$A$1598, "DynaMoth*Manual", E$24:E$1598)</f>
        <v>7.003333333333333</v>
      </c>
      <c r="G1694" s="27">
        <f>AVERAGEIF($A$24:$A$1598, "DynaMoth*Manual", F$24:F$1598)</f>
        <v>15.356666666666664</v>
      </c>
      <c r="H1694" s="27">
        <f>AVERAGEIF($A$24:$A$1598, "DynaMoth*Manual", G$24:G$1598)</f>
        <v>4.2541666666666655</v>
      </c>
      <c r="I1694" s="27">
        <f>AVERAGEIF($A$24:$A$1598, "DynaMoth*Manual", H$24:H$1598)</f>
        <v>11.258333333333335</v>
      </c>
      <c r="J1694" s="27">
        <f>AVERAGEIF($A$24:$A$1598, "DynaMoth*Manual", I$24:I$1598)</f>
        <v>37.115000000000002</v>
      </c>
      <c r="K1694" s="27">
        <f>AVERAGEIF($A$24:$A$1598, "DynaMoth*Manual", J$24:J$1598)</f>
        <v>61.103333333333332</v>
      </c>
      <c r="L1694" s="27">
        <f>AVERAGEIF($A$24:$A$1598, "DynaMoth*Manual", K$24:K$1598)</f>
        <v>0.57354166666666651</v>
      </c>
      <c r="M1694" s="27">
        <f>AVERAGEIF($A$24:$A$1598, "DynaMoth*Manual", L$24:L$1598)</f>
        <v>7.0624999999999993E-2</v>
      </c>
      <c r="N1694" s="27">
        <f>AVERAGEIF($A$24:$A$1598, "DynaMoth*Manual", M$24:M$1598)</f>
        <v>14.689041666666666</v>
      </c>
      <c r="O1694" s="27">
        <f>AVERAGEIF($A$24:$A$1598, "DynaMoth*Manual", N$24:N$1598)</f>
        <v>0.81632499999999997</v>
      </c>
      <c r="Q1694" s="52">
        <f>AVERAGEIF($A$24:$A$1598, "DynaMoth*Manual", S$24:S$1598)</f>
        <v>2.4166666666666665</v>
      </c>
      <c r="R1694" s="52">
        <f>AVERAGEIF($A$24:$A$1598, "DynaMoth*Manual", T$24:T$1598)</f>
        <v>2</v>
      </c>
      <c r="S1694" s="52">
        <f>AVERAGEIF($A$24:$A$1598, "DynaMoth*Manual", U$24:U$1598)</f>
        <v>1.2083333333333333</v>
      </c>
      <c r="T1694" s="52">
        <f t="shared" ref="T1694:U1694" si="138">AVERAGEIF($A$24:$A$1598, "DynaMoth*Manual", V$24:V$1598)</f>
        <v>1.375</v>
      </c>
      <c r="U1694" s="52">
        <f t="shared" si="138"/>
        <v>8.3333333333333329E-2</v>
      </c>
      <c r="V1694" s="52">
        <f>AVERAGEIF($A$24:$A$1598, "DynaMoth*Manual", X$24:X$1598)</f>
        <v>4.708333333333333</v>
      </c>
      <c r="W1694" s="1" t="s">
        <v>598</v>
      </c>
      <c r="X1694"/>
      <c r="AE1694" s="55"/>
      <c r="AF1694" s="55"/>
      <c r="AG1694" s="55"/>
    </row>
    <row r="1695" spans="1:33" ht="15.6" thickBot="1" x14ac:dyDescent="0.4">
      <c r="A1695" s="31">
        <f>COUNTIF($A$24:$A$1598, "DynaMoth*Auto")</f>
        <v>24</v>
      </c>
      <c r="B1695" s="31" t="s">
        <v>1724</v>
      </c>
      <c r="C1695" s="32">
        <f>AVERAGEIF($A$24:$A$1598, "DynaMoth*Auto", B$24:B$1598)</f>
        <v>3.6891666666666665</v>
      </c>
      <c r="D1695" s="32">
        <f>AVERAGEIF($A$24:$A$1598, "DynaMoth*Auto", C$24:C$1598)</f>
        <v>77.157083333333333</v>
      </c>
      <c r="E1695" s="32">
        <f>AVERAGEIF($A$24:$A$1598, "DynaMoth*Auto", D$24:D$1598)</f>
        <v>21.617916666666662</v>
      </c>
      <c r="F1695" s="32">
        <f>AVERAGEIF($A$24:$A$1598, "DynaMoth*Auto", E$24:E$1598)</f>
        <v>7.010416666666667</v>
      </c>
      <c r="G1695" s="32">
        <f>AVERAGEIF($A$24:$A$1598, "DynaMoth*Auto", F$24:F$1598)</f>
        <v>15.21708333333333</v>
      </c>
      <c r="H1695" s="32">
        <f>AVERAGEIF($A$24:$A$1598, "DynaMoth*Auto", G$24:G$1598)</f>
        <v>4.2145833333333327</v>
      </c>
      <c r="I1695" s="32">
        <f>AVERAGEIF($A$24:$A$1598, "DynaMoth*Auto", H$24:H$1598)</f>
        <v>11.225833333333334</v>
      </c>
      <c r="J1695" s="32">
        <f>AVERAGEIF($A$24:$A$1598, "DynaMoth*Auto", I$24:I$1598)</f>
        <v>36.837083333333332</v>
      </c>
      <c r="K1695" s="32">
        <f>AVERAGEIF($A$24:$A$1598, "DynaMoth*Auto", J$24:J$1598)</f>
        <v>60.702916666666674</v>
      </c>
      <c r="L1695" s="32">
        <f>AVERAGEIF($A$24:$A$1598, "DynaMoth*Auto", K$24:K$1598)</f>
        <v>0.57824999999999982</v>
      </c>
      <c r="M1695" s="32">
        <f>AVERAGEIF($A$24:$A$1598, "DynaMoth*Auto", L$24:L$1598)</f>
        <v>7.1791666666666656E-2</v>
      </c>
      <c r="N1695" s="32">
        <f>AVERAGEIF($A$24:$A$1598, "DynaMoth*Auto", M$24:M$1598)</f>
        <v>15.182791666666667</v>
      </c>
      <c r="O1695" s="32">
        <f>AVERAGEIF($A$24:$A$1598, "DynaMoth*Auto", N$24:N$1598)</f>
        <v>0.84382499999999983</v>
      </c>
      <c r="Q1695" s="54">
        <f>AVERAGEIF($A$24:$A$1598, "DynaMoth*Auto", S$24:S$1598)</f>
        <v>1.25</v>
      </c>
      <c r="R1695" s="54">
        <f>AVERAGEIF($A$24:$A$1598, "DynaMoth*Auto", T$24:T$1598)</f>
        <v>0.83333333333333337</v>
      </c>
      <c r="S1695" s="54">
        <f>AVERAGEIF($A$24:$A$1598, "DynaMoth*Auto", U$24:U$1598)</f>
        <v>0.25</v>
      </c>
      <c r="T1695" s="54">
        <f t="shared" ref="T1695:U1695" si="139">AVERAGEIF($A$24:$A$1598, "DynaMoth*Auto", V$24:V$1598)</f>
        <v>2.8333333333333335</v>
      </c>
      <c r="U1695" s="54">
        <f t="shared" si="139"/>
        <v>2.9583333333333335</v>
      </c>
      <c r="V1695" s="54">
        <f>AVERAGEIF($A$24:$A$1598, "DynaMoth*Auto", X$24:X$1598)</f>
        <v>5.458333333333333</v>
      </c>
      <c r="W1695" s="31" t="s">
        <v>598</v>
      </c>
      <c r="X1695" s="58">
        <f>Q1694-Q1695</f>
        <v>1.1666666666666665</v>
      </c>
      <c r="Y1695" s="58">
        <f>R1694-R1695</f>
        <v>1.1666666666666665</v>
      </c>
      <c r="Z1695" s="58">
        <f>S1694-S1695</f>
        <v>0.95833333333333326</v>
      </c>
      <c r="AA1695" s="58">
        <f t="shared" ref="AA1695:AB1695" si="140">T1694-T1695</f>
        <v>-1.4583333333333335</v>
      </c>
      <c r="AB1695" s="58">
        <f t="shared" si="140"/>
        <v>-2.875</v>
      </c>
      <c r="AC1695" s="58">
        <f>V1694-V1695</f>
        <v>-0.75</v>
      </c>
      <c r="AE1695" s="55">
        <f>C1694-C1695</f>
        <v>2.6249999999999662E-2</v>
      </c>
      <c r="AF1695" s="55">
        <f>D1694-D1695</f>
        <v>-1.8333333333345081E-2</v>
      </c>
      <c r="AG1695" s="55">
        <f>N1694-N1695</f>
        <v>-0.49375000000000036</v>
      </c>
    </row>
    <row r="1696" spans="1:33" ht="15" x14ac:dyDescent="0.35">
      <c r="A1696" s="1">
        <f>COUNTIF($A$24:$A$1598, "FixMiner*Manual")</f>
        <v>53</v>
      </c>
      <c r="B1696" s="1" t="s">
        <v>1162</v>
      </c>
      <c r="C1696" s="27">
        <f>AVERAGEIF($A$24:$A$1598, "FixMiner*Manual", B$24:B$1598)</f>
        <v>4.1247169811320745</v>
      </c>
      <c r="D1696" s="27">
        <f>AVERAGEIF($A$24:$A$1598, "FixMiner*Manual", C$24:C$1598)</f>
        <v>77.770377358490563</v>
      </c>
      <c r="E1696" s="27">
        <f>AVERAGEIF($A$24:$A$1598, "FixMiner*Manual", D$24:D$1598)</f>
        <v>21.188301886792459</v>
      </c>
      <c r="F1696" s="27">
        <f>AVERAGEIF($A$24:$A$1598, "FixMiner*Manual", E$24:E$1598)</f>
        <v>7.1550943396226421</v>
      </c>
      <c r="G1696" s="27">
        <f>AVERAGEIF($A$24:$A$1598, "FixMiner*Manual", F$24:F$1598)</f>
        <v>15.372830188679249</v>
      </c>
      <c r="H1696" s="27">
        <f>AVERAGEIF($A$24:$A$1598, "FixMiner*Manual", G$24:G$1598)</f>
        <v>4.2958490566037737</v>
      </c>
      <c r="I1696" s="27">
        <f>AVERAGEIF($A$24:$A$1598, "FixMiner*Manual", H$24:H$1598)</f>
        <v>11.451132075471699</v>
      </c>
      <c r="J1696" s="27">
        <f>AVERAGEIF($A$24:$A$1598, "FixMiner*Manual", I$24:I$1598)</f>
        <v>36.561509433962264</v>
      </c>
      <c r="K1696" s="27">
        <f>AVERAGEIF($A$24:$A$1598, "FixMiner*Manual", J$24:J$1598)</f>
        <v>63.226226415094345</v>
      </c>
      <c r="L1696" s="27">
        <f>AVERAGEIF($A$24:$A$1598, "FixMiner*Manual", K$24:K$1598)</f>
        <v>0.45133962264150951</v>
      </c>
      <c r="M1696" s="27">
        <f>AVERAGEIF($A$24:$A$1598, "FixMiner*Manual", L$24:L$1598)</f>
        <v>5.9837735849056599E-2</v>
      </c>
      <c r="N1696" s="27">
        <f>AVERAGEIF($A$24:$A$1598, "FixMiner*Manual", M$24:M$1598)</f>
        <v>33.480377358490578</v>
      </c>
      <c r="O1696" s="27">
        <f>AVERAGEIF($A$24:$A$1598, "FixMiner*Manual", N$24:N$1598)</f>
        <v>1.8602452830188674</v>
      </c>
      <c r="Q1696" s="52">
        <f>AVERAGEIF($A$24:$A$1598, "FixMiner*Manual", S$24:S$1598)</f>
        <v>2.1320754716981134</v>
      </c>
      <c r="R1696" s="52">
        <f>AVERAGEIF($A$24:$A$1598, "FixMiner*Manual", T$24:T$1598)</f>
        <v>1.8490566037735849</v>
      </c>
      <c r="S1696" s="52">
        <f>AVERAGEIF($A$24:$A$1598, "FixMiner*Manual", U$24:U$1598)</f>
        <v>1.2830188679245282</v>
      </c>
      <c r="T1696" s="52">
        <f t="shared" ref="T1696:U1696" si="141">AVERAGEIF($A$24:$A$1598, "FixMiner*Manual", V$24:V$1598)</f>
        <v>0.94339622641509435</v>
      </c>
      <c r="U1696" s="52">
        <f t="shared" si="141"/>
        <v>0.15094339622641509</v>
      </c>
      <c r="V1696" s="52">
        <f>AVERAGEIF($A$24:$A$1598, "FixMiner*Manual", X$24:X$1598)</f>
        <v>4.3584905660377355</v>
      </c>
      <c r="W1696" s="1" t="s">
        <v>599</v>
      </c>
      <c r="X1696"/>
      <c r="AE1696" s="55"/>
      <c r="AF1696" s="55"/>
      <c r="AG1696" s="55"/>
    </row>
    <row r="1697" spans="1:33" ht="15.6" thickBot="1" x14ac:dyDescent="0.4">
      <c r="A1697" s="31">
        <f>COUNTIF($A$24:$A$1598, "FixMiner*Auto")</f>
        <v>53</v>
      </c>
      <c r="B1697" s="31" t="s">
        <v>1725</v>
      </c>
      <c r="C1697" s="32">
        <f>AVERAGEIF($A$24:$A$1598, "FixMiner*Auto", B$24:B$1598)</f>
        <v>3.9037735849056596</v>
      </c>
      <c r="D1697" s="32">
        <f>AVERAGEIF($A$24:$A$1598, "FixMiner*Auto", C$24:C$1598)</f>
        <v>77.800566037735848</v>
      </c>
      <c r="E1697" s="32">
        <f>AVERAGEIF($A$24:$A$1598, "FixMiner*Auto", D$24:D$1598)</f>
        <v>20.514339622641508</v>
      </c>
      <c r="F1697" s="32">
        <f>AVERAGEIF($A$24:$A$1598, "FixMiner*Auto", E$24:E$1598)</f>
        <v>7.0328301886792461</v>
      </c>
      <c r="G1697" s="32">
        <f>AVERAGEIF($A$24:$A$1598, "FixMiner*Auto", F$24:F$1598)</f>
        <v>14.666415094339623</v>
      </c>
      <c r="H1697" s="32">
        <f>AVERAGEIF($A$24:$A$1598, "FixMiner*Auto", G$24:G$1598)</f>
        <v>4.2411320754716986</v>
      </c>
      <c r="I1697" s="32">
        <f>AVERAGEIF($A$24:$A$1598, "FixMiner*Auto", H$24:H$1598)</f>
        <v>11.274150943396227</v>
      </c>
      <c r="J1697" s="32">
        <f>AVERAGEIF($A$24:$A$1598, "FixMiner*Auto", I$24:I$1598)</f>
        <v>35.180188679245276</v>
      </c>
      <c r="K1697" s="32">
        <f>AVERAGEIF($A$24:$A$1598, "FixMiner*Auto", J$24:J$1598)</f>
        <v>61.24</v>
      </c>
      <c r="L1697" s="32">
        <f>AVERAGEIF($A$24:$A$1598, "FixMiner*Auto", K$24:K$1598)</f>
        <v>0.44667924528301878</v>
      </c>
      <c r="M1697" s="32">
        <f>AVERAGEIF($A$24:$A$1598, "FixMiner*Auto", L$24:L$1598)</f>
        <v>6.0177358490566039E-2</v>
      </c>
      <c r="N1697" s="32">
        <f>AVERAGEIF($A$24:$A$1598, "FixMiner*Auto", M$24:M$1598)</f>
        <v>33.251886792452829</v>
      </c>
      <c r="O1697" s="32">
        <f>AVERAGEIF($A$24:$A$1598, "FixMiner*Auto", N$24:N$1598)</f>
        <v>1.8474150943396221</v>
      </c>
      <c r="Q1697" s="54">
        <f>AVERAGEIF($A$24:$A$1598, "FixMiner*Auto", S$24:S$1598)</f>
        <v>1.1509433962264151</v>
      </c>
      <c r="R1697" s="54">
        <f>AVERAGEIF($A$24:$A$1598, "FixMiner*Auto", T$24:T$1598)</f>
        <v>0.16981132075471697</v>
      </c>
      <c r="S1697" s="54">
        <f>AVERAGEIF($A$24:$A$1598, "FixMiner*Auto", U$24:U$1598)</f>
        <v>0.67924528301886788</v>
      </c>
      <c r="T1697" s="54">
        <f t="shared" ref="T1697:U1697" si="142">AVERAGEIF($A$24:$A$1598, "FixMiner*Auto", V$24:V$1598)</f>
        <v>0.86792452830188682</v>
      </c>
      <c r="U1697" s="54">
        <f t="shared" si="142"/>
        <v>0.30188679245283018</v>
      </c>
      <c r="V1697" s="54">
        <f>AVERAGEIF($A$24:$A$1598, "FixMiner*Auto", X$24:X$1598)</f>
        <v>2.1509433962264151</v>
      </c>
      <c r="W1697" s="31" t="s">
        <v>599</v>
      </c>
      <c r="X1697" s="58">
        <f>Q1696-Q1697</f>
        <v>0.98113207547169834</v>
      </c>
      <c r="Y1697" s="58">
        <f>R1696-R1697</f>
        <v>1.679245283018868</v>
      </c>
      <c r="Z1697" s="58">
        <f>S1696-S1697</f>
        <v>0.60377358490566035</v>
      </c>
      <c r="AA1697" s="58">
        <f t="shared" ref="AA1697:AB1697" si="143">T1696-T1697</f>
        <v>7.547169811320753E-2</v>
      </c>
      <c r="AB1697" s="58">
        <f t="shared" si="143"/>
        <v>-0.15094339622641509</v>
      </c>
      <c r="AC1697" s="58">
        <f>V1696-V1697</f>
        <v>2.2075471698113205</v>
      </c>
      <c r="AE1697" s="55">
        <f>C1696-C1697</f>
        <v>0.2209433962264149</v>
      </c>
      <c r="AF1697" s="55">
        <f>D1696-D1697</f>
        <v>-3.0188679245284789E-2</v>
      </c>
      <c r="AG1697" s="55">
        <f>N1696-N1697</f>
        <v>0.22849056603774898</v>
      </c>
    </row>
    <row r="1698" spans="1:33" ht="15" x14ac:dyDescent="0.35">
      <c r="A1698" s="1">
        <f>COUNTIF($A$24:$A$1598, "GenProg*Manual")</f>
        <v>28</v>
      </c>
      <c r="B1698" s="1" t="s">
        <v>1163</v>
      </c>
      <c r="C1698" s="27">
        <f>AVERAGEIF($A$24:$A$1598, "GenProg*Manual", B$24:B$1598)</f>
        <v>4.2857142857142856</v>
      </c>
      <c r="D1698" s="27">
        <f>AVERAGEIF($A$24:$A$1598, "GenProg*Manual", C$24:C$1598)</f>
        <v>76.343571428571408</v>
      </c>
      <c r="E1698" s="27">
        <f>AVERAGEIF($A$24:$A$1598, "GenProg*Manual", D$24:D$1598)</f>
        <v>20.396071428571428</v>
      </c>
      <c r="F1698" s="27">
        <f>AVERAGEIF($A$24:$A$1598, "GenProg*Manual", E$24:E$1598)</f>
        <v>7.0178571428571432</v>
      </c>
      <c r="G1698" s="27">
        <f>AVERAGEIF($A$24:$A$1598, "GenProg*Manual", F$24:F$1598)</f>
        <v>15.615714285714281</v>
      </c>
      <c r="H1698" s="27">
        <f>AVERAGEIF($A$24:$A$1598, "GenProg*Manual", G$24:G$1598)</f>
        <v>4.2074999999999987</v>
      </c>
      <c r="I1698" s="27">
        <f>AVERAGEIF($A$24:$A$1598, "GenProg*Manual", H$24:H$1598)</f>
        <v>11.225357142857145</v>
      </c>
      <c r="J1698" s="27">
        <f>AVERAGEIF($A$24:$A$1598, "GenProg*Manual", I$24:I$1598)</f>
        <v>36.012142857142855</v>
      </c>
      <c r="K1698" s="27">
        <f>AVERAGEIF($A$24:$A$1598, "GenProg*Manual", J$24:J$1598)</f>
        <v>60.018214285714272</v>
      </c>
      <c r="L1698" s="27">
        <f>AVERAGEIF($A$24:$A$1598, "GenProg*Manual", K$24:K$1598)</f>
        <v>0.30746428571428569</v>
      </c>
      <c r="M1698" s="27">
        <f>AVERAGEIF($A$24:$A$1598, "GenProg*Manual", L$24:L$1598)</f>
        <v>4.1049999999999996E-2</v>
      </c>
      <c r="N1698" s="27">
        <f>AVERAGEIF($A$24:$A$1598, "GenProg*Manual", M$24:M$1598)</f>
        <v>41.513571428571431</v>
      </c>
      <c r="O1698" s="27">
        <f>AVERAGEIF($A$24:$A$1598, "GenProg*Manual", N$24:N$1598)</f>
        <v>2.3057857142857143</v>
      </c>
      <c r="Q1698" s="52">
        <f>AVERAGEIF($A$24:$A$1598, "GenProg*Manual", S$24:S$1598)</f>
        <v>1.8571428571428572</v>
      </c>
      <c r="R1698" s="52">
        <f>AVERAGEIF($A$24:$A$1598, "GenProg*Manual", T$24:T$1598)</f>
        <v>1.3214285714285714</v>
      </c>
      <c r="S1698" s="52">
        <f>AVERAGEIF($A$24:$A$1598, "GenProg*Manual", U$24:U$1598)</f>
        <v>2.7142857142857144</v>
      </c>
      <c r="T1698" s="52">
        <f t="shared" ref="T1698:U1698" si="144">AVERAGEIF($A$24:$A$1598, "GenProg*Manual", V$24:V$1598)</f>
        <v>0.8928571428571429</v>
      </c>
      <c r="U1698" s="52">
        <f t="shared" si="144"/>
        <v>0.5</v>
      </c>
      <c r="V1698" s="52">
        <f>AVERAGEIF($A$24:$A$1598, "GenProg*Manual", X$24:X$1598)</f>
        <v>5.8928571428571432</v>
      </c>
      <c r="W1698" s="1" t="s">
        <v>600</v>
      </c>
      <c r="X1698"/>
      <c r="AE1698" s="55"/>
      <c r="AF1698" s="55"/>
      <c r="AG1698" s="55"/>
    </row>
    <row r="1699" spans="1:33" ht="15.6" thickBot="1" x14ac:dyDescent="0.4">
      <c r="A1699" s="31">
        <f>COUNTIF($A$24:$A$1598, "GenProg*Auto")</f>
        <v>28</v>
      </c>
      <c r="B1699" s="31" t="s">
        <v>1726</v>
      </c>
      <c r="C1699" s="32">
        <f>AVERAGEIF($A$24:$A$1598, "GenProg*Auto", B$24:B$1598)</f>
        <v>4.2999999999999989</v>
      </c>
      <c r="D1699" s="32">
        <f>AVERAGEIF($A$24:$A$1598, "GenProg*Auto", C$24:C$1598)</f>
        <v>76.361785714285702</v>
      </c>
      <c r="E1699" s="32">
        <f>AVERAGEIF($A$24:$A$1598, "GenProg*Auto", D$24:D$1598)</f>
        <v>20.203214285714292</v>
      </c>
      <c r="F1699" s="32">
        <f>AVERAGEIF($A$24:$A$1598, "GenProg*Auto", E$24:E$1598)</f>
        <v>7.0371428571428583</v>
      </c>
      <c r="G1699" s="32">
        <f>AVERAGEIF($A$24:$A$1598, "GenProg*Auto", F$24:F$1598)</f>
        <v>15.597499999999997</v>
      </c>
      <c r="H1699" s="32">
        <f>AVERAGEIF($A$24:$A$1598, "GenProg*Auto", G$24:G$1598)</f>
        <v>4.1796428571428574</v>
      </c>
      <c r="I1699" s="32">
        <f>AVERAGEIF($A$24:$A$1598, "GenProg*Auto", H$24:H$1598)</f>
        <v>11.216428571428574</v>
      </c>
      <c r="J1699" s="32">
        <f>AVERAGEIF($A$24:$A$1598, "GenProg*Auto", I$24:I$1598)</f>
        <v>35.799999999999997</v>
      </c>
      <c r="K1699" s="32">
        <f>AVERAGEIF($A$24:$A$1598, "GenProg*Auto", J$24:J$1598)</f>
        <v>59.910357142857144</v>
      </c>
      <c r="L1699" s="32">
        <f>AVERAGEIF($A$24:$A$1598, "GenProg*Auto", K$24:K$1598)</f>
        <v>0.29924999999999996</v>
      </c>
      <c r="M1699" s="32">
        <f>AVERAGEIF($A$24:$A$1598, "GenProg*Auto", L$24:L$1598)</f>
        <v>4.0692857142857142E-2</v>
      </c>
      <c r="N1699" s="32">
        <f>AVERAGEIF($A$24:$A$1598, "GenProg*Auto", M$24:M$1598)</f>
        <v>41.116071428571431</v>
      </c>
      <c r="O1699" s="32">
        <f>AVERAGEIF($A$24:$A$1598, "GenProg*Auto", N$24:N$1598)</f>
        <v>2.2836428571428571</v>
      </c>
      <c r="Q1699" s="54">
        <f>AVERAGEIF($A$24:$A$1598, "GenProg*Auto", S$24:S$1598)</f>
        <v>1.1071428571428572</v>
      </c>
      <c r="R1699" s="54">
        <f>AVERAGEIF($A$24:$A$1598, "GenProg*Auto", T$24:T$1598)</f>
        <v>0.5357142857142857</v>
      </c>
      <c r="S1699" s="54">
        <f>AVERAGEIF($A$24:$A$1598, "GenProg*Auto", U$24:U$1598)</f>
        <v>6.0714285714285712</v>
      </c>
      <c r="T1699" s="54">
        <f t="shared" ref="T1699:U1699" si="145">AVERAGEIF($A$24:$A$1598, "GenProg*Auto", V$24:V$1598)</f>
        <v>0.9285714285714286</v>
      </c>
      <c r="U1699" s="54">
        <f t="shared" si="145"/>
        <v>0.32142857142857145</v>
      </c>
      <c r="V1699" s="54">
        <f>AVERAGEIF($A$24:$A$1598, "GenProg*Auto", X$24:X$1598)</f>
        <v>7.75</v>
      </c>
      <c r="W1699" s="31" t="s">
        <v>600</v>
      </c>
      <c r="X1699" s="58">
        <f>Q1698-Q1699</f>
        <v>0.75</v>
      </c>
      <c r="Y1699" s="58">
        <f>R1698-R1699</f>
        <v>0.7857142857142857</v>
      </c>
      <c r="Z1699" s="58">
        <f>S1698-S1699</f>
        <v>-3.3571428571428568</v>
      </c>
      <c r="AA1699" s="58">
        <f t="shared" ref="AA1699:AB1699" si="146">T1698-T1699</f>
        <v>-3.5714285714285698E-2</v>
      </c>
      <c r="AB1699" s="58">
        <f t="shared" si="146"/>
        <v>0.17857142857142855</v>
      </c>
      <c r="AC1699" s="58">
        <f>V1698-V1699</f>
        <v>-1.8571428571428568</v>
      </c>
      <c r="AE1699" s="55">
        <f>C1698-C1699</f>
        <v>-1.4285714285713347E-2</v>
      </c>
      <c r="AF1699" s="55">
        <f>D1698-D1699</f>
        <v>-1.821428571429351E-2</v>
      </c>
      <c r="AG1699" s="55">
        <f>N1698-N1699</f>
        <v>0.39750000000000085</v>
      </c>
    </row>
    <row r="1700" spans="1:33" ht="15" x14ac:dyDescent="0.35">
      <c r="A1700" s="1">
        <f>COUNTIF($A$24:$A$1598, "Kali*Manual")</f>
        <v>35</v>
      </c>
      <c r="B1700" s="1" t="s">
        <v>1164</v>
      </c>
      <c r="C1700" s="27">
        <f>AVERAGEIF($A$24:$A$1598, "Kali*Manual", B$24:B$1598)</f>
        <v>4.1511428571428572</v>
      </c>
      <c r="D1700" s="27">
        <f>AVERAGEIF($A$24:$A$1598, "Kali*Manual", C$24:C$1598)</f>
        <v>77.75800000000001</v>
      </c>
      <c r="E1700" s="27">
        <f>AVERAGEIF($A$24:$A$1598, "Kali*Manual", D$24:D$1598)</f>
        <v>17.137999999999998</v>
      </c>
      <c r="F1700" s="27">
        <f>AVERAGEIF($A$24:$A$1598, "Kali*Manual", E$24:E$1598)</f>
        <v>6.4871428571428567</v>
      </c>
      <c r="G1700" s="27">
        <f>AVERAGEIF($A$24:$A$1598, "Kali*Manual", F$24:F$1598)</f>
        <v>14.225428571428571</v>
      </c>
      <c r="H1700" s="27">
        <f>AVERAGEIF($A$24:$A$1598, "Kali*Manual", G$24:G$1598)</f>
        <v>3.9245714285714288</v>
      </c>
      <c r="I1700" s="27">
        <f>AVERAGEIF($A$24:$A$1598, "Kali*Manual", H$24:H$1598)</f>
        <v>10.41314285714286</v>
      </c>
      <c r="J1700" s="27">
        <f>AVERAGEIF($A$24:$A$1598, "Kali*Manual", I$24:I$1598)</f>
        <v>31.363999999999994</v>
      </c>
      <c r="K1700" s="27">
        <f>AVERAGEIF($A$24:$A$1598, "Kali*Manual", J$24:J$1598)</f>
        <v>54.313714285714283</v>
      </c>
      <c r="L1700" s="27">
        <f>AVERAGEIF($A$24:$A$1598, "Kali*Manual", K$24:K$1598)</f>
        <v>0.49397142857142851</v>
      </c>
      <c r="M1700" s="27">
        <f>AVERAGEIF($A$24:$A$1598, "Kali*Manual", L$24:L$1598)</f>
        <v>5.5628571428571423E-2</v>
      </c>
      <c r="N1700" s="27">
        <f>AVERAGEIF($A$24:$A$1598, "Kali*Manual", M$24:M$1598)</f>
        <v>78.728485714285711</v>
      </c>
      <c r="O1700" s="27">
        <f>AVERAGEIF($A$24:$A$1598, "Kali*Manual", N$24:N$1598)</f>
        <v>4.3740800000000002</v>
      </c>
      <c r="Q1700" s="52">
        <f>AVERAGEIF($A$24:$A$1598, "Kali*Manual", S$24:S$1598)</f>
        <v>2.0285714285714285</v>
      </c>
      <c r="R1700" s="52">
        <f>AVERAGEIF($A$24:$A$1598, "Kali*Manual", T$24:T$1598)</f>
        <v>1.6857142857142857</v>
      </c>
      <c r="S1700" s="52">
        <f>AVERAGEIF($A$24:$A$1598, "Kali*Manual", U$24:U$1598)</f>
        <v>3.2</v>
      </c>
      <c r="T1700" s="52">
        <f t="shared" ref="T1700:U1700" si="147">AVERAGEIF($A$24:$A$1598, "Kali*Manual", V$24:V$1598)</f>
        <v>1.3142857142857143</v>
      </c>
      <c r="U1700" s="52">
        <f t="shared" si="147"/>
        <v>8.5714285714285715E-2</v>
      </c>
      <c r="V1700" s="52">
        <f>AVERAGEIF($A$24:$A$1598, "Kali*Manual", X$24:X$1598)</f>
        <v>6.2285714285714286</v>
      </c>
      <c r="W1700" s="1" t="s">
        <v>601</v>
      </c>
      <c r="X1700"/>
      <c r="AE1700" s="55"/>
      <c r="AF1700" s="55"/>
      <c r="AG1700" s="55"/>
    </row>
    <row r="1701" spans="1:33" ht="15.6" thickBot="1" x14ac:dyDescent="0.4">
      <c r="A1701" s="31">
        <f>COUNTIF($A$24:$A$1598, "Kali*Auto")</f>
        <v>35</v>
      </c>
      <c r="B1701" s="31" t="s">
        <v>1727</v>
      </c>
      <c r="C1701" s="32">
        <f>AVERAGEIF($A$24:$A$1598, "Kali*Auto", B$24:B$1598)</f>
        <v>4.2311428571428573</v>
      </c>
      <c r="D1701" s="32">
        <f>AVERAGEIF($A$24:$A$1598, "Kali*Auto", C$24:C$1598)</f>
        <v>77.712000000000032</v>
      </c>
      <c r="E1701" s="32">
        <f>AVERAGEIF($A$24:$A$1598, "Kali*Auto", D$24:D$1598)</f>
        <v>17.28857142857143</v>
      </c>
      <c r="F1701" s="32">
        <f>AVERAGEIF($A$24:$A$1598, "Kali*Auto", E$24:E$1598)</f>
        <v>6.5288571428571434</v>
      </c>
      <c r="G1701" s="32">
        <f>AVERAGEIF($A$24:$A$1598, "Kali*Auto", F$24:F$1598)</f>
        <v>14.539714285714288</v>
      </c>
      <c r="H1701" s="32">
        <f>AVERAGEIF($A$24:$A$1598, "Kali*Auto", G$24:G$1598)</f>
        <v>3.9302857142857142</v>
      </c>
      <c r="I1701" s="32">
        <f>AVERAGEIF($A$24:$A$1598, "Kali*Auto", H$24:H$1598)</f>
        <v>10.459714285714286</v>
      </c>
      <c r="J1701" s="32">
        <f>AVERAGEIF($A$24:$A$1598, "Kali*Auto", I$24:I$1598)</f>
        <v>31.828285714285716</v>
      </c>
      <c r="K1701" s="32">
        <f>AVERAGEIF($A$24:$A$1598, "Kali*Auto", J$24:J$1598)</f>
        <v>54.81485714285715</v>
      </c>
      <c r="L1701" s="32">
        <f>AVERAGEIF($A$24:$A$1598, "Kali*Auto", K$24:K$1598)</f>
        <v>0.49397142857142851</v>
      </c>
      <c r="M1701" s="32">
        <f>AVERAGEIF($A$24:$A$1598, "Kali*Auto", L$24:L$1598)</f>
        <v>5.5628571428571423E-2</v>
      </c>
      <c r="N1701" s="32">
        <f>AVERAGEIF($A$24:$A$1598, "Kali*Auto", M$24:M$1598)</f>
        <v>78.728485714285711</v>
      </c>
      <c r="O1701" s="32">
        <f>AVERAGEIF($A$24:$A$1598, "Kali*Auto", N$24:N$1598)</f>
        <v>4.3740800000000002</v>
      </c>
      <c r="Q1701" s="54">
        <f>AVERAGEIF($A$24:$A$1598, "Kali*Auto", S$24:S$1598)</f>
        <v>1.0285714285714285</v>
      </c>
      <c r="R1701" s="54">
        <f>AVERAGEIF($A$24:$A$1598, "Kali*Auto", T$24:T$1598)</f>
        <v>0.25714285714285712</v>
      </c>
      <c r="S1701" s="54">
        <f>AVERAGEIF($A$24:$A$1598, "Kali*Auto", U$24:U$1598)</f>
        <v>0.37142857142857144</v>
      </c>
      <c r="T1701" s="54">
        <f t="shared" ref="T1701:U1701" si="148">AVERAGEIF($A$24:$A$1598, "Kali*Auto", V$24:V$1598)</f>
        <v>0.94285714285714284</v>
      </c>
      <c r="U1701" s="54">
        <f t="shared" si="148"/>
        <v>0.17142857142857143</v>
      </c>
      <c r="V1701" s="54">
        <f>AVERAGEIF($A$24:$A$1598, "Kali*Auto", X$24:X$1598)</f>
        <v>1.7428571428571429</v>
      </c>
      <c r="W1701" s="31" t="s">
        <v>601</v>
      </c>
      <c r="X1701" s="58">
        <f>Q1700-Q1701</f>
        <v>1</v>
      </c>
      <c r="Y1701" s="58">
        <f>R1700-R1701</f>
        <v>1.4285714285714286</v>
      </c>
      <c r="Z1701" s="58">
        <f>S1700-S1701</f>
        <v>2.8285714285714287</v>
      </c>
      <c r="AA1701" s="58">
        <f t="shared" ref="AA1701:AB1701" si="149">T1700-T1701</f>
        <v>0.37142857142857144</v>
      </c>
      <c r="AB1701" s="58">
        <f t="shared" si="149"/>
        <v>-8.5714285714285715E-2</v>
      </c>
      <c r="AC1701" s="58">
        <f>V1700-V1701</f>
        <v>4.4857142857142858</v>
      </c>
      <c r="AE1701" s="55">
        <f>C1700-C1701</f>
        <v>-8.0000000000000071E-2</v>
      </c>
      <c r="AF1701" s="55">
        <f>D1700-D1701</f>
        <v>4.5999999999978058E-2</v>
      </c>
      <c r="AG1701" s="55">
        <f>N1700-N1701</f>
        <v>0</v>
      </c>
    </row>
    <row r="1702" spans="1:33" ht="15" x14ac:dyDescent="0.35">
      <c r="A1702" s="1">
        <f>COUNTIF($A$24:$A$1598, "kPAR*Manual")</f>
        <v>65</v>
      </c>
      <c r="B1702" s="1" t="s">
        <v>1165</v>
      </c>
      <c r="C1702" s="27">
        <f>AVERAGEIF($A$24:$A$1598, "kPAR*Manual", B$24:B$1598)</f>
        <v>3.9389230769230781</v>
      </c>
      <c r="D1702" s="27">
        <f>AVERAGEIF($A$24:$A$1598, "kPAR*Manual", C$24:C$1598)</f>
        <v>78.203846153846129</v>
      </c>
      <c r="E1702" s="27">
        <f>AVERAGEIF($A$24:$A$1598, "kPAR*Manual", D$24:D$1598)</f>
        <v>18.152615384615387</v>
      </c>
      <c r="F1702" s="27">
        <f>AVERAGEIF($A$24:$A$1598, "kPAR*Manual", E$24:E$1598)</f>
        <v>6.6123076923076924</v>
      </c>
      <c r="G1702" s="27">
        <f>AVERAGEIF($A$24:$A$1598, "kPAR*Manual", F$24:F$1598)</f>
        <v>13.688000000000004</v>
      </c>
      <c r="H1702" s="27">
        <f>AVERAGEIF($A$24:$A$1598, "kPAR*Manual", G$24:G$1598)</f>
        <v>3.9859999999999998</v>
      </c>
      <c r="I1702" s="27">
        <f>AVERAGEIF($A$24:$A$1598, "kPAR*Manual", H$24:H$1598)</f>
        <v>10.598923076923079</v>
      </c>
      <c r="J1702" s="27">
        <f>AVERAGEIF($A$24:$A$1598, "kPAR*Manual", I$24:I$1598)</f>
        <v>31.840615384615397</v>
      </c>
      <c r="K1702" s="27">
        <f>AVERAGEIF($A$24:$A$1598, "kPAR*Manual", J$24:J$1598)</f>
        <v>55.533076923076941</v>
      </c>
      <c r="L1702" s="27">
        <f>AVERAGEIF($A$24:$A$1598, "kPAR*Manual", K$24:K$1598)</f>
        <v>0.3489692307692307</v>
      </c>
      <c r="M1702" s="27">
        <f>AVERAGEIF($A$24:$A$1598, "kPAR*Manual", L$24:L$1598)</f>
        <v>4.3123076923076924E-2</v>
      </c>
      <c r="N1702" s="27">
        <f>AVERAGEIF($A$24:$A$1598, "kPAR*Manual", M$24:M$1598)</f>
        <v>110.70112307692308</v>
      </c>
      <c r="O1702" s="27">
        <f>AVERAGEIF($A$24:$A$1598, "kPAR*Manual", N$24:N$1598)</f>
        <v>6.1503907692307695</v>
      </c>
      <c r="Q1702" s="52">
        <f>AVERAGEIF($A$24:$A$1598, "kPAR*Manual", S$24:S$1598)</f>
        <v>1.8153846153846154</v>
      </c>
      <c r="R1702" s="52">
        <f>AVERAGEIF($A$24:$A$1598, "kPAR*Manual", T$24:T$1598)</f>
        <v>1.4153846153846155</v>
      </c>
      <c r="S1702" s="52">
        <f>AVERAGEIF($A$24:$A$1598, "kPAR*Manual", U$24:U$1598)</f>
        <v>2.0153846153846153</v>
      </c>
      <c r="T1702" s="52">
        <f t="shared" ref="T1702:U1702" si="150">AVERAGEIF($A$24:$A$1598, "kPAR*Manual", V$24:V$1598)</f>
        <v>0.96923076923076923</v>
      </c>
      <c r="U1702" s="52">
        <f t="shared" si="150"/>
        <v>0.12307692307692308</v>
      </c>
      <c r="V1702" s="52">
        <f>AVERAGEIF($A$24:$A$1598, "kPAR*Manual", X$24:X$1598)</f>
        <v>4.615384615384615</v>
      </c>
      <c r="W1702" s="1" t="s">
        <v>602</v>
      </c>
      <c r="X1702"/>
      <c r="AE1702" s="55"/>
      <c r="AF1702" s="55"/>
      <c r="AG1702" s="55"/>
    </row>
    <row r="1703" spans="1:33" ht="15.6" thickBot="1" x14ac:dyDescent="0.4">
      <c r="A1703" s="31">
        <f>COUNTIF($A$24:$A$1598, "kPAR*Auto")</f>
        <v>65</v>
      </c>
      <c r="B1703" s="31" t="s">
        <v>1728</v>
      </c>
      <c r="C1703" s="32">
        <f>AVERAGEIF($A$24:$A$1598, "kPAR*Auto", B$24:B$1598)</f>
        <v>3.9863076923076934</v>
      </c>
      <c r="D1703" s="32">
        <f>AVERAGEIF($A$24:$A$1598, "kPAR*Auto", C$24:C$1598)</f>
        <v>78.157999999999973</v>
      </c>
      <c r="E1703" s="32">
        <f>AVERAGEIF($A$24:$A$1598, "kPAR*Auto", D$24:D$1598)</f>
        <v>18.137384615384615</v>
      </c>
      <c r="F1703" s="32">
        <f>AVERAGEIF($A$24:$A$1598, "kPAR*Auto", E$24:E$1598)</f>
        <v>6.6104615384615384</v>
      </c>
      <c r="G1703" s="32">
        <f>AVERAGEIF($A$24:$A$1598, "kPAR*Auto", F$24:F$1598)</f>
        <v>13.844000000000001</v>
      </c>
      <c r="H1703" s="32">
        <f>AVERAGEIF($A$24:$A$1598, "kPAR*Auto", G$24:G$1598)</f>
        <v>3.9818461538461536</v>
      </c>
      <c r="I1703" s="32">
        <f>AVERAGEIF($A$24:$A$1598, "kPAR*Auto", H$24:H$1598)</f>
        <v>10.592615384615387</v>
      </c>
      <c r="J1703" s="32">
        <f>AVERAGEIF($A$24:$A$1598, "kPAR*Auto", I$24:I$1598)</f>
        <v>31.98092307692308</v>
      </c>
      <c r="K1703" s="32">
        <f>AVERAGEIF($A$24:$A$1598, "kPAR*Auto", J$24:J$1598)</f>
        <v>55.503230769230768</v>
      </c>
      <c r="L1703" s="32">
        <f>AVERAGEIF($A$24:$A$1598, "kPAR*Auto", K$24:K$1598)</f>
        <v>0.34763076923076919</v>
      </c>
      <c r="M1703" s="32">
        <f>AVERAGEIF($A$24:$A$1598, "kPAR*Auto", L$24:L$1598)</f>
        <v>4.4092307692307695E-2</v>
      </c>
      <c r="N1703" s="32">
        <f>AVERAGEIF($A$24:$A$1598, "kPAR*Auto", M$24:M$1598)</f>
        <v>110.19850769230771</v>
      </c>
      <c r="O1703" s="32">
        <f>AVERAGEIF($A$24:$A$1598, "kPAR*Auto", N$24:N$1598)</f>
        <v>6.1222676923076937</v>
      </c>
      <c r="Q1703" s="54">
        <f>AVERAGEIF($A$24:$A$1598, "kPAR*Auto", S$24:S$1598)</f>
        <v>1.0461538461538462</v>
      </c>
      <c r="R1703" s="54">
        <f>AVERAGEIF($A$24:$A$1598, "kPAR*Auto", T$24:T$1598)</f>
        <v>0.16923076923076924</v>
      </c>
      <c r="S1703" s="54">
        <f>AVERAGEIF($A$24:$A$1598, "kPAR*Auto", U$24:U$1598)</f>
        <v>3.0769230769230771E-2</v>
      </c>
      <c r="T1703" s="54">
        <f t="shared" ref="T1703:U1703" si="151">AVERAGEIF($A$24:$A$1598, "kPAR*Auto", V$24:V$1598)</f>
        <v>1</v>
      </c>
      <c r="U1703" s="54">
        <f t="shared" si="151"/>
        <v>9.2307692307692313E-2</v>
      </c>
      <c r="V1703" s="54">
        <f>AVERAGEIF($A$24:$A$1598, "kPAR*Auto", X$24:X$1598)</f>
        <v>1.2923076923076924</v>
      </c>
      <c r="W1703" s="31" t="s">
        <v>602</v>
      </c>
      <c r="X1703" s="58">
        <f>Q1702-Q1703</f>
        <v>0.76923076923076916</v>
      </c>
      <c r="Y1703" s="58">
        <f>R1702-R1703</f>
        <v>1.2461538461538462</v>
      </c>
      <c r="Z1703" s="58">
        <f>S1702-S1703</f>
        <v>1.9846153846153847</v>
      </c>
      <c r="AA1703" s="58">
        <f t="shared" ref="AA1703:AB1703" si="152">T1702-T1703</f>
        <v>-3.0769230769230771E-2</v>
      </c>
      <c r="AB1703" s="58">
        <f t="shared" si="152"/>
        <v>3.0769230769230771E-2</v>
      </c>
      <c r="AC1703" s="58">
        <f>V1702-V1703</f>
        <v>3.3230769230769228</v>
      </c>
      <c r="AE1703" s="55">
        <f>C1702-C1703</f>
        <v>-4.7384615384615358E-2</v>
      </c>
      <c r="AF1703" s="55">
        <f>D1702-D1703</f>
        <v>4.5846153846156312E-2</v>
      </c>
      <c r="AG1703" s="55">
        <f>N1702-N1703</f>
        <v>0.50261538461536759</v>
      </c>
    </row>
    <row r="1704" spans="1:33" ht="15" x14ac:dyDescent="0.35">
      <c r="A1704" s="1">
        <f>COUNTIF($A$24:$A$1598, "Nopol*Manual")</f>
        <v>27</v>
      </c>
      <c r="B1704" s="1" t="s">
        <v>1166</v>
      </c>
      <c r="C1704" s="27">
        <f>AVERAGEIF($A$24:$A$1598, "Nopol*Manual", B$24:B$1598)</f>
        <v>3.4374074074074068</v>
      </c>
      <c r="D1704" s="27">
        <f>AVERAGEIF($A$24:$A$1598, "Nopol*Manual", C$24:C$1598)</f>
        <v>78.719999999999985</v>
      </c>
      <c r="E1704" s="27">
        <f>AVERAGEIF($A$24:$A$1598, "Nopol*Manual", D$24:D$1598)</f>
        <v>18.486666666666668</v>
      </c>
      <c r="F1704" s="27">
        <f>AVERAGEIF($A$24:$A$1598, "Nopol*Manual", E$24:E$1598)</f>
        <v>6.412592592592592</v>
      </c>
      <c r="G1704" s="27">
        <f>AVERAGEIF($A$24:$A$1598, "Nopol*Manual", F$24:F$1598)</f>
        <v>13.472962962962965</v>
      </c>
      <c r="H1704" s="27">
        <f>AVERAGEIF($A$24:$A$1598, "Nopol*Manual", G$24:G$1598)</f>
        <v>3.9962962962962951</v>
      </c>
      <c r="I1704" s="27">
        <f>AVERAGEIF($A$24:$A$1598, "Nopol*Manual", H$24:H$1598)</f>
        <v>10.409629629629629</v>
      </c>
      <c r="J1704" s="27">
        <f>AVERAGEIF($A$24:$A$1598, "Nopol*Manual", I$24:I$1598)</f>
        <v>31.958518518518524</v>
      </c>
      <c r="K1704" s="27">
        <f>AVERAGEIF($A$24:$A$1598, "Nopol*Manual", J$24:J$1598)</f>
        <v>54.469259259259253</v>
      </c>
      <c r="L1704" s="27">
        <f>AVERAGEIF($A$24:$A$1598, "Nopol*Manual", K$24:K$1598)</f>
        <v>0.52892592592592591</v>
      </c>
      <c r="M1704" s="27">
        <f>AVERAGEIF($A$24:$A$1598, "Nopol*Manual", L$24:L$1598)</f>
        <v>7.7148148148148132E-2</v>
      </c>
      <c r="N1704" s="27">
        <f>AVERAGEIF($A$24:$A$1598, "Nopol*Manual", M$24:M$1598)</f>
        <v>15.025444444444442</v>
      </c>
      <c r="O1704" s="27">
        <f>AVERAGEIF($A$24:$A$1598, "Nopol*Manual", N$24:N$1598)</f>
        <v>0.83510370370370379</v>
      </c>
      <c r="Q1704" s="52">
        <f>AVERAGEIF($A$24:$A$1598, "Nopol*Manual", S$24:S$1598)</f>
        <v>2.3703703703703702</v>
      </c>
      <c r="R1704" s="52">
        <f>AVERAGEIF($A$24:$A$1598, "Nopol*Manual", T$24:T$1598)</f>
        <v>1.6296296296296295</v>
      </c>
      <c r="S1704" s="52">
        <f>AVERAGEIF($A$24:$A$1598, "Nopol*Manual", U$24:U$1598)</f>
        <v>0.59259259259259256</v>
      </c>
      <c r="T1704" s="52">
        <f t="shared" ref="T1704:U1704" si="153">AVERAGEIF($A$24:$A$1598, "Nopol*Manual", V$24:V$1598)</f>
        <v>1.4074074074074074</v>
      </c>
      <c r="U1704" s="52">
        <f t="shared" si="153"/>
        <v>0.18518518518518517</v>
      </c>
      <c r="V1704" s="52">
        <f>AVERAGEIF($A$24:$A$1598, "Nopol*Manual", X$24:X$1598)</f>
        <v>4</v>
      </c>
      <c r="W1704" s="1" t="s">
        <v>603</v>
      </c>
      <c r="X1704"/>
      <c r="AE1704" s="55"/>
      <c r="AF1704" s="55"/>
      <c r="AG1704" s="55"/>
    </row>
    <row r="1705" spans="1:33" ht="15.6" thickBot="1" x14ac:dyDescent="0.4">
      <c r="A1705" s="31">
        <f>COUNTIF($A$24:$A$1598, "Nopol*Auto")</f>
        <v>27</v>
      </c>
      <c r="B1705" s="31" t="s">
        <v>1729</v>
      </c>
      <c r="C1705" s="32">
        <f>AVERAGEIF($A$24:$A$1598, "Nopol*Auto", B$24:B$1598)</f>
        <v>3.4555555555555553</v>
      </c>
      <c r="D1705" s="32">
        <f>AVERAGEIF($A$24:$A$1598, "Nopol*Auto", C$24:C$1598)</f>
        <v>78.704074074074072</v>
      </c>
      <c r="E1705" s="32">
        <f>AVERAGEIF($A$24:$A$1598, "Nopol*Auto", D$24:D$1598)</f>
        <v>18.46</v>
      </c>
      <c r="F1705" s="32">
        <f>AVERAGEIF($A$24:$A$1598, "Nopol*Auto", E$24:E$1598)</f>
        <v>6.4196296296296289</v>
      </c>
      <c r="G1705" s="32">
        <f>AVERAGEIF($A$24:$A$1598, "Nopol*Auto", F$24:F$1598)</f>
        <v>13.541481481481481</v>
      </c>
      <c r="H1705" s="32">
        <f>AVERAGEIF($A$24:$A$1598, "Nopol*Auto", G$24:G$1598)</f>
        <v>4.0192592592592593</v>
      </c>
      <c r="I1705" s="32">
        <f>AVERAGEIF($A$24:$A$1598, "Nopol*Auto", H$24:H$1598)</f>
        <v>10.440370370370371</v>
      </c>
      <c r="J1705" s="32">
        <f>AVERAGEIF($A$24:$A$1598, "Nopol*Auto", I$24:I$1598)</f>
        <v>32.002592592592585</v>
      </c>
      <c r="K1705" s="32">
        <f>AVERAGEIF($A$24:$A$1598, "Nopol*Auto", J$24:J$1598)</f>
        <v>54.651111111111113</v>
      </c>
      <c r="L1705" s="32">
        <f>AVERAGEIF($A$24:$A$1598, "Nopol*Auto", K$24:K$1598)</f>
        <v>0.53311111111111109</v>
      </c>
      <c r="M1705" s="32">
        <f>AVERAGEIF($A$24:$A$1598, "Nopol*Auto", L$24:L$1598)</f>
        <v>7.8185185185185177E-2</v>
      </c>
      <c r="N1705" s="32">
        <f>AVERAGEIF($A$24:$A$1598, "Nopol*Auto", M$24:M$1598)</f>
        <v>15.464333333333332</v>
      </c>
      <c r="O1705" s="32">
        <f>AVERAGEIF($A$24:$A$1598, "Nopol*Auto", N$24:N$1598)</f>
        <v>0.85954814814814828</v>
      </c>
      <c r="Q1705" s="54">
        <f>AVERAGEIF($A$24:$A$1598, "Nopol*Auto", S$24:S$1598)</f>
        <v>1.2592592592592593</v>
      </c>
      <c r="R1705" s="54">
        <f>AVERAGEIF($A$24:$A$1598, "Nopol*Auto", T$24:T$1598)</f>
        <v>0.92592592592592593</v>
      </c>
      <c r="S1705" s="54">
        <f>AVERAGEIF($A$24:$A$1598, "Nopol*Auto", U$24:U$1598)</f>
        <v>0.14814814814814814</v>
      </c>
      <c r="T1705" s="54">
        <f t="shared" ref="T1705:U1705" si="154">AVERAGEIF($A$24:$A$1598, "Nopol*Auto", V$24:V$1598)</f>
        <v>2.5925925925925926</v>
      </c>
      <c r="U1705" s="54">
        <f t="shared" si="154"/>
        <v>2.4074074074074074</v>
      </c>
      <c r="V1705" s="54">
        <f>AVERAGEIF($A$24:$A$1598, "Nopol*Auto", X$24:X$1598)</f>
        <v>4.5555555555555554</v>
      </c>
      <c r="W1705" s="31" t="s">
        <v>603</v>
      </c>
      <c r="X1705" s="58">
        <f>Q1704-Q1705</f>
        <v>1.1111111111111109</v>
      </c>
      <c r="Y1705" s="58">
        <f>R1704-R1705</f>
        <v>0.70370370370370361</v>
      </c>
      <c r="Z1705" s="58">
        <f>S1704-S1705</f>
        <v>0.44444444444444442</v>
      </c>
      <c r="AA1705" s="58">
        <f t="shared" ref="AA1705:AB1705" si="155">T1704-T1705</f>
        <v>-1.1851851851851851</v>
      </c>
      <c r="AB1705" s="58">
        <f t="shared" si="155"/>
        <v>-2.2222222222222223</v>
      </c>
      <c r="AC1705" s="58">
        <f>V1704-V1705</f>
        <v>-0.55555555555555536</v>
      </c>
      <c r="AE1705" s="55">
        <f>C1704-C1705</f>
        <v>-1.8148148148148469E-2</v>
      </c>
      <c r="AF1705" s="55">
        <f>D1704-D1705</f>
        <v>1.592592592591302E-2</v>
      </c>
      <c r="AG1705" s="55">
        <f>N1704-N1705</f>
        <v>-0.43888888888888999</v>
      </c>
    </row>
    <row r="1706" spans="1:33" ht="15" x14ac:dyDescent="0.35">
      <c r="A1706" s="1">
        <f>COUNTIF($A$24:$A$1598, "RSRepair*Manual")</f>
        <v>41</v>
      </c>
      <c r="B1706" s="1" t="s">
        <v>1167</v>
      </c>
      <c r="C1706" s="27">
        <f>AVERAGEIF($A$24:$A$1598, "RSRepair*Manual", B$24:B$1598)</f>
        <v>3.9663414634146337</v>
      </c>
      <c r="D1706" s="27">
        <f>AVERAGEIF($A$24:$A$1598, "RSRepair*Manual", C$24:C$1598)</f>
        <v>77.469024390243902</v>
      </c>
      <c r="E1706" s="27">
        <f>AVERAGEIF($A$24:$A$1598, "RSRepair*Manual", D$24:D$1598)</f>
        <v>17.033170731707319</v>
      </c>
      <c r="F1706" s="27">
        <f>AVERAGEIF($A$24:$A$1598, "RSRepair*Manual", E$24:E$1598)</f>
        <v>6.3695121951219509</v>
      </c>
      <c r="G1706" s="27">
        <f>AVERAGEIF($A$24:$A$1598, "RSRepair*Manual", F$24:F$1598)</f>
        <v>13.589756097560977</v>
      </c>
      <c r="H1706" s="27">
        <f>AVERAGEIF($A$24:$A$1598, "RSRepair*Manual", G$24:G$1598)</f>
        <v>4.0695121951219502</v>
      </c>
      <c r="I1706" s="27">
        <f>AVERAGEIF($A$24:$A$1598, "RSRepair*Manual", H$24:H$1598)</f>
        <v>10.439024390243905</v>
      </c>
      <c r="J1706" s="27">
        <f>AVERAGEIF($A$24:$A$1598, "RSRepair*Manual", I$24:I$1598)</f>
        <v>30.623658536585364</v>
      </c>
      <c r="K1706" s="27">
        <f>AVERAGEIF($A$24:$A$1598, "RSRepair*Manual", J$24:J$1598)</f>
        <v>53.672439024390236</v>
      </c>
      <c r="L1706" s="27">
        <f>AVERAGEIF($A$24:$A$1598, "RSRepair*Manual", K$24:K$1598)</f>
        <v>0.46290243902439032</v>
      </c>
      <c r="M1706" s="27">
        <f>AVERAGEIF($A$24:$A$1598, "RSRepair*Manual", L$24:L$1598)</f>
        <v>6.0936585365853661E-2</v>
      </c>
      <c r="N1706" s="27">
        <f>AVERAGEIF($A$24:$A$1598, "RSRepair*Manual", M$24:M$1598)</f>
        <v>50.412195121951221</v>
      </c>
      <c r="O1706" s="27">
        <f>AVERAGEIF($A$24:$A$1598, "RSRepair*Manual", N$24:N$1598)</f>
        <v>2.8000731707317068</v>
      </c>
      <c r="Q1706" s="52">
        <f>AVERAGEIF($A$24:$A$1598, "RSRepair*Manual", S$24:S$1598)</f>
        <v>2.0975609756097562</v>
      </c>
      <c r="R1706" s="52">
        <f>AVERAGEIF($A$24:$A$1598, "RSRepair*Manual", T$24:T$1598)</f>
        <v>2.2195121951219514</v>
      </c>
      <c r="S1706" s="52">
        <f>AVERAGEIF($A$24:$A$1598, "RSRepair*Manual", U$24:U$1598)</f>
        <v>1.975609756097561</v>
      </c>
      <c r="T1706" s="52">
        <f t="shared" ref="T1706:U1706" si="156">AVERAGEIF($A$24:$A$1598, "RSRepair*Manual", V$24:V$1598)</f>
        <v>1</v>
      </c>
      <c r="U1706" s="52">
        <f t="shared" si="156"/>
        <v>0.36585365853658536</v>
      </c>
      <c r="V1706" s="52">
        <f>AVERAGEIF($A$24:$A$1598, "RSRepair*Manual", X$24:X$1598)</f>
        <v>5.9024390243902438</v>
      </c>
      <c r="W1706" s="1" t="s">
        <v>604</v>
      </c>
      <c r="X1706"/>
      <c r="AE1706" s="55"/>
      <c r="AF1706" s="55"/>
      <c r="AG1706" s="55"/>
    </row>
    <row r="1707" spans="1:33" ht="15.6" thickBot="1" x14ac:dyDescent="0.4">
      <c r="A1707" s="31">
        <f>COUNTIF($A$24:$A$1598, "RSRepair*Auto")</f>
        <v>41</v>
      </c>
      <c r="B1707" s="31" t="s">
        <v>1730</v>
      </c>
      <c r="C1707" s="32">
        <f>AVERAGEIF($A$24:$A$1598, "RSRepair*Auto", B$24:B$1598)</f>
        <v>3.9436585365853656</v>
      </c>
      <c r="D1707" s="32">
        <f>AVERAGEIF($A$24:$A$1598, "RSRepair*Auto", C$24:C$1598)</f>
        <v>77.717560975609729</v>
      </c>
      <c r="E1707" s="32">
        <f>AVERAGEIF($A$24:$A$1598, "RSRepair*Auto", D$24:D$1598)</f>
        <v>16.619024390243901</v>
      </c>
      <c r="F1707" s="32">
        <f>AVERAGEIF($A$24:$A$1598, "RSRepair*Auto", E$24:E$1598)</f>
        <v>6.2756097560975617</v>
      </c>
      <c r="G1707" s="32">
        <f>AVERAGEIF($A$24:$A$1598, "RSRepair*Auto", F$24:F$1598)</f>
        <v>13.389024390243899</v>
      </c>
      <c r="H1707" s="32">
        <f>AVERAGEIF($A$24:$A$1598, "RSRepair*Auto", G$24:G$1598)</f>
        <v>4.0000000000000009</v>
      </c>
      <c r="I1707" s="32">
        <f>AVERAGEIF($A$24:$A$1598, "RSRepair*Auto", H$24:H$1598)</f>
        <v>10.275365853658538</v>
      </c>
      <c r="J1707" s="32">
        <f>AVERAGEIF($A$24:$A$1598, "RSRepair*Auto", I$24:I$1598)</f>
        <v>30.008048780487798</v>
      </c>
      <c r="K1707" s="32">
        <f>AVERAGEIF($A$24:$A$1598, "RSRepair*Auto", J$24:J$1598)</f>
        <v>52.502439024390256</v>
      </c>
      <c r="L1707" s="32">
        <f>AVERAGEIF($A$24:$A$1598, "RSRepair*Auto", K$24:K$1598)</f>
        <v>0.45714634146341471</v>
      </c>
      <c r="M1707" s="32">
        <f>AVERAGEIF($A$24:$A$1598, "RSRepair*Auto", L$24:L$1598)</f>
        <v>6.0692682926829278E-2</v>
      </c>
      <c r="N1707" s="32">
        <f>AVERAGEIF($A$24:$A$1598, "RSRepair*Auto", M$24:M$1598)</f>
        <v>50.142195121951232</v>
      </c>
      <c r="O1707" s="32">
        <f>AVERAGEIF($A$24:$A$1598, "RSRepair*Auto", N$24:N$1598)</f>
        <v>2.7850975609756095</v>
      </c>
      <c r="Q1707" s="54">
        <f>AVERAGEIF($A$24:$A$1598, "RSRepair*Auto", S$24:S$1598)</f>
        <v>1.024390243902439</v>
      </c>
      <c r="R1707" s="54">
        <f>AVERAGEIF($A$24:$A$1598, "RSRepair*Auto", T$24:T$1598)</f>
        <v>0.29268292682926828</v>
      </c>
      <c r="S1707" s="54">
        <f>AVERAGEIF($A$24:$A$1598, "RSRepair*Auto", U$24:U$1598)</f>
        <v>4.0975609756097562</v>
      </c>
      <c r="T1707" s="54">
        <f t="shared" ref="T1707:U1707" si="157">AVERAGEIF($A$24:$A$1598, "RSRepair*Auto", V$24:V$1598)</f>
        <v>0.63414634146341464</v>
      </c>
      <c r="U1707" s="54">
        <f t="shared" si="157"/>
        <v>0.17073170731707318</v>
      </c>
      <c r="V1707" s="54">
        <f>AVERAGEIF($A$24:$A$1598, "RSRepair*Auto", X$24:X$1598)</f>
        <v>5.1951219512195124</v>
      </c>
      <c r="W1707" s="31" t="s">
        <v>604</v>
      </c>
      <c r="X1707" s="58">
        <f>Q1706-Q1707</f>
        <v>1.0731707317073171</v>
      </c>
      <c r="Y1707" s="58">
        <f>R1706-R1707</f>
        <v>1.9268292682926831</v>
      </c>
      <c r="Z1707" s="58">
        <f>S1706-S1707</f>
        <v>-2.1219512195121952</v>
      </c>
      <c r="AA1707" s="58">
        <f t="shared" ref="AA1707:AB1707" si="158">T1706-T1707</f>
        <v>0.36585365853658536</v>
      </c>
      <c r="AB1707" s="58">
        <f t="shared" si="158"/>
        <v>0.19512195121951217</v>
      </c>
      <c r="AC1707" s="58">
        <f>V1706-V1707</f>
        <v>0.70731707317073145</v>
      </c>
      <c r="AE1707" s="55">
        <f>C1706-C1707</f>
        <v>2.2682926829268091E-2</v>
      </c>
      <c r="AF1707" s="55">
        <f>D1706-D1707</f>
        <v>-0.24853658536582657</v>
      </c>
      <c r="AG1707" s="55">
        <f>N1706-N1707</f>
        <v>0.26999999999998892</v>
      </c>
    </row>
    <row r="1708" spans="1:33" ht="15" x14ac:dyDescent="0.35">
      <c r="A1708" s="1">
        <f>COUNTIF($A$24:$A$1598, "SimFix*Manual")</f>
        <v>54</v>
      </c>
      <c r="B1708" s="1" t="s">
        <v>1168</v>
      </c>
      <c r="C1708" s="27">
        <f>AVERAGEIF($A$24:$A$1598, "SimFix*Manual", B$24:B$1598)</f>
        <v>3.9398148148148144</v>
      </c>
      <c r="D1708" s="27">
        <f>AVERAGEIF($A$24:$A$1598, "SimFix*Manual", C$24:C$1598)</f>
        <v>77.628888888888852</v>
      </c>
      <c r="E1708" s="27">
        <f>AVERAGEIF($A$24:$A$1598, "SimFix*Manual", D$24:D$1598)</f>
        <v>19.485185185185188</v>
      </c>
      <c r="F1708" s="27">
        <f>AVERAGEIF($A$24:$A$1598, "SimFix*Manual", E$24:E$1598)</f>
        <v>6.8544444444444457</v>
      </c>
      <c r="G1708" s="27">
        <f>AVERAGEIF($A$24:$A$1598, "SimFix*Manual", F$24:F$1598)</f>
        <v>14.755740740740739</v>
      </c>
      <c r="H1708" s="27">
        <f>AVERAGEIF($A$24:$A$1598, "SimFix*Manual", G$24:G$1598)</f>
        <v>4.2961111111111103</v>
      </c>
      <c r="I1708" s="27">
        <f>AVERAGEIF($A$24:$A$1598, "SimFix*Manual", H$24:H$1598)</f>
        <v>11.150555555555556</v>
      </c>
      <c r="J1708" s="27">
        <f>AVERAGEIF($A$24:$A$1598, "SimFix*Manual", I$24:I$1598)</f>
        <v>34.241296296296298</v>
      </c>
      <c r="K1708" s="27">
        <f>AVERAGEIF($A$24:$A$1598, "SimFix*Manual", J$24:J$1598)</f>
        <v>59.68666666666666</v>
      </c>
      <c r="L1708" s="27">
        <f>AVERAGEIF($A$24:$A$1598, "SimFix*Manual", K$24:K$1598)</f>
        <v>0.36953703703703716</v>
      </c>
      <c r="M1708" s="27">
        <f>AVERAGEIF($A$24:$A$1598, "SimFix*Manual", L$24:L$1598)</f>
        <v>5.4648148148148147E-2</v>
      </c>
      <c r="N1708" s="27">
        <f>AVERAGEIF($A$24:$A$1598, "SimFix*Manual", M$24:M$1598)</f>
        <v>50.662037037037038</v>
      </c>
      <c r="O1708" s="27">
        <f>AVERAGEIF($A$24:$A$1598, "SimFix*Manual", N$24:N$1598)</f>
        <v>2.8143333333333334</v>
      </c>
      <c r="Q1708" s="52">
        <f>AVERAGEIF($A$24:$A$1598, "SimFix*Manual", S$24:S$1598)</f>
        <v>1.962962962962963</v>
      </c>
      <c r="R1708" s="52">
        <f>AVERAGEIF($A$24:$A$1598, "SimFix*Manual", T$24:T$1598)</f>
        <v>2.0555555555555554</v>
      </c>
      <c r="S1708" s="52">
        <f>AVERAGEIF($A$24:$A$1598, "SimFix*Manual", U$24:U$1598)</f>
        <v>1.9259259259259258</v>
      </c>
      <c r="T1708" s="52">
        <f t="shared" ref="T1708:U1708" si="159">AVERAGEIF($A$24:$A$1598, "SimFix*Manual", V$24:V$1598)</f>
        <v>1.0740740740740742</v>
      </c>
      <c r="U1708" s="52">
        <f t="shared" si="159"/>
        <v>0.12962962962962962</v>
      </c>
      <c r="V1708" s="52">
        <f>AVERAGEIF($A$24:$A$1598, "SimFix*Manual", X$24:X$1598)</f>
        <v>5.1851851851851851</v>
      </c>
      <c r="W1708" s="1" t="s">
        <v>605</v>
      </c>
      <c r="X1708"/>
      <c r="AE1708" s="55"/>
      <c r="AF1708" s="55"/>
      <c r="AG1708" s="55"/>
    </row>
    <row r="1709" spans="1:33" ht="15.6" thickBot="1" x14ac:dyDescent="0.4">
      <c r="A1709" s="31">
        <f>COUNTIF($A$24:$A$1598, "SimFix*Auto")</f>
        <v>54</v>
      </c>
      <c r="B1709" s="31" t="s">
        <v>1731</v>
      </c>
      <c r="C1709" s="32">
        <f>AVERAGEIF($A$24:$A$1598, "SimFix*Auto", B$24:B$1598)</f>
        <v>3.9848148148148144</v>
      </c>
      <c r="D1709" s="32">
        <f>AVERAGEIF($A$24:$A$1598, "SimFix*Auto", C$24:C$1598)</f>
        <v>77.523888888888877</v>
      </c>
      <c r="E1709" s="32">
        <f>AVERAGEIF($A$24:$A$1598, "SimFix*Auto", D$24:D$1598)</f>
        <v>19.458333333333339</v>
      </c>
      <c r="F1709" s="32">
        <f>AVERAGEIF($A$24:$A$1598, "SimFix*Auto", E$24:E$1598)</f>
        <v>6.8507407407407417</v>
      </c>
      <c r="G1709" s="32">
        <f>AVERAGEIF($A$24:$A$1598, "SimFix*Auto", F$24:F$1598)</f>
        <v>14.928518518518516</v>
      </c>
      <c r="H1709" s="32">
        <f>AVERAGEIF($A$24:$A$1598, "SimFix*Auto", G$24:G$1598)</f>
        <v>4.3237037037037043</v>
      </c>
      <c r="I1709" s="32">
        <f>AVERAGEIF($A$24:$A$1598, "SimFix*Auto", H$24:H$1598)</f>
        <v>11.174444444444443</v>
      </c>
      <c r="J1709" s="32">
        <f>AVERAGEIF($A$24:$A$1598, "SimFix*Auto", I$24:I$1598)</f>
        <v>34.38611111111112</v>
      </c>
      <c r="K1709" s="32">
        <f>AVERAGEIF($A$24:$A$1598, "SimFix*Auto", J$24:J$1598)</f>
        <v>59.765925925925927</v>
      </c>
      <c r="L1709" s="32">
        <f>AVERAGEIF($A$24:$A$1598, "SimFix*Auto", K$24:K$1598)</f>
        <v>0.37638888888888894</v>
      </c>
      <c r="M1709" s="32">
        <f>AVERAGEIF($A$24:$A$1598, "SimFix*Auto", L$24:L$1598)</f>
        <v>5.5629629629629633E-2</v>
      </c>
      <c r="N1709" s="32">
        <f>AVERAGEIF($A$24:$A$1598, "SimFix*Auto", M$24:M$1598)</f>
        <v>50.843333333333341</v>
      </c>
      <c r="O1709" s="32">
        <f>AVERAGEIF($A$24:$A$1598, "SimFix*Auto", N$24:N$1598)</f>
        <v>2.8243333333333336</v>
      </c>
      <c r="Q1709" s="54">
        <f>AVERAGEIF($A$24:$A$1598, "SimFix*Auto", S$24:S$1598)</f>
        <v>2.2777777777777777</v>
      </c>
      <c r="R1709" s="54">
        <f>AVERAGEIF($A$24:$A$1598, "SimFix*Auto", T$24:T$1598)</f>
        <v>10.314814814814815</v>
      </c>
      <c r="S1709" s="54">
        <f>AVERAGEIF($A$24:$A$1598, "SimFix*Auto", U$24:U$1598)</f>
        <v>0</v>
      </c>
      <c r="T1709" s="54">
        <f t="shared" ref="T1709:U1709" si="160">AVERAGEIF($A$24:$A$1598, "SimFix*Auto", V$24:V$1598)</f>
        <v>1.8518518518518517E-2</v>
      </c>
      <c r="U1709" s="54">
        <f t="shared" si="160"/>
        <v>0</v>
      </c>
      <c r="V1709" s="54">
        <f>AVERAGEIF($A$24:$A$1598, "SimFix*Auto", X$24:X$1598)</f>
        <v>10.333333333333334</v>
      </c>
      <c r="W1709" s="31" t="s">
        <v>605</v>
      </c>
      <c r="X1709" s="58">
        <f>Q1708-Q1709</f>
        <v>-0.31481481481481466</v>
      </c>
      <c r="Y1709" s="58">
        <f>R1708-R1709</f>
        <v>-8.2592592592592595</v>
      </c>
      <c r="Z1709" s="58">
        <f>S1708-S1709</f>
        <v>1.9259259259259258</v>
      </c>
      <c r="AA1709" s="58">
        <f t="shared" ref="AA1709:AB1709" si="161">T1708-T1709</f>
        <v>1.0555555555555556</v>
      </c>
      <c r="AB1709" s="58">
        <f t="shared" si="161"/>
        <v>0.12962962962962962</v>
      </c>
      <c r="AC1709" s="58">
        <f>V1708-V1709</f>
        <v>-5.1481481481481488</v>
      </c>
      <c r="AE1709" s="55">
        <f>C1708-C1709</f>
        <v>-4.4999999999999929E-2</v>
      </c>
      <c r="AF1709" s="55">
        <f>D1708-D1709</f>
        <v>0.10499999999997556</v>
      </c>
      <c r="AG1709" s="55">
        <f>N1708-N1709</f>
        <v>-0.18129629629630273</v>
      </c>
    </row>
    <row r="1710" spans="1:33" ht="15" x14ac:dyDescent="0.35">
      <c r="A1710" s="1">
        <f>COUNTIF($A$24:$A$1598, "TBar*Manual")</f>
        <v>85</v>
      </c>
      <c r="B1710" s="1" t="s">
        <v>1169</v>
      </c>
      <c r="C1710" s="27">
        <f>AVERAGEIF($A$24:$A$1598, "TBar*Manual", B$24:B$1598)</f>
        <v>3.6254117647058819</v>
      </c>
      <c r="D1710" s="27">
        <f>AVERAGEIF($A$24:$A$1598, "TBar*Manual", C$24:C$1598)</f>
        <v>78.65235294117646</v>
      </c>
      <c r="E1710" s="27">
        <f>AVERAGEIF($A$24:$A$1598, "TBar*Manual", D$24:D$1598)</f>
        <v>16.867647058823529</v>
      </c>
      <c r="F1710" s="27">
        <f>AVERAGEIF($A$24:$A$1598, "TBar*Manual", E$24:E$1598)</f>
        <v>6.1972941176470595</v>
      </c>
      <c r="G1710" s="27">
        <f>AVERAGEIF($A$24:$A$1598, "TBar*Manual", F$24:F$1598)</f>
        <v>12.531176470588237</v>
      </c>
      <c r="H1710" s="27">
        <f>AVERAGEIF($A$24:$A$1598, "TBar*Manual", G$24:G$1598)</f>
        <v>3.8063529411764709</v>
      </c>
      <c r="I1710" s="27">
        <f>AVERAGEIF($A$24:$A$1598, "TBar*Manual", H$24:H$1598)</f>
        <v>10.004117647058827</v>
      </c>
      <c r="J1710" s="27">
        <f>AVERAGEIF($A$24:$A$1598, "TBar*Manual", I$24:I$1598)</f>
        <v>29.398705882352949</v>
      </c>
      <c r="K1710" s="27">
        <f>AVERAGEIF($A$24:$A$1598, "TBar*Manual", J$24:J$1598)</f>
        <v>51.236235294117655</v>
      </c>
      <c r="L1710" s="27">
        <f>AVERAGEIF($A$24:$A$1598, "TBar*Manual", K$24:K$1598)</f>
        <v>0.33519999999999994</v>
      </c>
      <c r="M1710" s="27">
        <f>AVERAGEIF($A$24:$A$1598, "TBar*Manual", L$24:L$1598)</f>
        <v>4.7095294117647069E-2</v>
      </c>
      <c r="N1710" s="27">
        <f>AVERAGEIF($A$24:$A$1598, "TBar*Manual", M$24:M$1598)</f>
        <v>85.979682352941182</v>
      </c>
      <c r="O1710" s="27">
        <f>AVERAGEIF($A$24:$A$1598, "TBar*Manual", N$24:N$1598)</f>
        <v>4.7767929411764705</v>
      </c>
      <c r="Q1710" s="52">
        <f>AVERAGEIF($A$24:$A$1598, "TBar*Manual", S$24:S$1598)</f>
        <v>1.8235294117647058</v>
      </c>
      <c r="R1710" s="52">
        <f>AVERAGEIF($A$24:$A$1598, "TBar*Manual", T$24:T$1598)</f>
        <v>1.4941176470588236</v>
      </c>
      <c r="S1710" s="52">
        <f>AVERAGEIF($A$24:$A$1598, "TBar*Manual", U$24:U$1598)</f>
        <v>1.5764705882352941</v>
      </c>
      <c r="T1710" s="52">
        <f t="shared" ref="T1710:U1710" si="162">AVERAGEIF($A$24:$A$1598, "TBar*Manual", V$24:V$1598)</f>
        <v>0.94117647058823528</v>
      </c>
      <c r="U1710" s="52">
        <f t="shared" si="162"/>
        <v>0.28235294117647058</v>
      </c>
      <c r="V1710" s="52">
        <f>AVERAGEIF($A$24:$A$1598, "TBar*Manual", X$24:X$1598)</f>
        <v>4.4823529411764707</v>
      </c>
      <c r="W1710" s="1" t="s">
        <v>606</v>
      </c>
      <c r="X1710"/>
      <c r="AE1710" s="55"/>
      <c r="AF1710" s="55"/>
      <c r="AG1710" s="55"/>
    </row>
    <row r="1711" spans="1:33" ht="15.6" thickBot="1" x14ac:dyDescent="0.4">
      <c r="A1711" s="31">
        <f>COUNTIF($A$24:$A$1598, "TBar*Auto")</f>
        <v>85</v>
      </c>
      <c r="B1711" s="31" t="s">
        <v>1732</v>
      </c>
      <c r="C1711" s="32">
        <f>AVERAGEIF($A$24:$A$1598, "TBar*Auto", B$24:B$1598)</f>
        <v>3.6557647058823526</v>
      </c>
      <c r="D1711" s="32">
        <f>AVERAGEIF($A$24:$A$1598, "TBar*Auto", C$24:C$1598)</f>
        <v>78.692117647058808</v>
      </c>
      <c r="E1711" s="32">
        <f>AVERAGEIF($A$24:$A$1598, "TBar*Auto", D$24:D$1598)</f>
        <v>16.83423529411764</v>
      </c>
      <c r="F1711" s="32">
        <f>AVERAGEIF($A$24:$A$1598, "TBar*Auto", E$24:E$1598)</f>
        <v>6.1654117647058841</v>
      </c>
      <c r="G1711" s="32">
        <f>AVERAGEIF($A$24:$A$1598, "TBar*Auto", F$24:F$1598)</f>
        <v>12.635882352941175</v>
      </c>
      <c r="H1711" s="32">
        <f>AVERAGEIF($A$24:$A$1598, "TBar*Auto", G$24:G$1598)</f>
        <v>3.8027058823529423</v>
      </c>
      <c r="I1711" s="32">
        <f>AVERAGEIF($A$24:$A$1598, "TBar*Auto", H$24:H$1598)</f>
        <v>9.9681176470588273</v>
      </c>
      <c r="J1711" s="32">
        <f>AVERAGEIF($A$24:$A$1598, "TBar*Auto", I$24:I$1598)</f>
        <v>29.469647058823536</v>
      </c>
      <c r="K1711" s="32">
        <f>AVERAGEIF($A$24:$A$1598, "TBar*Auto", J$24:J$1598)</f>
        <v>51.088117647058823</v>
      </c>
      <c r="L1711" s="32">
        <f>AVERAGEIF($A$24:$A$1598, "TBar*Auto", K$24:K$1598)</f>
        <v>0.33930588235294112</v>
      </c>
      <c r="M1711" s="32">
        <f>AVERAGEIF($A$24:$A$1598, "TBar*Auto", L$24:L$1598)</f>
        <v>4.6165882352941182E-2</v>
      </c>
      <c r="N1711" s="32">
        <f>AVERAGEIF($A$24:$A$1598, "TBar*Auto", M$24:M$1598)</f>
        <v>85.918623529411775</v>
      </c>
      <c r="O1711" s="32">
        <f>AVERAGEIF($A$24:$A$1598, "TBar*Auto", N$24:N$1598)</f>
        <v>4.7732635294117651</v>
      </c>
      <c r="Q1711" s="54">
        <f>AVERAGEIF($A$24:$A$1598, "TBar*Auto", S$24:S$1598)</f>
        <v>1.1176470588235294</v>
      </c>
      <c r="R1711" s="54">
        <f>AVERAGEIF($A$24:$A$1598, "TBar*Auto", T$24:T$1598)</f>
        <v>0.16470588235294117</v>
      </c>
      <c r="S1711" s="54">
        <f>AVERAGEIF($A$24:$A$1598, "TBar*Auto", U$24:U$1598)</f>
        <v>1</v>
      </c>
      <c r="T1711" s="54">
        <f t="shared" ref="T1711:U1711" si="163">AVERAGEIF($A$24:$A$1598, "TBar*Auto", V$24:V$1598)</f>
        <v>0.94117647058823528</v>
      </c>
      <c r="U1711" s="54">
        <f t="shared" si="163"/>
        <v>0.3411764705882353</v>
      </c>
      <c r="V1711" s="54">
        <f>AVERAGEIF($A$24:$A$1598, "TBar*Auto", X$24:X$1598)</f>
        <v>2.6352941176470588</v>
      </c>
      <c r="W1711" s="31" t="s">
        <v>606</v>
      </c>
      <c r="X1711" s="59">
        <f>Q1710-Q1711</f>
        <v>0.70588235294117641</v>
      </c>
      <c r="Y1711" s="59">
        <f>R1710-R1711</f>
        <v>1.3294117647058823</v>
      </c>
      <c r="Z1711" s="59">
        <f>S1710-S1711</f>
        <v>0.57647058823529407</v>
      </c>
      <c r="AA1711" s="59">
        <f t="shared" ref="AA1711:AB1711" si="164">T1710-T1711</f>
        <v>0</v>
      </c>
      <c r="AB1711" s="59">
        <f t="shared" si="164"/>
        <v>-5.8823529411764719E-2</v>
      </c>
      <c r="AC1711" s="59">
        <f>V1710-V1711</f>
        <v>1.8470588235294119</v>
      </c>
      <c r="AE1711" s="55">
        <f>C1710-C1711</f>
        <v>-3.0352941176470694E-2</v>
      </c>
      <c r="AF1711" s="55">
        <f>D1710-D1711</f>
        <v>-3.9764705882348039E-2</v>
      </c>
      <c r="AG1711" s="55">
        <f>N1710-N1711</f>
        <v>6.1058823529407391E-2</v>
      </c>
    </row>
    <row r="1712" spans="1:33" ht="15" x14ac:dyDescent="0.35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Q1712" s="55"/>
      <c r="R1712" s="55"/>
      <c r="S1712" s="55"/>
      <c r="T1712" s="55"/>
      <c r="U1712" s="55"/>
      <c r="V1712" s="55"/>
      <c r="X1712"/>
      <c r="Y1712"/>
      <c r="AE1712" s="55"/>
      <c r="AF1712" s="55"/>
      <c r="AG1712" s="55"/>
    </row>
    <row r="1713" spans="1:33" ht="15" x14ac:dyDescent="0.35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Q1713" s="55"/>
      <c r="R1713" s="55"/>
      <c r="S1713" s="55"/>
      <c r="T1713" s="55"/>
      <c r="U1713" s="55"/>
      <c r="V1713" s="55"/>
      <c r="X1713"/>
      <c r="Y1713"/>
      <c r="AE1713" s="55"/>
      <c r="AF1713" s="55"/>
      <c r="AG1713" s="55"/>
    </row>
    <row r="1714" spans="1:33" ht="28.8" x14ac:dyDescent="0.35">
      <c r="A1714" s="14" t="s">
        <v>466</v>
      </c>
      <c r="B1714" s="14" t="s">
        <v>575</v>
      </c>
      <c r="C1714" s="14" t="s">
        <v>454</v>
      </c>
      <c r="D1714" s="14" t="s">
        <v>455</v>
      </c>
      <c r="E1714" s="14" t="s">
        <v>456</v>
      </c>
      <c r="F1714" s="14" t="s">
        <v>21</v>
      </c>
      <c r="G1714" s="14" t="s">
        <v>457</v>
      </c>
      <c r="H1714" s="14" t="s">
        <v>22</v>
      </c>
      <c r="I1714" s="14" t="s">
        <v>458</v>
      </c>
      <c r="J1714" s="14" t="s">
        <v>459</v>
      </c>
      <c r="K1714" s="14" t="s">
        <v>460</v>
      </c>
      <c r="L1714" s="14" t="s">
        <v>461</v>
      </c>
      <c r="M1714" s="14" t="s">
        <v>462</v>
      </c>
      <c r="N1714" s="14" t="s">
        <v>463</v>
      </c>
      <c r="O1714" s="14" t="s">
        <v>464</v>
      </c>
      <c r="Q1714" s="56" t="s">
        <v>450</v>
      </c>
      <c r="R1714" s="56" t="s">
        <v>451</v>
      </c>
      <c r="S1714" s="56" t="s">
        <v>452</v>
      </c>
      <c r="T1714" s="56" t="s">
        <v>452</v>
      </c>
      <c r="U1714" s="56" t="s">
        <v>452</v>
      </c>
      <c r="V1714" s="12" t="s">
        <v>590</v>
      </c>
      <c r="X1714" s="12" t="s">
        <v>1740</v>
      </c>
      <c r="Y1714" s="12" t="s">
        <v>1741</v>
      </c>
      <c r="Z1714" s="12" t="s">
        <v>1742</v>
      </c>
      <c r="AA1714" s="12" t="s">
        <v>1749</v>
      </c>
      <c r="AB1714" s="12" t="s">
        <v>1750</v>
      </c>
      <c r="AC1714" s="12" t="s">
        <v>1743</v>
      </c>
      <c r="AE1714" s="12" t="s">
        <v>1751</v>
      </c>
      <c r="AF1714" s="12" t="s">
        <v>1752</v>
      </c>
      <c r="AG1714" s="12" t="s">
        <v>1753</v>
      </c>
    </row>
    <row r="1715" spans="1:33" ht="15" x14ac:dyDescent="0.35">
      <c r="A1715" s="1">
        <f>COUNTIFS($P$24:$P$1598, "True Search", $Q$24:$Q$1598, "Manual")</f>
        <v>54</v>
      </c>
      <c r="B1715" s="1" t="s">
        <v>1170</v>
      </c>
      <c r="C1715" s="27">
        <f>AVERAGEIFS(B$24:B$1598, $P$24:$P$1598, "True Search", $Q$24:$Q$1598, "Manual")</f>
        <v>3.9705555555555545</v>
      </c>
      <c r="D1715" s="27">
        <f>AVERAGEIFS(C$24:C$1598, $P$24:$P$1598, "True Search", $Q$24:$Q$1598, "Manual")</f>
        <v>77.56870370370369</v>
      </c>
      <c r="E1715" s="27">
        <f>AVERAGEIFS(D$24:D$1598, $P$24:$P$1598, "True Search", $Q$24:$Q$1598, "Manual")</f>
        <v>17.955370370370375</v>
      </c>
      <c r="F1715" s="27">
        <f>AVERAGEIFS(E$24:E$1598, $P$24:$P$1598, "True Search", $Q$24:$Q$1598, "Manual")</f>
        <v>6.5394444444444479</v>
      </c>
      <c r="G1715" s="27">
        <f>AVERAGEIFS(F$24:F$1598, $P$24:$P$1598, "True Search", $Q$24:$Q$1598, "Manual")</f>
        <v>14.257407407407406</v>
      </c>
      <c r="H1715" s="27">
        <f>AVERAGEIFS(G$24:G$1598, $P$24:$P$1598, "True Search", $Q$24:$Q$1598, "Manual")</f>
        <v>4.2009259259259251</v>
      </c>
      <c r="I1715" s="27">
        <f>AVERAGEIFS(H$24:H$1598, $P$24:$P$1598, "True Search", $Q$24:$Q$1598, "Manual")</f>
        <v>10.741481481481483</v>
      </c>
      <c r="J1715" s="27">
        <f>AVERAGEIFS(I$24:I$1598, $P$24:$P$1598, "True Search", $Q$24:$Q$1598, "Manual")</f>
        <v>32.212777777777767</v>
      </c>
      <c r="K1715" s="27">
        <f>AVERAGEIFS(J$24:J$1598, $P$24:$P$1598, "True Search", $Q$24:$Q$1598, "Manual")</f>
        <v>56.180000000000007</v>
      </c>
      <c r="L1715" s="27">
        <f>AVERAGEIFS(K$24:K$1598, $P$24:$P$1598, "True Search", $Q$24:$Q$1598, "Manual")</f>
        <v>0.45485185185185179</v>
      </c>
      <c r="M1715" s="27">
        <f>AVERAGEIFS(L$24:L$1598, $P$24:$P$1598, "True Search", $Q$24:$Q$1598, "Manual")</f>
        <v>5.557407407407406E-2</v>
      </c>
      <c r="N1715" s="27">
        <f>AVERAGEIFS(M$24:M$1598, $P$24:$P$1598, "True Search", $Q$24:$Q$1598, "Manual")</f>
        <v>55.453462962962966</v>
      </c>
      <c r="O1715" s="27">
        <f>AVERAGEIFS(N$24:N$1598, $P$24:$P$1598, "True Search", $Q$24:$Q$1598, "Manual")</f>
        <v>3.0808851851851862</v>
      </c>
      <c r="Q1715" s="52">
        <f>AVERAGEIFS(S$24:S$1598, $P$24:$P$1598, "True Search", $Q$24:$Q$1598, "Manual")</f>
        <v>2.0555555555555554</v>
      </c>
      <c r="R1715" s="52">
        <f>AVERAGEIFS(T$24:T$1598, $P$24:$P$1598, "True Search", $Q$24:$Q$1598, "Manual")</f>
        <v>2.2407407407407409</v>
      </c>
      <c r="S1715" s="52">
        <f>AVERAGEIFS(U$24:U$1598, $P$24:$P$1598, "True Search", $Q$24:$Q$1598, "Manual")</f>
        <v>2.1111111111111112</v>
      </c>
      <c r="T1715" s="52">
        <f t="shared" ref="T1715:U1715" si="165">AVERAGEIFS(V$24:V$1598, $P$24:$P$1598, "True Search", $Q$24:$Q$1598, "Manual")</f>
        <v>1.1296296296296295</v>
      </c>
      <c r="U1715" s="52">
        <f t="shared" si="165"/>
        <v>9.2592592592592587E-2</v>
      </c>
      <c r="V1715" s="52">
        <f>AVERAGEIFS(X$24:X$1598, $P$24:$P$1598, "True Search", $Q$24:$Q$1598, "Manual")</f>
        <v>5.5555555555555554</v>
      </c>
      <c r="W1715" s="1" t="s">
        <v>607</v>
      </c>
      <c r="X1715"/>
      <c r="Y1715"/>
      <c r="AE1715" s="55"/>
      <c r="AF1715" s="55"/>
      <c r="AG1715" s="55"/>
    </row>
    <row r="1716" spans="1:33" ht="15" x14ac:dyDescent="0.35">
      <c r="A1716" s="38">
        <f>COUNTIFS($P$24:$P$1598, "True Search", $Q$24:$Q$1598, "Auto")</f>
        <v>54</v>
      </c>
      <c r="B1716" s="38" t="s">
        <v>1733</v>
      </c>
      <c r="C1716" s="39">
        <f>AVERAGEIFS(B$24:B$1598, $P$24:$P$1598, "True Search", $Q$24:$Q$1598, "Auto")</f>
        <v>4.02648148148148</v>
      </c>
      <c r="D1716" s="39">
        <f>AVERAGEIFS(C$24:C$1598, $P$24:$P$1598, "True Search", $Q$24:$Q$1598, "Auto")</f>
        <v>77.4498148148148</v>
      </c>
      <c r="E1716" s="39">
        <f>AVERAGEIFS(D$24:D$1598, $P$24:$P$1598, "True Search", $Q$24:$Q$1598, "Auto")</f>
        <v>18.02148148148148</v>
      </c>
      <c r="F1716" s="39">
        <f>AVERAGEIFS(E$24:E$1598, $P$24:$P$1598, "True Search", $Q$24:$Q$1598, "Auto")</f>
        <v>6.5948148148148142</v>
      </c>
      <c r="G1716" s="39">
        <f>AVERAGEIFS(F$24:F$1598, $P$24:$P$1598, "True Search", $Q$24:$Q$1598, "Auto")</f>
        <v>14.447222222222225</v>
      </c>
      <c r="H1716" s="39">
        <f>AVERAGEIFS(G$24:G$1598, $P$24:$P$1598, "True Search", $Q$24:$Q$1598, "Auto")</f>
        <v>4.245925925925925</v>
      </c>
      <c r="I1716" s="39">
        <f>AVERAGEIFS(H$24:H$1598, $P$24:$P$1598, "True Search", $Q$24:$Q$1598, "Auto")</f>
        <v>10.841296296296299</v>
      </c>
      <c r="J1716" s="39">
        <f>AVERAGEIFS(I$24:I$1598, $P$24:$P$1598, "True Search", $Q$24:$Q$1598, "Auto")</f>
        <v>32.468333333333327</v>
      </c>
      <c r="K1716" s="39">
        <f>AVERAGEIFS(J$24:J$1598, $P$24:$P$1598, "True Search", $Q$24:$Q$1598, "Auto")</f>
        <v>56.84851851851851</v>
      </c>
      <c r="L1716" s="39">
        <f>AVERAGEIFS(K$24:K$1598, $P$24:$P$1598, "True Search", $Q$24:$Q$1598, "Auto")</f>
        <v>0.45970370370370367</v>
      </c>
      <c r="M1716" s="39">
        <f>AVERAGEIFS(L$24:L$1598, $P$24:$P$1598, "True Search", $Q$24:$Q$1598, "Auto")</f>
        <v>5.7388888888888878E-2</v>
      </c>
      <c r="N1716" s="39">
        <f>AVERAGEIFS(M$24:M$1598, $P$24:$P$1598, "True Search", $Q$24:$Q$1598, "Auto")</f>
        <v>55.531240740740749</v>
      </c>
      <c r="O1716" s="39">
        <f>AVERAGEIFS(N$24:N$1598, $P$24:$P$1598, "True Search", $Q$24:$Q$1598, "Auto")</f>
        <v>3.0851629629629636</v>
      </c>
      <c r="Q1716" s="57">
        <f>AVERAGEIFS(S$24:S$1598, $P$24:$P$1598, "True Search", $Q$24:$Q$1598, "Auto")</f>
        <v>1.1111111111111112</v>
      </c>
      <c r="R1716" s="57">
        <f>AVERAGEIFS(T$24:T$1598, $P$24:$P$1598, "True Search", $Q$24:$Q$1598, "Auto")</f>
        <v>0.37037037037037035</v>
      </c>
      <c r="S1716" s="57">
        <f>AVERAGEIFS(U$24:U$1598, $P$24:$P$1598, "True Search", $Q$24:$Q$1598, "Auto")</f>
        <v>0.33333333333333331</v>
      </c>
      <c r="T1716" s="57">
        <f t="shared" ref="T1716:U1716" si="166">AVERAGEIFS(V$24:V$1598, $P$24:$P$1598, "True Search", $Q$24:$Q$1598, "Auto")</f>
        <v>1</v>
      </c>
      <c r="U1716" s="57">
        <f t="shared" si="166"/>
        <v>0.1111111111111111</v>
      </c>
      <c r="V1716" s="57">
        <f>AVERAGEIFS(X$24:X$1598, $P$24:$P$1598, "True Search", $Q$24:$Q$1598, "Auto")</f>
        <v>1.8148148148148149</v>
      </c>
      <c r="W1716" s="38" t="s">
        <v>607</v>
      </c>
      <c r="X1716" s="59">
        <f>Q1715-Q1716</f>
        <v>0.9444444444444442</v>
      </c>
      <c r="Y1716" s="59">
        <f>R1715-R1716</f>
        <v>1.8703703703703707</v>
      </c>
      <c r="Z1716" s="59">
        <f>S1715-S1716</f>
        <v>1.7777777777777779</v>
      </c>
      <c r="AA1716" s="59">
        <f t="shared" ref="AA1716:AB1716" si="167">T1715-T1716</f>
        <v>0.12962962962962954</v>
      </c>
      <c r="AB1716" s="59">
        <f t="shared" si="167"/>
        <v>-1.8518518518518517E-2</v>
      </c>
      <c r="AC1716" s="59">
        <f>V1715-V1716</f>
        <v>3.7407407407407405</v>
      </c>
      <c r="AE1716" s="55">
        <f>C1715-C1716</f>
        <v>-5.592592592592549E-2</v>
      </c>
      <c r="AF1716" s="55">
        <f>D1715-D1716</f>
        <v>0.11888888888888971</v>
      </c>
      <c r="AG1716" s="55">
        <f>N1715-N1716</f>
        <v>-7.7777777777782831E-2</v>
      </c>
    </row>
    <row r="1717" spans="1:33" ht="15.6" thickBot="1" x14ac:dyDescent="0.4">
      <c r="A1717" s="40" t="s">
        <v>587</v>
      </c>
      <c r="B1717" s="31"/>
      <c r="C1717" s="47"/>
      <c r="D1717" s="47"/>
      <c r="E1717" s="47"/>
      <c r="F1717" s="48" t="s">
        <v>586</v>
      </c>
      <c r="G1717" s="47"/>
      <c r="H1717" s="47"/>
      <c r="I1717" s="47"/>
      <c r="J1717" s="47"/>
      <c r="K1717" s="47"/>
      <c r="L1717" s="47"/>
      <c r="M1717" s="47"/>
      <c r="N1717" s="47"/>
      <c r="O1717" s="47"/>
      <c r="Q1717" s="58"/>
      <c r="R1717" s="58"/>
      <c r="S1717" s="58"/>
      <c r="T1717" s="58"/>
      <c r="U1717" s="58"/>
      <c r="V1717" s="58"/>
      <c r="W1717" s="31"/>
      <c r="X1717" s="41"/>
      <c r="Y1717" s="41"/>
      <c r="Z1717" s="31"/>
      <c r="AA1717" s="31"/>
      <c r="AB1717" s="31"/>
      <c r="AC1717" s="31"/>
      <c r="AE1717" s="55"/>
      <c r="AF1717" s="55"/>
      <c r="AG1717" s="55"/>
    </row>
    <row r="1718" spans="1:33" ht="15" x14ac:dyDescent="0.35">
      <c r="A1718" s="1">
        <f>COUNTIFS($P$24:$P$1598, "Evolutionary Search", $Q$24:$Q$1598, "Manual")</f>
        <v>111</v>
      </c>
      <c r="B1718" s="1" t="s">
        <v>1171</v>
      </c>
      <c r="C1718" s="27">
        <f>AVERAGEIFS(B$24:B$1598, $P$24:$P$1598, "Evolutionary Search", $Q$24:$Q$1598, "Manual")</f>
        <v>3.9996396396396401</v>
      </c>
      <c r="D1718" s="27">
        <f>AVERAGEIFS(C$24:C$1598, $P$24:$P$1598, "Evolutionary Search", $Q$24:$Q$1598, "Manual")</f>
        <v>77.221621621621594</v>
      </c>
      <c r="E1718" s="27">
        <f>AVERAGEIFS(D$24:D$1598, $P$24:$P$1598, "Evolutionary Search", $Q$24:$Q$1598, "Manual")</f>
        <v>18.374594594594587</v>
      </c>
      <c r="F1718" s="27">
        <f>AVERAGEIFS(E$24:E$1598, $P$24:$P$1598, "Evolutionary Search", $Q$24:$Q$1598, "Manual")</f>
        <v>6.5638738738738729</v>
      </c>
      <c r="G1718" s="27">
        <f>AVERAGEIFS(F$24:F$1598, $P$24:$P$1598, "Evolutionary Search", $Q$24:$Q$1598, "Manual")</f>
        <v>14.15135135135136</v>
      </c>
      <c r="H1718" s="27">
        <f>AVERAGEIFS(G$24:G$1598, $P$24:$P$1598, "Evolutionary Search", $Q$24:$Q$1598, "Manual")</f>
        <v>4.082072072072072</v>
      </c>
      <c r="I1718" s="27">
        <f>AVERAGEIFS(H$24:H$1598, $P$24:$P$1598, "Evolutionary Search", $Q$24:$Q$1598, "Manual")</f>
        <v>10.64594594594594</v>
      </c>
      <c r="J1718" s="27">
        <f>AVERAGEIFS(I$24:I$1598, $P$24:$P$1598, "Evolutionary Search", $Q$24:$Q$1598, "Manual")</f>
        <v>32.526306306306317</v>
      </c>
      <c r="K1718" s="27">
        <f>AVERAGEIFS(J$24:J$1598, $P$24:$P$1598, "Evolutionary Search", $Q$24:$Q$1598, "Manual")</f>
        <v>55.604234234234248</v>
      </c>
      <c r="L1718" s="27">
        <f>AVERAGEIFS(K$24:K$1598, $P$24:$P$1598, "Evolutionary Search", $Q$24:$Q$1598, "Manual")</f>
        <v>0.36396396396396397</v>
      </c>
      <c r="M1718" s="27">
        <f>AVERAGEIFS(L$24:L$1598, $P$24:$P$1598, "Evolutionary Search", $Q$24:$Q$1598, "Manual")</f>
        <v>5.3479279279279278E-2</v>
      </c>
      <c r="N1718" s="27">
        <f>AVERAGEIFS(M$24:M$1598, $P$24:$P$1598, "Evolutionary Search", $Q$24:$Q$1598, "Manual")</f>
        <v>40.193396396396402</v>
      </c>
      <c r="O1718" s="27">
        <f>AVERAGEIFS(N$24:N$1598, $P$24:$P$1598, "Evolutionary Search", $Q$24:$Q$1598, "Manual")</f>
        <v>2.2325567567567575</v>
      </c>
      <c r="Q1718" s="52">
        <f>AVERAGEIFS(S$24:S$1598, $P$24:$P$1598, "Evolutionary Search", $Q$24:$Q$1598, "Manual")</f>
        <v>2.0630630630630629</v>
      </c>
      <c r="R1718" s="52">
        <f>AVERAGEIFS(T$24:T$1598, $P$24:$P$1598, "Evolutionary Search", $Q$24:$Q$1598, "Manual")</f>
        <v>1.7657657657657657</v>
      </c>
      <c r="S1718" s="52">
        <f>AVERAGEIFS(U$24:U$1598, $P$24:$P$1598, "Evolutionary Search", $Q$24:$Q$1598, "Manual")</f>
        <v>2.1981981981981984</v>
      </c>
      <c r="T1718" s="52">
        <f t="shared" ref="T1718:U1718" si="168">AVERAGEIFS(V$24:V$1598, $P$24:$P$1598, "Evolutionary Search", $Q$24:$Q$1598, "Manual")</f>
        <v>1.0630630630630631</v>
      </c>
      <c r="U1718" s="52">
        <f t="shared" si="168"/>
        <v>0.44144144144144143</v>
      </c>
      <c r="V1718" s="52">
        <f>AVERAGEIFS(X$24:X$1598, $P$24:$P$1598, "Evolutionary Search", $Q$24:$Q$1598, "Manual")</f>
        <v>5.8288288288288292</v>
      </c>
      <c r="W1718" s="1" t="s">
        <v>608</v>
      </c>
      <c r="X1718"/>
      <c r="Y1718"/>
      <c r="AE1718" s="55"/>
      <c r="AF1718" s="55"/>
      <c r="AG1718" s="55"/>
    </row>
    <row r="1719" spans="1:33" ht="15" x14ac:dyDescent="0.35">
      <c r="A1719" s="38">
        <f>COUNTIFS($P$24:$P$1598, "Evolutionary Search", $Q$24:$Q$1598, "Auto")</f>
        <v>111</v>
      </c>
      <c r="B1719" s="38" t="s">
        <v>1734</v>
      </c>
      <c r="C1719" s="39">
        <f>AVERAGEIFS(B$24:B$1598, $P$24:$P$1598, "Evolutionary Search", $Q$24:$Q$1598, "Auto")</f>
        <v>3.9875675675675661</v>
      </c>
      <c r="D1719" s="39">
        <f>AVERAGEIFS(C$24:C$1598, $P$24:$P$1598, "Evolutionary Search", $Q$24:$Q$1598, "Auto")</f>
        <v>77.314864864864859</v>
      </c>
      <c r="E1719" s="39">
        <f>AVERAGEIFS(D$24:D$1598, $P$24:$P$1598, "Evolutionary Search", $Q$24:$Q$1598, "Auto")</f>
        <v>18.059819819819818</v>
      </c>
      <c r="F1719" s="39">
        <f>AVERAGEIFS(E$24:E$1598, $P$24:$P$1598, "Evolutionary Search", $Q$24:$Q$1598, "Auto")</f>
        <v>6.5217117117117089</v>
      </c>
      <c r="G1719" s="39">
        <f>AVERAGEIFS(F$24:F$1598, $P$24:$P$1598, "Evolutionary Search", $Q$24:$Q$1598, "Auto")</f>
        <v>14.005135135135141</v>
      </c>
      <c r="H1719" s="39">
        <f>AVERAGEIFS(G$24:G$1598, $P$24:$P$1598, "Evolutionary Search", $Q$24:$Q$1598, "Auto")</f>
        <v>4.0477477477477493</v>
      </c>
      <c r="I1719" s="39">
        <f>AVERAGEIFS(H$24:H$1598, $P$24:$P$1598, "Evolutionary Search", $Q$24:$Q$1598, "Auto")</f>
        <v>10.569189189189185</v>
      </c>
      <c r="J1719" s="39">
        <f>AVERAGEIFS(I$24:I$1598, $P$24:$P$1598, "Evolutionary Search", $Q$24:$Q$1598, "Auto")</f>
        <v>32.065495495495497</v>
      </c>
      <c r="K1719" s="39">
        <f>AVERAGEIFS(J$24:J$1598, $P$24:$P$1598, "Evolutionary Search", $Q$24:$Q$1598, "Auto")</f>
        <v>54.914864864864853</v>
      </c>
      <c r="L1719" s="39">
        <f>AVERAGEIFS(K$24:K$1598, $P$24:$P$1598, "Evolutionary Search", $Q$24:$Q$1598, "Auto")</f>
        <v>0.36949549549549554</v>
      </c>
      <c r="M1719" s="39">
        <f>AVERAGEIFS(L$24:L$1598, $P$24:$P$1598, "Evolutionary Search", $Q$24:$Q$1598, "Auto")</f>
        <v>5.4866666666666661E-2</v>
      </c>
      <c r="N1719" s="39">
        <f>AVERAGEIFS(M$24:M$1598, $P$24:$P$1598, "Evolutionary Search", $Q$24:$Q$1598, "Auto")</f>
        <v>40.47195495495496</v>
      </c>
      <c r="O1719" s="39">
        <f>AVERAGEIFS(N$24:N$1598, $P$24:$P$1598, "Evolutionary Search", $Q$24:$Q$1598, "Auto")</f>
        <v>2.247953153153154</v>
      </c>
      <c r="Q1719" s="57">
        <f>AVERAGEIFS(S$24:S$1598, $P$24:$P$1598, "Evolutionary Search", $Q$24:$Q$1598, "Auto")</f>
        <v>1.1441441441441442</v>
      </c>
      <c r="R1719" s="57">
        <f>AVERAGEIFS(T$24:T$1598, $P$24:$P$1598, "Evolutionary Search", $Q$24:$Q$1598, "Auto")</f>
        <v>0.38738738738738737</v>
      </c>
      <c r="S1719" s="57">
        <f>AVERAGEIFS(U$24:U$1598, $P$24:$P$1598, "Evolutionary Search", $Q$24:$Q$1598, "Auto")</f>
        <v>5.5855855855855854</v>
      </c>
      <c r="T1719" s="57">
        <f t="shared" ref="T1719:U1719" si="169">AVERAGEIFS(V$24:V$1598, $P$24:$P$1598, "Evolutionary Search", $Q$24:$Q$1598, "Auto")</f>
        <v>0.81981981981981977</v>
      </c>
      <c r="U1719" s="57">
        <f t="shared" si="169"/>
        <v>0.29729729729729731</v>
      </c>
      <c r="V1719" s="57">
        <f>AVERAGEIFS(X$24:X$1598, $P$24:$P$1598, "Evolutionary Search", $Q$24:$Q$1598, "Auto")</f>
        <v>7.045045045045045</v>
      </c>
      <c r="W1719" s="38" t="s">
        <v>608</v>
      </c>
      <c r="X1719" s="59">
        <f>Q1718-Q1719</f>
        <v>0.91891891891891864</v>
      </c>
      <c r="Y1719" s="59">
        <f>R1718-R1719</f>
        <v>1.3783783783783783</v>
      </c>
      <c r="Z1719" s="59">
        <f>S1718-S1719</f>
        <v>-3.387387387387387</v>
      </c>
      <c r="AA1719" s="59">
        <f t="shared" ref="AA1719:AB1719" si="170">T1718-T1719</f>
        <v>0.24324324324324331</v>
      </c>
      <c r="AB1719" s="59">
        <f t="shared" si="170"/>
        <v>0.14414414414414412</v>
      </c>
      <c r="AC1719" s="59">
        <f>V1718-V1719</f>
        <v>-1.2162162162162158</v>
      </c>
      <c r="AE1719" s="55">
        <f>C1718-C1719</f>
        <v>1.2072072072073947E-2</v>
      </c>
      <c r="AF1719" s="55">
        <f>D1718-D1719</f>
        <v>-9.3243243243264828E-2</v>
      </c>
      <c r="AG1719" s="55">
        <f>N1718-N1719</f>
        <v>-0.27855855855855793</v>
      </c>
    </row>
    <row r="1720" spans="1:33" ht="15.6" thickBot="1" x14ac:dyDescent="0.4">
      <c r="A1720" s="40" t="s">
        <v>587</v>
      </c>
      <c r="B1720" s="31"/>
      <c r="C1720" s="48" t="s">
        <v>586</v>
      </c>
      <c r="D1720" s="47"/>
      <c r="E1720" s="48" t="s">
        <v>586</v>
      </c>
      <c r="F1720" s="47"/>
      <c r="G1720" s="48" t="s">
        <v>586</v>
      </c>
      <c r="H1720" s="48" t="s">
        <v>586</v>
      </c>
      <c r="I1720" s="48" t="s">
        <v>586</v>
      </c>
      <c r="J1720" s="48" t="s">
        <v>586</v>
      </c>
      <c r="K1720" s="48" t="s">
        <v>586</v>
      </c>
      <c r="L1720" s="47"/>
      <c r="M1720" s="47"/>
      <c r="N1720" s="47"/>
      <c r="O1720" s="47"/>
      <c r="Q1720" s="58"/>
      <c r="R1720" s="58"/>
      <c r="S1720" s="58"/>
      <c r="T1720" s="58"/>
      <c r="U1720" s="58"/>
      <c r="V1720" s="58"/>
      <c r="W1720" s="31"/>
      <c r="X1720" s="41"/>
      <c r="Y1720" s="41"/>
      <c r="Z1720" s="31"/>
      <c r="AA1720" s="31"/>
      <c r="AB1720" s="31"/>
      <c r="AC1720" s="31"/>
      <c r="AE1720" s="55"/>
      <c r="AF1720" s="55"/>
      <c r="AG1720" s="55"/>
    </row>
    <row r="1721" spans="1:33" ht="15" x14ac:dyDescent="0.35">
      <c r="A1721" s="1">
        <f>COUNTIFS($P$24:$P$1598, "True Semantic", $Q$24:$Q$1598, "Manual")</f>
        <v>51</v>
      </c>
      <c r="B1721" s="1" t="s">
        <v>1172</v>
      </c>
      <c r="C1721" s="27">
        <f>AVERAGEIFS(B$24:B$1598, $P$24:$P$1598, "True Semantic", $Q$24:$Q$1598, "Manual")</f>
        <v>3.5682352941176458</v>
      </c>
      <c r="D1721" s="27">
        <f>AVERAGEIFS(C$24:C$1598, $P$24:$P$1598, "True Semantic", $Q$24:$Q$1598, "Manual")</f>
        <v>77.975882352941156</v>
      </c>
      <c r="E1721" s="27">
        <f>AVERAGEIFS(D$24:D$1598, $P$24:$P$1598, "True Semantic", $Q$24:$Q$1598, "Manual")</f>
        <v>20.026470588235295</v>
      </c>
      <c r="F1721" s="27">
        <f>AVERAGEIFS(E$24:E$1598, $P$24:$P$1598, "True Semantic", $Q$24:$Q$1598, "Manual")</f>
        <v>6.6905882352941184</v>
      </c>
      <c r="G1721" s="27">
        <f>AVERAGEIFS(F$24:F$1598, $P$24:$P$1598, "True Semantic", $Q$24:$Q$1598, "Manual")</f>
        <v>14.359411764705882</v>
      </c>
      <c r="H1721" s="27">
        <f>AVERAGEIFS(G$24:G$1598, $P$24:$P$1598, "True Semantic", $Q$24:$Q$1598, "Manual")</f>
        <v>4.1176470588235281</v>
      </c>
      <c r="I1721" s="27">
        <f>AVERAGEIFS(H$24:H$1598, $P$24:$P$1598, "True Semantic", $Q$24:$Q$1598, "Manual")</f>
        <v>10.809019607843139</v>
      </c>
      <c r="J1721" s="27">
        <f>AVERAGEIFS(I$24:I$1598, $P$24:$P$1598, "True Semantic", $Q$24:$Q$1598, "Manual")</f>
        <v>34.385098039215698</v>
      </c>
      <c r="K1721" s="27">
        <f>AVERAGEIFS(J$24:J$1598, $P$24:$P$1598, "True Semantic", $Q$24:$Q$1598, "Manual")</f>
        <v>57.591176470588216</v>
      </c>
      <c r="L1721" s="27">
        <f>AVERAGEIFS(K$24:K$1598, $P$24:$P$1598, "True Semantic", $Q$24:$Q$1598, "Manual")</f>
        <v>0.5499215686274509</v>
      </c>
      <c r="M1721" s="27">
        <f>AVERAGEIFS(L$24:L$1598, $P$24:$P$1598, "True Semantic", $Q$24:$Q$1598, "Manual")</f>
        <v>7.4078431372549006E-2</v>
      </c>
      <c r="N1721" s="27">
        <f>AVERAGEIFS(M$24:M$1598, $P$24:$P$1598, "True Semantic", $Q$24:$Q$1598, "Manual")</f>
        <v>14.867137254901962</v>
      </c>
      <c r="O1721" s="27">
        <f>AVERAGEIFS(N$24:N$1598, $P$24:$P$1598, "True Semantic", $Q$24:$Q$1598, "Manual")</f>
        <v>0.82626666666666682</v>
      </c>
      <c r="Q1721" s="52">
        <f>AVERAGEIFS(S$24:S$1598, $P$24:$P$1598, "True Semantic", $Q$24:$Q$1598, "Manual")</f>
        <v>2.392156862745098</v>
      </c>
      <c r="R1721" s="52">
        <f>AVERAGEIFS(T$24:T$1598, $P$24:$P$1598, "True Semantic", $Q$24:$Q$1598, "Manual")</f>
        <v>1.803921568627451</v>
      </c>
      <c r="S1721" s="52">
        <f>AVERAGEIFS(U$24:U$1598, $P$24:$P$1598, "True Semantic", $Q$24:$Q$1598, "Manual")</f>
        <v>0.88235294117647056</v>
      </c>
      <c r="T1721" s="52">
        <f t="shared" ref="T1721:U1721" si="171">AVERAGEIFS(V$24:V$1598, $P$24:$P$1598, "True Semantic", $Q$24:$Q$1598, "Manual")</f>
        <v>1.392156862745098</v>
      </c>
      <c r="U1721" s="52">
        <f t="shared" si="171"/>
        <v>0.13725490196078433</v>
      </c>
      <c r="V1721" s="52">
        <f>AVERAGEIFS(X$24:X$1598, $P$24:$P$1598, "True Semantic", $Q$24:$Q$1598, "Manual")</f>
        <v>4.333333333333333</v>
      </c>
      <c r="W1721" s="1" t="s">
        <v>609</v>
      </c>
      <c r="X1721"/>
      <c r="Y1721"/>
      <c r="AE1721" s="55"/>
      <c r="AF1721" s="55"/>
      <c r="AG1721" s="55"/>
    </row>
    <row r="1722" spans="1:33" ht="15" x14ac:dyDescent="0.35">
      <c r="A1722" s="38">
        <f>COUNTIFS($P$24:$P$1598, "True Semantic", $Q$24:$Q$1598, "Auto")</f>
        <v>51</v>
      </c>
      <c r="B1722" s="38" t="s">
        <v>1735</v>
      </c>
      <c r="C1722" s="39">
        <f>AVERAGEIFS(B$24:B$1598, $P$24:$P$1598, "True Semantic", $Q$24:$Q$1598, "Auto")</f>
        <v>3.5654901960784309</v>
      </c>
      <c r="D1722" s="39">
        <f>AVERAGEIFS(C$24:C$1598, $P$24:$P$1598, "True Semantic", $Q$24:$Q$1598, "Auto")</f>
        <v>77.976078431372557</v>
      </c>
      <c r="E1722" s="39">
        <f>AVERAGEIFS(D$24:D$1598, $P$24:$P$1598, "True Semantic", $Q$24:$Q$1598, "Auto")</f>
        <v>19.946078431372552</v>
      </c>
      <c r="F1722" s="39">
        <f>AVERAGEIFS(E$24:E$1598, $P$24:$P$1598, "True Semantic", $Q$24:$Q$1598, "Auto")</f>
        <v>6.6976470588235291</v>
      </c>
      <c r="G1722" s="39">
        <f>AVERAGEIFS(F$24:F$1598, $P$24:$P$1598, "True Semantic", $Q$24:$Q$1598, "Auto")</f>
        <v>14.329999999999997</v>
      </c>
      <c r="H1722" s="39">
        <f>AVERAGEIFS(G$24:G$1598, $P$24:$P$1598, "True Semantic", $Q$24:$Q$1598, "Auto")</f>
        <v>4.1111764705882345</v>
      </c>
      <c r="I1722" s="39">
        <f>AVERAGEIFS(H$24:H$1598, $P$24:$P$1598, "True Semantic", $Q$24:$Q$1598, "Auto")</f>
        <v>10.810000000000004</v>
      </c>
      <c r="J1722" s="39">
        <f>AVERAGEIFS(I$24:I$1598, $P$24:$P$1598, "True Semantic", $Q$24:$Q$1598, "Auto")</f>
        <v>34.277647058823526</v>
      </c>
      <c r="K1722" s="39">
        <f>AVERAGEIFS(J$24:J$1598, $P$24:$P$1598, "True Semantic", $Q$24:$Q$1598, "Auto")</f>
        <v>57.499019607843152</v>
      </c>
      <c r="L1722" s="39">
        <f>AVERAGEIFS(K$24:K$1598, $P$24:$P$1598, "True Semantic", $Q$24:$Q$1598, "Auto")</f>
        <v>0.55435294117647049</v>
      </c>
      <c r="M1722" s="39">
        <f>AVERAGEIFS(L$24:L$1598, $P$24:$P$1598, "True Semantic", $Q$24:$Q$1598, "Auto")</f>
        <v>7.5176470588235275E-2</v>
      </c>
      <c r="N1722" s="39">
        <f>AVERAGEIFS(M$24:M$1598, $P$24:$P$1598, "True Semantic", $Q$24:$Q$1598, "Auto")</f>
        <v>15.3318431372549</v>
      </c>
      <c r="O1722" s="39">
        <f>AVERAGEIFS(N$24:N$1598, $P$24:$P$1598, "True Semantic", $Q$24:$Q$1598, "Auto")</f>
        <v>0.85214901960784317</v>
      </c>
      <c r="Q1722" s="57">
        <f>AVERAGEIFS(S$24:S$1598, $P$24:$P$1598, "True Semantic", $Q$24:$Q$1598, "Auto")</f>
        <v>1.2549019607843137</v>
      </c>
      <c r="R1722" s="57">
        <f>AVERAGEIFS(T$24:T$1598, $P$24:$P$1598, "True Semantic", $Q$24:$Q$1598, "Auto")</f>
        <v>0.88235294117647056</v>
      </c>
      <c r="S1722" s="57">
        <f>AVERAGEIFS(U$24:U$1598, $P$24:$P$1598, "True Semantic", $Q$24:$Q$1598, "Auto")</f>
        <v>0.19607843137254902</v>
      </c>
      <c r="T1722" s="57">
        <f t="shared" ref="T1722:U1722" si="172">AVERAGEIFS(V$24:V$1598, $P$24:$P$1598, "True Semantic", $Q$24:$Q$1598, "Auto")</f>
        <v>2.7058823529411766</v>
      </c>
      <c r="U1722" s="57">
        <f t="shared" si="172"/>
        <v>2.6666666666666665</v>
      </c>
      <c r="V1722" s="57">
        <f>AVERAGEIFS(X$24:X$1598, $P$24:$P$1598, "True Semantic", $Q$24:$Q$1598, "Auto")</f>
        <v>4.9803921568627452</v>
      </c>
      <c r="W1722" s="38" t="s">
        <v>609</v>
      </c>
      <c r="X1722" s="59">
        <f>Q1721-Q1722</f>
        <v>1.1372549019607843</v>
      </c>
      <c r="Y1722" s="59">
        <f>R1721-R1722</f>
        <v>0.92156862745098045</v>
      </c>
      <c r="Z1722" s="59">
        <f>S1721-S1722</f>
        <v>0.68627450980392157</v>
      </c>
      <c r="AA1722" s="59">
        <f t="shared" ref="AA1722:AB1722" si="173">T1721-T1722</f>
        <v>-1.3137254901960786</v>
      </c>
      <c r="AB1722" s="59">
        <f t="shared" si="173"/>
        <v>-2.5294117647058822</v>
      </c>
      <c r="AC1722" s="59">
        <f>V1721-V1722</f>
        <v>-0.64705882352941213</v>
      </c>
      <c r="AE1722" s="55">
        <f>C1721-C1722</f>
        <v>2.745098039214966E-3</v>
      </c>
      <c r="AF1722" s="55">
        <f>D1721-D1722</f>
        <v>-1.960784314007924E-4</v>
      </c>
      <c r="AG1722" s="55">
        <f>N1721-N1722</f>
        <v>-0.46470588235293775</v>
      </c>
    </row>
    <row r="1723" spans="1:33" ht="15.6" thickBot="1" x14ac:dyDescent="0.4">
      <c r="A1723" s="40" t="s">
        <v>587</v>
      </c>
      <c r="B1723" s="31"/>
      <c r="C1723" s="47"/>
      <c r="D1723" s="47"/>
      <c r="E1723" s="47"/>
      <c r="F1723" s="47"/>
      <c r="G1723" s="47"/>
      <c r="H1723" s="47"/>
      <c r="I1723" s="47"/>
      <c r="J1723" s="47"/>
      <c r="K1723" s="47"/>
      <c r="L1723" s="47"/>
      <c r="M1723" s="47"/>
      <c r="N1723" s="47"/>
      <c r="O1723" s="47"/>
      <c r="Q1723" s="58"/>
      <c r="R1723" s="58"/>
      <c r="S1723" s="58"/>
      <c r="T1723" s="58"/>
      <c r="U1723" s="58"/>
      <c r="V1723" s="58"/>
      <c r="W1723" s="31"/>
      <c r="X1723" s="41"/>
      <c r="Y1723" s="41"/>
      <c r="Z1723" s="31"/>
      <c r="AA1723" s="31"/>
      <c r="AB1723" s="31"/>
      <c r="AC1723" s="31"/>
      <c r="AE1723" s="55"/>
      <c r="AF1723" s="55"/>
      <c r="AG1723" s="55"/>
    </row>
    <row r="1724" spans="1:33" ht="15" x14ac:dyDescent="0.35">
      <c r="A1724" s="1">
        <f>COUNTIFS($P$24:$P$1598, "True Pattern", $Q$24:$Q$1598, "Manual")</f>
        <v>255</v>
      </c>
      <c r="B1724" s="1" t="s">
        <v>1173</v>
      </c>
      <c r="C1724" s="27">
        <f>AVERAGEIFS(B$24:B$1598, $P$24:$P$1598, "True Pattern", $Q$24:$Q$1598, "Manual")</f>
        <v>3.8602352941176497</v>
      </c>
      <c r="D1724" s="27">
        <f>AVERAGEIFS(C$24:C$1598, $P$24:$P$1598, "True Pattern", $Q$24:$Q$1598, "Manual")</f>
        <v>78.183529411764724</v>
      </c>
      <c r="E1724" s="27">
        <f>AVERAGEIFS(D$24:D$1598, $P$24:$P$1598, "True Pattern", $Q$24:$Q$1598, "Manual")</f>
        <v>18.207999999999998</v>
      </c>
      <c r="F1724" s="27">
        <f>AVERAGEIFS(E$24:E$1598, $P$24:$P$1598, "True Pattern", $Q$24:$Q$1598, "Manual")</f>
        <v>6.5863137254901982</v>
      </c>
      <c r="G1724" s="27">
        <f>AVERAGEIFS(F$24:F$1598, $P$24:$P$1598, "True Pattern", $Q$24:$Q$1598, "Manual")</f>
        <v>13.598117647058823</v>
      </c>
      <c r="H1724" s="27">
        <f>AVERAGEIFS(G$24:G$1598, $P$24:$P$1598, "True Pattern", $Q$24:$Q$1598, "Manual")</f>
        <v>3.9848235294117651</v>
      </c>
      <c r="I1724" s="27">
        <f>AVERAGEIFS(H$24:H$1598, $P$24:$P$1598, "True Pattern", $Q$24:$Q$1598, "Manual")</f>
        <v>10.571607843137253</v>
      </c>
      <c r="J1724" s="27">
        <f>AVERAGEIFS(I$24:I$1598, $P$24:$P$1598, "True Pattern", $Q$24:$Q$1598, "Manual")</f>
        <v>31.80615686274508</v>
      </c>
      <c r="K1724" s="27">
        <f>AVERAGEIFS(J$24:J$1598, $P$24:$P$1598, "True Pattern", $Q$24:$Q$1598, "Manual")</f>
        <v>55.586078431372535</v>
      </c>
      <c r="L1724" s="27">
        <f>AVERAGEIFS(K$24:K$1598, $P$24:$P$1598, "True Pattern", $Q$24:$Q$1598, "Manual")</f>
        <v>0.35587843137254904</v>
      </c>
      <c r="M1724" s="27">
        <f>AVERAGEIFS(L$24:L$1598, $P$24:$P$1598, "True Pattern", $Q$24:$Q$1598, "Manual")</f>
        <v>5.0368627450980405E-2</v>
      </c>
      <c r="N1724" s="27">
        <f>AVERAGEIFS(M$24:M$1598, $P$24:$P$1598, "True Pattern", $Q$24:$Q$1598, "Manual")</f>
        <v>73.769788235294115</v>
      </c>
      <c r="O1724" s="27">
        <f>AVERAGEIFS(N$24:N$1598, $P$24:$P$1598, "True Pattern", $Q$24:$Q$1598, "Manual")</f>
        <v>4.098532549019609</v>
      </c>
      <c r="Q1724" s="52">
        <f>AVERAGEIFS(S$24:S$1598, $P$24:$P$1598, "True Pattern", $Q$24:$Q$1598, "Manual")</f>
        <v>1.9254901960784314</v>
      </c>
      <c r="R1724" s="52">
        <f>AVERAGEIFS(T$24:T$1598, $P$24:$P$1598, "True Pattern", $Q$24:$Q$1598, "Manual")</f>
        <v>1.6901960784313725</v>
      </c>
      <c r="S1724" s="52">
        <f>AVERAGEIFS(U$24:U$1598, $P$24:$P$1598, "True Pattern", $Q$24:$Q$1598, "Manual")</f>
        <v>1.7372549019607844</v>
      </c>
      <c r="T1724" s="52">
        <f t="shared" ref="T1724:U1724" si="174">AVERAGEIFS(V$24:V$1598, $P$24:$P$1598, "True Pattern", $Q$24:$Q$1598, "Manual")</f>
        <v>0.93725490196078431</v>
      </c>
      <c r="U1724" s="52">
        <f t="shared" si="174"/>
        <v>0.16862745098039217</v>
      </c>
      <c r="V1724" s="52">
        <f>AVERAGEIFS(X$24:X$1598, $P$24:$P$1598, "True Pattern", $Q$24:$Q$1598, "Manual")</f>
        <v>4.6549019607843141</v>
      </c>
      <c r="W1724" s="1" t="s">
        <v>610</v>
      </c>
      <c r="X1724"/>
      <c r="Y1724"/>
      <c r="AE1724" s="55"/>
      <c r="AF1724" s="55"/>
      <c r="AG1724" s="55"/>
    </row>
    <row r="1725" spans="1:33" ht="15" x14ac:dyDescent="0.35">
      <c r="A1725" s="38">
        <f>COUNTIFS($P$24:$P$1598, "True Pattern", $Q$24:$Q$1598, "Auto")</f>
        <v>255</v>
      </c>
      <c r="B1725" s="38" t="s">
        <v>1736</v>
      </c>
      <c r="C1725" s="39">
        <f>AVERAGEIFS(B$24:B$1598, $P$24:$P$1598, "True Pattern", $Q$24:$Q$1598, "Auto")</f>
        <v>3.8399607843137269</v>
      </c>
      <c r="D1725" s="39">
        <f>AVERAGEIFS(C$24:C$1598, $P$24:$P$1598, "True Pattern", $Q$24:$Q$1598, "Auto")</f>
        <v>78.199058823529427</v>
      </c>
      <c r="E1725" s="39">
        <f>AVERAGEIFS(D$24:D$1598, $P$24:$P$1598, "True Pattern", $Q$24:$Q$1598, "Auto")</f>
        <v>18.035686274509789</v>
      </c>
      <c r="F1725" s="39">
        <f>AVERAGEIFS(E$24:E$1598, $P$24:$P$1598, "True Pattern", $Q$24:$Q$1598, "Auto")</f>
        <v>6.5403137254901971</v>
      </c>
      <c r="G1725" s="39">
        <f>AVERAGEIFS(F$24:F$1598, $P$24:$P$1598, "True Pattern", $Q$24:$Q$1598, "Auto")</f>
        <v>13.545058823529407</v>
      </c>
      <c r="H1725" s="39">
        <f>AVERAGEIFS(G$24:G$1598, $P$24:$P$1598, "True Pattern", $Q$24:$Q$1598, "Auto")</f>
        <v>3.9674901960784341</v>
      </c>
      <c r="I1725" s="39">
        <f>AVERAGEIFS(H$24:H$1598, $P$24:$P$1598, "True Pattern", $Q$24:$Q$1598, "Auto")</f>
        <v>10.507882352941166</v>
      </c>
      <c r="J1725" s="39">
        <f>AVERAGEIFS(I$24:I$1598, $P$24:$P$1598, "True Pattern", $Q$24:$Q$1598, "Auto")</f>
        <v>31.580235294117639</v>
      </c>
      <c r="K1725" s="39">
        <f>AVERAGEIFS(J$24:J$1598, $P$24:$P$1598, "True Pattern", $Q$24:$Q$1598, "Auto")</f>
        <v>55.039843137254856</v>
      </c>
      <c r="L1725" s="39">
        <f>AVERAGEIFS(K$24:K$1598, $P$24:$P$1598, "True Pattern", $Q$24:$Q$1598, "Auto")</f>
        <v>0.35499215686274521</v>
      </c>
      <c r="M1725" s="39">
        <f>AVERAGEIFS(L$24:L$1598, $P$24:$P$1598, "True Pattern", $Q$24:$Q$1598, "Auto")</f>
        <v>5.0207843137254918E-2</v>
      </c>
      <c r="N1725" s="39">
        <f>AVERAGEIFS(M$24:M$1598, $P$24:$P$1598, "True Pattern", $Q$24:$Q$1598, "Auto")</f>
        <v>73.53508235294116</v>
      </c>
      <c r="O1725" s="39">
        <f>AVERAGEIFS(N$24:N$1598, $P$24:$P$1598, "True Pattern", $Q$24:$Q$1598, "Auto")</f>
        <v>4.0853247058823525</v>
      </c>
      <c r="Q1725" s="57">
        <f>AVERAGEIFS(S$24:S$1598, $P$24:$P$1598, "True Pattern", $Q$24:$Q$1598, "Auto")</f>
        <v>1.0980392156862746</v>
      </c>
      <c r="R1725" s="57">
        <f>AVERAGEIFS(T$24:T$1598, $P$24:$P$1598, "True Pattern", $Q$24:$Q$1598, "Auto")</f>
        <v>0.17647058823529413</v>
      </c>
      <c r="S1725" s="57">
        <f>AVERAGEIFS(U$24:U$1598, $P$24:$P$1598, "True Pattern", $Q$24:$Q$1598, "Auto")</f>
        <v>1.0392156862745099</v>
      </c>
      <c r="T1725" s="57">
        <f t="shared" ref="T1725:U1725" si="175">AVERAGEIFS(V$24:V$1598, $P$24:$P$1598, "True Pattern", $Q$24:$Q$1598, "Auto")</f>
        <v>0.91764705882352937</v>
      </c>
      <c r="U1725" s="57">
        <f t="shared" si="175"/>
        <v>0.23137254901960785</v>
      </c>
      <c r="V1725" s="57">
        <f>AVERAGEIFS(X$24:X$1598, $P$24:$P$1598, "True Pattern", $Q$24:$Q$1598, "Auto")</f>
        <v>2.4509803921568629</v>
      </c>
      <c r="W1725" s="38" t="s">
        <v>610</v>
      </c>
      <c r="X1725" s="59">
        <f>Q1724-Q1725</f>
        <v>0.82745098039215681</v>
      </c>
      <c r="Y1725" s="59">
        <f>R1724-R1725</f>
        <v>1.5137254901960784</v>
      </c>
      <c r="Z1725" s="59">
        <f>S1724-S1725</f>
        <v>0.69803921568627447</v>
      </c>
      <c r="AA1725" s="59">
        <f t="shared" ref="AA1725:AB1725" si="176">T1724-T1725</f>
        <v>1.9607843137254943E-2</v>
      </c>
      <c r="AB1725" s="59">
        <f t="shared" si="176"/>
        <v>-6.2745098039215685E-2</v>
      </c>
      <c r="AC1725" s="59">
        <f>V1724-V1725</f>
        <v>2.2039215686274511</v>
      </c>
      <c r="AE1725" s="55">
        <f>C1724-C1725</f>
        <v>2.0274509803922758E-2</v>
      </c>
      <c r="AF1725" s="55">
        <f>D1724-D1725</f>
        <v>-1.5529411764703127E-2</v>
      </c>
      <c r="AG1725" s="55">
        <f>N1724-N1725</f>
        <v>0.23470588235295509</v>
      </c>
    </row>
    <row r="1726" spans="1:33" ht="15.6" thickBot="1" x14ac:dyDescent="0.4">
      <c r="A1726" s="40" t="s">
        <v>587</v>
      </c>
      <c r="B1726" s="31"/>
      <c r="C1726" s="47"/>
      <c r="D1726" s="47"/>
      <c r="E1726" s="48" t="s">
        <v>586</v>
      </c>
      <c r="F1726" s="47"/>
      <c r="G1726" s="47"/>
      <c r="H1726" s="47"/>
      <c r="I1726" s="47"/>
      <c r="J1726" s="47"/>
      <c r="K1726" s="47"/>
      <c r="L1726" s="47"/>
      <c r="M1726" s="47"/>
      <c r="N1726" s="47"/>
      <c r="O1726" s="47"/>
      <c r="Q1726" s="58"/>
      <c r="R1726" s="58"/>
      <c r="S1726" s="58"/>
      <c r="T1726" s="58"/>
      <c r="U1726" s="58"/>
      <c r="V1726" s="58"/>
      <c r="W1726" s="31"/>
      <c r="X1726" s="41"/>
      <c r="Y1726" s="41"/>
      <c r="Z1726" s="31"/>
      <c r="AA1726" s="31"/>
      <c r="AB1726" s="31"/>
      <c r="AC1726" s="31"/>
      <c r="AE1726" s="55"/>
      <c r="AF1726" s="55"/>
      <c r="AG1726" s="55"/>
    </row>
    <row r="1727" spans="1:33" ht="15" x14ac:dyDescent="0.35">
      <c r="A1727" s="1">
        <f>COUNTIFS($P$24:$P$1598, "Search Like Pattern", $Q$24:$Q$1598, "Manual")</f>
        <v>54</v>
      </c>
      <c r="B1727" s="1" t="s">
        <v>1174</v>
      </c>
      <c r="C1727" s="27">
        <f>AVERAGEIFS(B$24:B$1598, $P$24:$P$1598, "Search Like Pattern", $Q$24:$Q$1598, "Manual")</f>
        <v>3.9398148148148144</v>
      </c>
      <c r="D1727" s="27">
        <f>AVERAGEIFS(C$24:C$1598, $P$24:$P$1598, "Search Like Pattern", $Q$24:$Q$1598, "Manual")</f>
        <v>77.628888888888852</v>
      </c>
      <c r="E1727" s="27">
        <f>AVERAGEIFS(D$24:D$1598, $P$24:$P$1598, "Search Like Pattern", $Q$24:$Q$1598, "Manual")</f>
        <v>19.485185185185188</v>
      </c>
      <c r="F1727" s="27">
        <f>AVERAGEIFS(E$24:E$1598, $P$24:$P$1598, "Search Like Pattern", $Q$24:$Q$1598, "Manual")</f>
        <v>6.8544444444444457</v>
      </c>
      <c r="G1727" s="27">
        <f>AVERAGEIFS(F$24:F$1598, $P$24:$P$1598, "Search Like Pattern", $Q$24:$Q$1598, "Manual")</f>
        <v>14.755740740740739</v>
      </c>
      <c r="H1727" s="27">
        <f>AVERAGEIFS(G$24:G$1598, $P$24:$P$1598, "Search Like Pattern", $Q$24:$Q$1598, "Manual")</f>
        <v>4.2961111111111103</v>
      </c>
      <c r="I1727" s="27">
        <f>AVERAGEIFS(H$24:H$1598, $P$24:$P$1598, "Search Like Pattern", $Q$24:$Q$1598, "Manual")</f>
        <v>11.150555555555556</v>
      </c>
      <c r="J1727" s="27">
        <f>AVERAGEIFS(I$24:I$1598, $P$24:$P$1598, "Search Like Pattern", $Q$24:$Q$1598, "Manual")</f>
        <v>34.241296296296298</v>
      </c>
      <c r="K1727" s="27">
        <f>AVERAGEIFS(J$24:J$1598, $P$24:$P$1598, "Search Like Pattern", $Q$24:$Q$1598, "Manual")</f>
        <v>59.68666666666666</v>
      </c>
      <c r="L1727" s="27">
        <f>AVERAGEIFS(K$24:K$1598, $P$24:$P$1598, "Search Like Pattern", $Q$24:$Q$1598, "Manual")</f>
        <v>0.36953703703703716</v>
      </c>
      <c r="M1727" s="27">
        <f>AVERAGEIFS(L$24:L$1598, $P$24:$P$1598, "Search Like Pattern", $Q$24:$Q$1598, "Manual")</f>
        <v>5.4648148148148147E-2</v>
      </c>
      <c r="N1727" s="27">
        <f>AVERAGEIFS(M$24:M$1598, $P$24:$P$1598, "Search Like Pattern", $Q$24:$Q$1598, "Manual")</f>
        <v>50.662037037037038</v>
      </c>
      <c r="O1727" s="27">
        <f>AVERAGEIFS(N$24:N$1598, $P$24:$P$1598, "Search Like Pattern", $Q$24:$Q$1598, "Manual")</f>
        <v>2.8143333333333334</v>
      </c>
      <c r="Q1727" s="52">
        <f>AVERAGEIFS(S$24:S$1598, $P$24:$P$1598, "Search Like Pattern", $Q$24:$Q$1598, "Manual")</f>
        <v>1.962962962962963</v>
      </c>
      <c r="R1727" s="52">
        <f>AVERAGEIFS(T$24:T$1598, $P$24:$P$1598, "Search Like Pattern", $Q$24:$Q$1598, "Manual")</f>
        <v>2.0555555555555554</v>
      </c>
      <c r="S1727" s="52">
        <f>AVERAGEIFS(U$24:U$1598, $P$24:$P$1598, "Search Like Pattern", $Q$24:$Q$1598, "Manual")</f>
        <v>1.9259259259259258</v>
      </c>
      <c r="T1727" s="52">
        <f t="shared" ref="T1727:U1727" si="177">AVERAGEIFS(V$24:V$1598, $P$24:$P$1598, "Search Like Pattern", $Q$24:$Q$1598, "Manual")</f>
        <v>1.0740740740740742</v>
      </c>
      <c r="U1727" s="52">
        <f t="shared" si="177"/>
        <v>0.12962962962962962</v>
      </c>
      <c r="V1727" s="52">
        <f>AVERAGEIFS(X$24:X$1598, $P$24:$P$1598, "Search Like Pattern", $Q$24:$Q$1598, "Manual")</f>
        <v>5.1851851851851851</v>
      </c>
      <c r="W1727" s="1" t="s">
        <v>611</v>
      </c>
      <c r="X1727"/>
      <c r="Y1727"/>
      <c r="AE1727" s="55"/>
      <c r="AF1727" s="55"/>
      <c r="AG1727" s="55"/>
    </row>
    <row r="1728" spans="1:33" ht="15" x14ac:dyDescent="0.35">
      <c r="A1728" s="38">
        <f>COUNTIFS($P$24:$P$1598, "Search Like Pattern", $Q$24:$Q$1598, "Auto")</f>
        <v>54</v>
      </c>
      <c r="B1728" s="38" t="s">
        <v>1737</v>
      </c>
      <c r="C1728" s="39">
        <f>AVERAGEIFS(B$24:B$1598, $P$24:$P$1598, "Search Like Pattern", $Q$24:$Q$1598, "Auto")</f>
        <v>3.9848148148148144</v>
      </c>
      <c r="D1728" s="39">
        <f>AVERAGEIFS(C$24:C$1598, $P$24:$P$1598, "Search Like Pattern", $Q$24:$Q$1598, "Auto")</f>
        <v>77.523888888888877</v>
      </c>
      <c r="E1728" s="39">
        <f>AVERAGEIFS(D$24:D$1598, $P$24:$P$1598, "Search Like Pattern", $Q$24:$Q$1598, "Auto")</f>
        <v>19.458333333333339</v>
      </c>
      <c r="F1728" s="39">
        <f>AVERAGEIFS(E$24:E$1598, $P$24:$P$1598, "Search Like Pattern", $Q$24:$Q$1598, "Auto")</f>
        <v>6.8507407407407417</v>
      </c>
      <c r="G1728" s="39">
        <f>AVERAGEIFS(F$24:F$1598, $P$24:$P$1598, "Search Like Pattern", $Q$24:$Q$1598, "Auto")</f>
        <v>14.928518518518516</v>
      </c>
      <c r="H1728" s="39">
        <f>AVERAGEIFS(G$24:G$1598, $P$24:$P$1598, "Search Like Pattern", $Q$24:$Q$1598, "Auto")</f>
        <v>4.3237037037037043</v>
      </c>
      <c r="I1728" s="39">
        <f>AVERAGEIFS(H$24:H$1598, $P$24:$P$1598, "Search Like Pattern", $Q$24:$Q$1598, "Auto")</f>
        <v>11.174444444444443</v>
      </c>
      <c r="J1728" s="39">
        <f>AVERAGEIFS(I$24:I$1598, $P$24:$P$1598, "Search Like Pattern", $Q$24:$Q$1598, "Auto")</f>
        <v>34.38611111111112</v>
      </c>
      <c r="K1728" s="39">
        <f>AVERAGEIFS(J$24:J$1598, $P$24:$P$1598, "Search Like Pattern", $Q$24:$Q$1598, "Auto")</f>
        <v>59.765925925925927</v>
      </c>
      <c r="L1728" s="39">
        <f>AVERAGEIFS(K$24:K$1598, $P$24:$P$1598, "Search Like Pattern", $Q$24:$Q$1598, "Auto")</f>
        <v>0.37638888888888894</v>
      </c>
      <c r="M1728" s="39">
        <f>AVERAGEIFS(L$24:L$1598, $P$24:$P$1598, "Search Like Pattern", $Q$24:$Q$1598, "Auto")</f>
        <v>5.5629629629629633E-2</v>
      </c>
      <c r="N1728" s="39">
        <f>AVERAGEIFS(M$24:M$1598, $P$24:$P$1598, "Search Like Pattern", $Q$24:$Q$1598, "Auto")</f>
        <v>50.843333333333341</v>
      </c>
      <c r="O1728" s="39">
        <f>AVERAGEIFS(N$24:N$1598, $P$24:$P$1598, "Search Like Pattern", $Q$24:$Q$1598, "Auto")</f>
        <v>2.8243333333333336</v>
      </c>
      <c r="Q1728" s="57">
        <f>AVERAGEIFS(S$24:S$1598, $P$24:$P$1598, "Search Like Pattern", $Q$24:$Q$1598, "Auto")</f>
        <v>2.2777777777777777</v>
      </c>
      <c r="R1728" s="57">
        <f>AVERAGEIFS(T$24:T$1598, $P$24:$P$1598, "Search Like Pattern", $Q$24:$Q$1598, "Auto")</f>
        <v>10.314814814814815</v>
      </c>
      <c r="S1728" s="57">
        <f>AVERAGEIFS(U$24:U$1598, $P$24:$P$1598, "Search Like Pattern", $Q$24:$Q$1598, "Auto")</f>
        <v>0</v>
      </c>
      <c r="T1728" s="57">
        <f t="shared" ref="T1728:U1728" si="178">AVERAGEIFS(V$24:V$1598, $P$24:$P$1598, "Search Like Pattern", $Q$24:$Q$1598, "Auto")</f>
        <v>1.8518518518518517E-2</v>
      </c>
      <c r="U1728" s="57">
        <f t="shared" si="178"/>
        <v>0</v>
      </c>
      <c r="V1728" s="57">
        <f>AVERAGEIFS(X$24:X$1598, $P$24:$P$1598, "Search Like Pattern", $Q$24:$Q$1598, "Auto")</f>
        <v>10.333333333333334</v>
      </c>
      <c r="W1728" s="38" t="s">
        <v>611</v>
      </c>
      <c r="X1728" s="59">
        <f>Q1727-Q1728</f>
        <v>-0.31481481481481466</v>
      </c>
      <c r="Y1728" s="59">
        <f>R1727-R1728</f>
        <v>-8.2592592592592595</v>
      </c>
      <c r="Z1728" s="59">
        <f>S1727-S1728</f>
        <v>1.9259259259259258</v>
      </c>
      <c r="AA1728" s="59">
        <f t="shared" ref="AA1728:AB1728" si="179">T1727-T1728</f>
        <v>1.0555555555555556</v>
      </c>
      <c r="AB1728" s="59">
        <f t="shared" si="179"/>
        <v>0.12962962962962962</v>
      </c>
      <c r="AC1728" s="59">
        <f>V1727-V1728</f>
        <v>-5.1481481481481488</v>
      </c>
      <c r="AE1728" s="55">
        <f>C1727-C1728</f>
        <v>-4.4999999999999929E-2</v>
      </c>
      <c r="AF1728" s="55">
        <f>D1727-D1728</f>
        <v>0.10499999999997556</v>
      </c>
      <c r="AG1728" s="55">
        <f>N1727-N1728</f>
        <v>-0.18129629629630273</v>
      </c>
    </row>
    <row r="1729" spans="1:28" ht="15.6" thickBot="1" x14ac:dyDescent="0.4">
      <c r="A1729" s="40" t="s">
        <v>587</v>
      </c>
      <c r="B1729" s="31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46"/>
      <c r="Q1729" s="54"/>
      <c r="R1729" s="54"/>
      <c r="S1729" s="54"/>
      <c r="T1729" s="54"/>
      <c r="U1729" s="54"/>
      <c r="V1729" s="54"/>
      <c r="X1729"/>
      <c r="Y1729"/>
      <c r="Z1729"/>
      <c r="AA1729"/>
      <c r="AB1729"/>
    </row>
    <row r="1730" spans="1:28" x14ac:dyDescent="0.35">
      <c r="A1730" s="1">
        <f>COUNTIFS($P$24:$P$1598, "Learning Pattern", $Q$24:$Q$1598, "Manual")</f>
        <v>0</v>
      </c>
      <c r="B1730" s="1" t="s">
        <v>1175</v>
      </c>
      <c r="C1730" s="27" t="e">
        <f>AVERAGEIFS(B$24:B$1598, $P$24:$P$1598, "Learning Pattern", $Q$24:$Q$1598, "Manual")</f>
        <v>#DIV/0!</v>
      </c>
      <c r="D1730" s="27" t="e">
        <f>AVERAGEIFS(C$24:C$1598, $P$24:$P$1598, "Learning Pattern", $Q$24:$Q$1598, "Manual")</f>
        <v>#DIV/0!</v>
      </c>
      <c r="E1730" s="27" t="e">
        <f>AVERAGEIFS(D$24:D$1598, $P$24:$P$1598, "Learning Pattern", $Q$24:$Q$1598, "Manual")</f>
        <v>#DIV/0!</v>
      </c>
      <c r="F1730" s="27" t="e">
        <f>AVERAGEIFS(E$24:E$1598, $P$24:$P$1598, "Learning Pattern", $Q$24:$Q$1598, "Manual")</f>
        <v>#DIV/0!</v>
      </c>
      <c r="G1730" s="27" t="e">
        <f>AVERAGEIFS(F$24:F$1598, $P$24:$P$1598, "Learning Pattern", $Q$24:$Q$1598, "Manual")</f>
        <v>#DIV/0!</v>
      </c>
      <c r="H1730" s="27" t="e">
        <f>AVERAGEIFS(G$24:G$1598, $P$24:$P$1598, "Learning Pattern", $Q$24:$Q$1598, "Manual")</f>
        <v>#DIV/0!</v>
      </c>
      <c r="I1730" s="27" t="e">
        <f>AVERAGEIFS(H$24:H$1598, $P$24:$P$1598, "Learning Pattern", $Q$24:$Q$1598, "Manual")</f>
        <v>#DIV/0!</v>
      </c>
      <c r="J1730" s="27" t="e">
        <f>AVERAGEIFS(I$24:I$1598, $P$24:$P$1598, "Learning Pattern", $Q$24:$Q$1598, "Manual")</f>
        <v>#DIV/0!</v>
      </c>
      <c r="K1730" s="27" t="e">
        <f>AVERAGEIFS(J$24:J$1598, $P$24:$P$1598, "Learning Pattern", $Q$24:$Q$1598, "Manual")</f>
        <v>#DIV/0!</v>
      </c>
      <c r="L1730" s="27" t="e">
        <f>AVERAGEIFS(K$24:K$1598, $P$24:$P$1598, "Learning Pattern", $Q$24:$Q$1598, "Manual")</f>
        <v>#DIV/0!</v>
      </c>
      <c r="M1730" s="27" t="e">
        <f>AVERAGEIFS(L$24:L$1598, $P$24:$P$1598, "Learning Pattern", $Q$24:$Q$1598, "Manual")</f>
        <v>#DIV/0!</v>
      </c>
      <c r="N1730" s="27" t="e">
        <f>AVERAGEIFS(M$24:M$1598, $P$24:$P$1598, "Learning Pattern", $Q$24:$Q$1598, "Manual")</f>
        <v>#DIV/0!</v>
      </c>
      <c r="O1730" s="27" t="e">
        <f>AVERAGEIFS(N$24:N$1598, $P$24:$P$1598, "Learning Pattern", $Q$24:$Q$1598, "Manual")</f>
        <v>#DIV/0!</v>
      </c>
    </row>
    <row r="1731" spans="1:28" ht="15" thickBot="1" x14ac:dyDescent="0.4">
      <c r="A1731" s="31">
        <f>COUNTIFS($P$24:$P$1598, "Learning Pattern", $Q$24:$Q$1598, "Auto")</f>
        <v>0</v>
      </c>
      <c r="B1731" s="31" t="s">
        <v>1738</v>
      </c>
      <c r="C1731" s="32" t="e">
        <f>AVERAGEIFS(B$24:B$1598, $P$24:$P$1598, "Learning Pattern", $Q$24:$Q$1598, "Auto")</f>
        <v>#DIV/0!</v>
      </c>
      <c r="D1731" s="32" t="e">
        <f>AVERAGEIFS(C$24:C$1598, $P$24:$P$1598, "Learning Pattern", $Q$24:$Q$1598, "Auto")</f>
        <v>#DIV/0!</v>
      </c>
      <c r="E1731" s="32" t="e">
        <f>AVERAGEIFS(D$24:D$1598, $P$24:$P$1598, "Learning Pattern", $Q$24:$Q$1598, "Auto")</f>
        <v>#DIV/0!</v>
      </c>
      <c r="F1731" s="32" t="e">
        <f>AVERAGEIFS(E$24:E$1598, $P$24:$P$1598, "Learning Pattern", $Q$24:$Q$1598, "Auto")</f>
        <v>#DIV/0!</v>
      </c>
      <c r="G1731" s="32" t="e">
        <f>AVERAGEIFS(F$24:F$1598, $P$24:$P$1598, "Learning Pattern", $Q$24:$Q$1598, "Auto")</f>
        <v>#DIV/0!</v>
      </c>
      <c r="H1731" s="32" t="e">
        <f>AVERAGEIFS(G$24:G$1598, $P$24:$P$1598, "Learning Pattern", $Q$24:$Q$1598, "Auto")</f>
        <v>#DIV/0!</v>
      </c>
      <c r="I1731" s="32" t="e">
        <f>AVERAGEIFS(H$24:H$1598, $P$24:$P$1598, "Learning Pattern", $Q$24:$Q$1598, "Auto")</f>
        <v>#DIV/0!</v>
      </c>
      <c r="J1731" s="32" t="e">
        <f>AVERAGEIFS(I$24:I$1598, $P$24:$P$1598, "Learning Pattern", $Q$24:$Q$1598, "Auto")</f>
        <v>#DIV/0!</v>
      </c>
      <c r="K1731" s="32" t="e">
        <f>AVERAGEIFS(J$24:J$1598, $P$24:$P$1598, "Learning Pattern", $Q$24:$Q$1598, "Auto")</f>
        <v>#DIV/0!</v>
      </c>
      <c r="L1731" s="32" t="e">
        <f>AVERAGEIFS(K$24:K$1598, $P$24:$P$1598, "Learning Pattern", $Q$24:$Q$1598, "Auto")</f>
        <v>#DIV/0!</v>
      </c>
      <c r="M1731" s="32" t="e">
        <f>AVERAGEIFS(L$24:L$1598, $P$24:$P$1598, "Learning Pattern", $Q$24:$Q$1598, "Auto")</f>
        <v>#DIV/0!</v>
      </c>
      <c r="N1731" s="32" t="e">
        <f>AVERAGEIFS(M$24:M$1598, $P$24:$P$1598, "Learning Pattern", $Q$24:$Q$1598, "Auto")</f>
        <v>#DIV/0!</v>
      </c>
      <c r="O1731" s="32" t="e">
        <f>AVERAGEIFS(N$24:N$1598, $P$24:$P$1598, "Learning Pattern", $Q$24:$Q$1598, "Auto")</f>
        <v>#DIV/0!</v>
      </c>
    </row>
    <row r="1732" spans="1:28" x14ac:dyDescent="0.35">
      <c r="A1732" s="1">
        <f>COUNTIFS($P$24:$P$1598, "Deep Learning", $Q$24:$Q$1598, "Manual")</f>
        <v>0</v>
      </c>
      <c r="B1732" s="1" t="s">
        <v>1176</v>
      </c>
      <c r="C1732" s="27" t="e">
        <f>AVERAGEIFS(B$24:B$1598, $P$24:$P$1598, "Deep Learning", $Q$24:$Q$1598, "Manual")</f>
        <v>#DIV/0!</v>
      </c>
      <c r="D1732" s="27" t="e">
        <f>AVERAGEIFS(C$24:C$1598, $P$24:$P$1598, "Deep Learning", $Q$24:$Q$1598, "Manual")</f>
        <v>#DIV/0!</v>
      </c>
      <c r="E1732" s="27" t="e">
        <f>AVERAGEIFS(D$24:D$1598, $P$24:$P$1598, "Deep Learning", $Q$24:$Q$1598, "Manual")</f>
        <v>#DIV/0!</v>
      </c>
      <c r="F1732" s="27" t="e">
        <f>AVERAGEIFS(E$24:E$1598, $P$24:$P$1598, "Deep Learning", $Q$24:$Q$1598, "Manual")</f>
        <v>#DIV/0!</v>
      </c>
      <c r="G1732" s="27" t="e">
        <f>AVERAGEIFS(F$24:F$1598, $P$24:$P$1598, "Deep Learning", $Q$24:$Q$1598, "Manual")</f>
        <v>#DIV/0!</v>
      </c>
      <c r="H1732" s="27" t="e">
        <f>AVERAGEIFS(G$24:G$1598, $P$24:$P$1598, "Deep Learning", $Q$24:$Q$1598, "Manual")</f>
        <v>#DIV/0!</v>
      </c>
      <c r="I1732" s="27" t="e">
        <f>AVERAGEIFS(H$24:H$1598, $P$24:$P$1598, "Deep Learning", $Q$24:$Q$1598, "Manual")</f>
        <v>#DIV/0!</v>
      </c>
      <c r="J1732" s="27" t="e">
        <f>AVERAGEIFS(I$24:I$1598, $P$24:$P$1598, "Deep Learning", $Q$24:$Q$1598, "Manual")</f>
        <v>#DIV/0!</v>
      </c>
      <c r="K1732" s="27" t="e">
        <f>AVERAGEIFS(J$24:J$1598, $P$24:$P$1598, "Deep Learning", $Q$24:$Q$1598, "Manual")</f>
        <v>#DIV/0!</v>
      </c>
      <c r="L1732" s="27" t="e">
        <f>AVERAGEIFS(K$24:K$1598, $P$24:$P$1598, "Deep Learning", $Q$24:$Q$1598, "Manual")</f>
        <v>#DIV/0!</v>
      </c>
      <c r="M1732" s="27" t="e">
        <f>AVERAGEIFS(L$24:L$1598, $P$24:$P$1598, "Deep Learning", $Q$24:$Q$1598, "Manual")</f>
        <v>#DIV/0!</v>
      </c>
      <c r="N1732" s="27" t="e">
        <f>AVERAGEIFS(M$24:M$1598, $P$24:$P$1598, "Deep Learning", $Q$24:$Q$1598, "Manual")</f>
        <v>#DIV/0!</v>
      </c>
      <c r="O1732" s="27" t="e">
        <f>AVERAGEIFS(N$24:N$1598, $P$24:$P$1598, "Deep Learning", $Q$24:$Q$1598, "Manual")</f>
        <v>#DIV/0!</v>
      </c>
    </row>
    <row r="1733" spans="1:28" ht="15" thickBot="1" x14ac:dyDescent="0.4">
      <c r="A1733" s="31">
        <f>COUNTIFS($P$24:$P$1598, "Deep Learning", $Q$24:$Q$1598, "Auto")</f>
        <v>0</v>
      </c>
      <c r="B1733" s="31" t="s">
        <v>1739</v>
      </c>
      <c r="C1733" s="32" t="e">
        <f>AVERAGEIFS(B$24:B$1598, $P$24:$P$1598, "Deep Learning", $Q$24:$Q$1598, "Auto")</f>
        <v>#DIV/0!</v>
      </c>
      <c r="D1733" s="32" t="e">
        <f>AVERAGEIFS(C$24:C$1598, $P$24:$P$1598, "Deep Learning", $Q$24:$Q$1598, "Auto")</f>
        <v>#DIV/0!</v>
      </c>
      <c r="E1733" s="32" t="e">
        <f>AVERAGEIFS(D$24:D$1598, $P$24:$P$1598, "Deep Learning", $Q$24:$Q$1598, "Auto")</f>
        <v>#DIV/0!</v>
      </c>
      <c r="F1733" s="32" t="e">
        <f>AVERAGEIFS(E$24:E$1598, $P$24:$P$1598, "Deep Learning", $Q$24:$Q$1598, "Auto")</f>
        <v>#DIV/0!</v>
      </c>
      <c r="G1733" s="32" t="e">
        <f>AVERAGEIFS(F$24:F$1598, $P$24:$P$1598, "Deep Learning", $Q$24:$Q$1598, "Auto")</f>
        <v>#DIV/0!</v>
      </c>
      <c r="H1733" s="32" t="e">
        <f>AVERAGEIFS(G$24:G$1598, $P$24:$P$1598, "Deep Learning", $Q$24:$Q$1598, "Auto")</f>
        <v>#DIV/0!</v>
      </c>
      <c r="I1733" s="32" t="e">
        <f>AVERAGEIFS(H$24:H$1598, $P$24:$P$1598, "Deep Learning", $Q$24:$Q$1598, "Auto")</f>
        <v>#DIV/0!</v>
      </c>
      <c r="J1733" s="32" t="e">
        <f>AVERAGEIFS(I$24:I$1598, $P$24:$P$1598, "Deep Learning", $Q$24:$Q$1598, "Auto")</f>
        <v>#DIV/0!</v>
      </c>
      <c r="K1733" s="32" t="e">
        <f>AVERAGEIFS(J$24:J$1598, $P$24:$P$1598, "Deep Learning", $Q$24:$Q$1598, "Auto")</f>
        <v>#DIV/0!</v>
      </c>
      <c r="L1733" s="32" t="e">
        <f>AVERAGEIFS(K$24:K$1598, $P$24:$P$1598, "Deep Learning", $Q$24:$Q$1598, "Auto")</f>
        <v>#DIV/0!</v>
      </c>
      <c r="M1733" s="32" t="e">
        <f>AVERAGEIFS(L$24:L$1598, $P$24:$P$1598, "Deep Learning", $Q$24:$Q$1598, "Auto")</f>
        <v>#DIV/0!</v>
      </c>
      <c r="N1733" s="32" t="e">
        <f>AVERAGEIFS(M$24:M$1598, $P$24:$P$1598, "Deep Learning", $Q$24:$Q$1598, "Auto")</f>
        <v>#DIV/0!</v>
      </c>
      <c r="O1733" s="32" t="e">
        <f>AVERAGEIFS(N$24:N$1598, $P$24:$P$1598, "Deep Learning", $Q$24:$Q$1598, "Auto")</f>
        <v>#DIV/0!</v>
      </c>
    </row>
    <row r="1734" spans="1:28" ht="15" x14ac:dyDescent="0.35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28" ht="15" x14ac:dyDescent="0.35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28" ht="15" x14ac:dyDescent="0.35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28" ht="15" x14ac:dyDescent="0.35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</sheetData>
  <sortState ref="A551:W1074">
    <sortCondition ref="O26:O1601"/>
    <sortCondition ref="A26:A1601"/>
  </sortState>
  <mergeCells count="3">
    <mergeCell ref="R1627:U1627"/>
    <mergeCell ref="AI1627:AK1627"/>
    <mergeCell ref="AY1627:BA1627"/>
  </mergeCells>
  <conditionalFormatting sqref="S549:W1598">
    <cfRule type="cellIs" dxfId="20" priority="68" operator="greaterThan">
      <formula>$S$550</formula>
    </cfRule>
  </conditionalFormatting>
  <conditionalFormatting sqref="C1732:O1732 C1730:O1730 C1688:O1688 C1690:O1690 C1692:O1692 C1694:O1694 C1696:O1696 C1698:O1698 C1700:O1700 C1702:O1702 C1704:O1704 C1706:O1706 C1708:O1708 C1710:O1710 C1715:O1715 C1718:O1718 C1727:O1727 C1724:O1724 C1721:O1721 Q1688:V1688 Q1710:V1710 Q1708:V1708 Q1706:V1706 Q1704:V1704 Q1702:V1702 Q1700:V1700 Q1698:V1698 Q1696:V1696 Q1694:V1694 Q1692:V1692 Q1690:V1690 Q1721:V1721 Q1724:V1724 Q1727:V1727 Q1718:V1718 Q1715:V1715">
    <cfRule type="cellIs" dxfId="19" priority="55" operator="equal">
      <formula>C1689</formula>
    </cfRule>
    <cfRule type="cellIs" dxfId="18" priority="57" operator="greaterThan">
      <formula>C1689</formula>
    </cfRule>
  </conditionalFormatting>
  <conditionalFormatting sqref="C1733:O1733 C1731:O1731 C1689:O1689 C1691:O1691 C1693:O1693 C1695:O1695 C1697:O1697 C1699:O1699 C1701:O1701 C1703:O1703 C1705:O1705 C1707:O1707 C1709:O1709 C1711:O1711 C1716:O1716 C1719:O1719 C1728:O1729 C1725:O1725 C1722:O1722 Q1711:V1711 Q1709:V1709 Q1707:V1707 Q1705:V1705 Q1703:V1703 Q1701:V1701 Q1699:V1699 Q1697:V1697 Q1695:V1695 Q1693:V1693 Q1691:V1691 Q1689:V1689 Q1722:V1722 Q1725:V1725 Q1728:V1729 Q1719:V1719 Q1716:V1716">
    <cfRule type="cellIs" dxfId="17" priority="54" operator="equal">
      <formula>C1688</formula>
    </cfRule>
    <cfRule type="cellIs" dxfId="16" priority="56" operator="greaterThan">
      <formula>C1688</formula>
    </cfRule>
  </conditionalFormatting>
  <conditionalFormatting sqref="C1612:O1612 C1619:O1619 C1623:O1623 C1681:O1681 C1676:O1676 C1671:O1671 C1666:O1666 C1661:O1661 C1656:O1656">
    <cfRule type="cellIs" dxfId="15" priority="59" operator="equal">
      <formula>C1613</formula>
    </cfRule>
    <cfRule type="cellIs" dxfId="14" priority="61" operator="greaterThan">
      <formula>C1613</formula>
    </cfRule>
  </conditionalFormatting>
  <conditionalFormatting sqref="C1613:O1613 C1620:O1620 O1624 C1682:O1682 C1677:O1677 C1672:O1672 C1667:O1667 C1662:O1662 C1657:O1657">
    <cfRule type="cellIs" dxfId="13" priority="58" operator="equal">
      <formula>C1612</formula>
    </cfRule>
    <cfRule type="cellIs" dxfId="12" priority="60" operator="greaterThan">
      <formula>C1612</formula>
    </cfRule>
  </conditionalFormatting>
  <conditionalFormatting sqref="C1630:O1630 C1634:O1634 C1639:O1639 C1643:O1643 C1647:O1647 T1643:AF1643 T1639:AF1639 T1634:AF1634 T1630:AF1630">
    <cfRule type="cellIs" dxfId="11" priority="39" operator="equal">
      <formula>C1631</formula>
    </cfRule>
    <cfRule type="cellIs" dxfId="10" priority="41" operator="greaterThan">
      <formula>C1631</formula>
    </cfRule>
  </conditionalFormatting>
  <conditionalFormatting sqref="C1631:O1631 C1635:O1635 C1640:O1640 C1644:O1644 C1648:O1648 T1644:AF1644 T1640:AF1640 T1635:AF1635 T1631:AF1631">
    <cfRule type="cellIs" dxfId="9" priority="38" operator="equal">
      <formula>C1630</formula>
    </cfRule>
    <cfRule type="cellIs" dxfId="8" priority="40" operator="greaterThan">
      <formula>C1630</formula>
    </cfRule>
  </conditionalFormatting>
  <conditionalFormatting sqref="AK1630:AW1630 AK1634:AW1634 AK1639:AW1639 AK1643:AW1643">
    <cfRule type="cellIs" dxfId="7" priority="6" operator="equal">
      <formula>AK1631</formula>
    </cfRule>
    <cfRule type="cellIs" dxfId="6" priority="8" operator="greaterThan">
      <formula>AK1631</formula>
    </cfRule>
  </conditionalFormatting>
  <conditionalFormatting sqref="AK1631:AW1631 AK1635:AW1635 AK1640:AW1640 AK1644:AW1644">
    <cfRule type="cellIs" dxfId="5" priority="5" operator="equal">
      <formula>AK1630</formula>
    </cfRule>
    <cfRule type="cellIs" dxfId="4" priority="7" operator="greaterThan">
      <formula>AK1630</formula>
    </cfRule>
  </conditionalFormatting>
  <conditionalFormatting sqref="BA1630:BM1630 BA1634:BM1634 BA1639:BM1639 BA1643:BM1643">
    <cfRule type="cellIs" dxfId="3" priority="2" operator="equal">
      <formula>BA1631</formula>
    </cfRule>
    <cfRule type="cellIs" dxfId="2" priority="4" operator="greaterThan">
      <formula>BA1631</formula>
    </cfRule>
  </conditionalFormatting>
  <conditionalFormatting sqref="BA1631:BM1631 BA1635:BM1635 BA1640:BM1640 BA1644:BM1644">
    <cfRule type="cellIs" dxfId="1" priority="1" operator="equal">
      <formula>BA1630</formula>
    </cfRule>
    <cfRule type="cellIs" dxfId="0" priority="3" operator="greaterThan">
      <formula>BA1630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2023-11-15T17:50:50Z</dcterms:modified>
</cp:coreProperties>
</file>