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F149" i="2" l="1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F148" i="2"/>
  <c r="AE148" i="2"/>
  <c r="AD148" i="2"/>
  <c r="AC148" i="2"/>
  <c r="AF147" i="2"/>
  <c r="AE147" i="2"/>
  <c r="AD147" i="2"/>
  <c r="AC147" i="2"/>
  <c r="AF146" i="2"/>
  <c r="AE146" i="2"/>
  <c r="AD146" i="2"/>
  <c r="AC146" i="2"/>
  <c r="AF145" i="2"/>
  <c r="AE145" i="2"/>
  <c r="AD145" i="2"/>
  <c r="AC145" i="2"/>
  <c r="AF144" i="2"/>
  <c r="AE144" i="2"/>
  <c r="AD144" i="2"/>
  <c r="AC144" i="2"/>
  <c r="AF143" i="2"/>
  <c r="AE143" i="2"/>
  <c r="AD143" i="2"/>
  <c r="AC143" i="2"/>
  <c r="AF142" i="2"/>
  <c r="AE142" i="2"/>
  <c r="AD142" i="2"/>
  <c r="AC142" i="2"/>
  <c r="AF141" i="2"/>
  <c r="AE141" i="2"/>
  <c r="AD141" i="2"/>
  <c r="AC141" i="2"/>
  <c r="AF140" i="2"/>
  <c r="AE140" i="2"/>
  <c r="AD140" i="2"/>
  <c r="AC140" i="2"/>
  <c r="AF139" i="2"/>
  <c r="AE139" i="2"/>
  <c r="AD139" i="2"/>
  <c r="AC139" i="2"/>
  <c r="AF138" i="2"/>
  <c r="AE138" i="2"/>
  <c r="AD138" i="2"/>
  <c r="AC138" i="2"/>
  <c r="AF137" i="2"/>
  <c r="AE137" i="2"/>
  <c r="AD137" i="2"/>
  <c r="AC137" i="2"/>
  <c r="AF136" i="2"/>
  <c r="AE136" i="2"/>
  <c r="AD136" i="2"/>
  <c r="AC136" i="2"/>
  <c r="AF135" i="2"/>
  <c r="AE135" i="2"/>
  <c r="AD135" i="2"/>
  <c r="AC135" i="2"/>
  <c r="AF134" i="2"/>
  <c r="AE134" i="2"/>
  <c r="AD134" i="2"/>
  <c r="AC134" i="2"/>
  <c r="AF133" i="2"/>
  <c r="AE133" i="2"/>
  <c r="AD133" i="2"/>
  <c r="AC133" i="2"/>
  <c r="AF132" i="2"/>
  <c r="AE132" i="2"/>
  <c r="AD132" i="2"/>
  <c r="AC132" i="2"/>
  <c r="AF131" i="2"/>
  <c r="AE131" i="2"/>
  <c r="AD131" i="2"/>
  <c r="AC131" i="2"/>
  <c r="AF130" i="2"/>
  <c r="AE130" i="2"/>
  <c r="AD130" i="2"/>
  <c r="AC130" i="2"/>
  <c r="AF129" i="2"/>
  <c r="AE129" i="2"/>
  <c r="AD129" i="2"/>
  <c r="AC129" i="2"/>
  <c r="AF128" i="2"/>
  <c r="AE128" i="2"/>
  <c r="AD128" i="2"/>
  <c r="AC128" i="2"/>
  <c r="AF127" i="2"/>
  <c r="AE127" i="2"/>
  <c r="AD127" i="2"/>
  <c r="AC127" i="2"/>
  <c r="AF126" i="2"/>
  <c r="AE126" i="2"/>
  <c r="AD126" i="2"/>
  <c r="AC126" i="2"/>
  <c r="V176" i="2" l="1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9" i="2" l="1"/>
  <c r="V180" i="2"/>
  <c r="Q180" i="2"/>
  <c r="R180" i="2"/>
  <c r="S180" i="2"/>
  <c r="T180" i="2"/>
  <c r="U180" i="2"/>
  <c r="Q179" i="2"/>
  <c r="R179" i="2"/>
  <c r="S179" i="2"/>
  <c r="T179" i="2"/>
  <c r="U179" i="2"/>
  <c r="P180" i="2"/>
  <c r="P179" i="2"/>
  <c r="O237" i="2" l="1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A222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A217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A223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A218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D202" i="2" l="1"/>
  <c r="E202" i="2"/>
  <c r="F202" i="2"/>
  <c r="G202" i="2"/>
  <c r="H202" i="2"/>
  <c r="I202" i="2"/>
  <c r="J202" i="2"/>
  <c r="K202" i="2"/>
  <c r="L202" i="2"/>
  <c r="M202" i="2"/>
  <c r="N202" i="2"/>
  <c r="O202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C202" i="2"/>
  <c r="A202" i="2"/>
  <c r="C201" i="2"/>
  <c r="A201" i="2"/>
  <c r="C198" i="2"/>
  <c r="A198" i="2"/>
  <c r="C197" i="2"/>
  <c r="A197" i="2"/>
  <c r="AA149" i="2" l="1"/>
  <c r="Y149" i="2"/>
  <c r="Z149" i="2"/>
  <c r="X149" i="2"/>
  <c r="Z172" i="2"/>
  <c r="Y172" i="2"/>
  <c r="X172" i="2"/>
  <c r="AA172" i="2"/>
  <c r="Z135" i="2"/>
  <c r="Y135" i="2"/>
  <c r="X135" i="2"/>
  <c r="AA135" i="2"/>
  <c r="Z146" i="2"/>
  <c r="Y146" i="2"/>
  <c r="X146" i="2"/>
  <c r="AA146" i="2"/>
  <c r="Y157" i="2"/>
  <c r="X157" i="2"/>
  <c r="Z157" i="2"/>
  <c r="AA157" i="2"/>
  <c r="X144" i="2"/>
  <c r="Y144" i="2"/>
  <c r="AA144" i="2"/>
  <c r="Z144" i="2"/>
  <c r="X167" i="2"/>
  <c r="Y167" i="2"/>
  <c r="AA167" i="2"/>
  <c r="Z167" i="2"/>
  <c r="X155" i="2"/>
  <c r="AA155" i="2"/>
  <c r="Y155" i="2"/>
  <c r="Z155" i="2"/>
  <c r="X143" i="2"/>
  <c r="AA143" i="2"/>
  <c r="Y143" i="2"/>
  <c r="Z143" i="2"/>
  <c r="AA166" i="2"/>
  <c r="Y166" i="2"/>
  <c r="Z166" i="2"/>
  <c r="X166" i="2"/>
  <c r="AA154" i="2"/>
  <c r="Z154" i="2"/>
  <c r="Y154" i="2"/>
  <c r="X154" i="2"/>
  <c r="AA142" i="2"/>
  <c r="Y142" i="2"/>
  <c r="Z142" i="2"/>
  <c r="X142" i="2"/>
  <c r="X130" i="2"/>
  <c r="AA130" i="2"/>
  <c r="Z130" i="2"/>
  <c r="Y130" i="2"/>
  <c r="AA173" i="2"/>
  <c r="Y173" i="2"/>
  <c r="Z173" i="2"/>
  <c r="X173" i="2"/>
  <c r="AA148" i="2"/>
  <c r="Z148" i="2"/>
  <c r="Y148" i="2"/>
  <c r="X148" i="2"/>
  <c r="Z159" i="2"/>
  <c r="X159" i="2"/>
  <c r="Y159" i="2"/>
  <c r="AA159" i="2"/>
  <c r="Y170" i="2"/>
  <c r="X170" i="2"/>
  <c r="AA170" i="2"/>
  <c r="Z170" i="2"/>
  <c r="Y145" i="2"/>
  <c r="X145" i="2"/>
  <c r="AA145" i="2"/>
  <c r="Z145" i="2"/>
  <c r="X168" i="2"/>
  <c r="Z168" i="2"/>
  <c r="AA168" i="2"/>
  <c r="Y168" i="2"/>
  <c r="X131" i="2"/>
  <c r="AA131" i="2"/>
  <c r="Z131" i="2"/>
  <c r="Y131" i="2"/>
  <c r="AA165" i="2"/>
  <c r="Z165" i="2"/>
  <c r="X165" i="2"/>
  <c r="Y165" i="2"/>
  <c r="AA153" i="2"/>
  <c r="Z153" i="2"/>
  <c r="X153" i="2"/>
  <c r="Y153" i="2"/>
  <c r="AA141" i="2"/>
  <c r="X141" i="2"/>
  <c r="Z141" i="2"/>
  <c r="Y141" i="2"/>
  <c r="AA129" i="2"/>
  <c r="Z129" i="2"/>
  <c r="Y129" i="2"/>
  <c r="X129" i="2"/>
  <c r="Z136" i="2"/>
  <c r="Y136" i="2"/>
  <c r="X136" i="2"/>
  <c r="AA136" i="2"/>
  <c r="AA161" i="2"/>
  <c r="Z161" i="2"/>
  <c r="Y161" i="2"/>
  <c r="X161" i="2"/>
  <c r="Z160" i="2"/>
  <c r="Y160" i="2"/>
  <c r="X160" i="2"/>
  <c r="AA160" i="2"/>
  <c r="Z171" i="2"/>
  <c r="Y171" i="2"/>
  <c r="X171" i="2"/>
  <c r="AA171" i="2"/>
  <c r="Y158" i="2"/>
  <c r="X158" i="2"/>
  <c r="AA158" i="2"/>
  <c r="Z158" i="2"/>
  <c r="Y133" i="2"/>
  <c r="Z133" i="2"/>
  <c r="X133" i="2"/>
  <c r="AA133" i="2"/>
  <c r="X156" i="2"/>
  <c r="Z156" i="2"/>
  <c r="AA156" i="2"/>
  <c r="Y156" i="2"/>
  <c r="AA164" i="2"/>
  <c r="Z164" i="2"/>
  <c r="Y164" i="2"/>
  <c r="X164" i="2"/>
  <c r="AA128" i="2"/>
  <c r="Z128" i="2"/>
  <c r="Y128" i="2"/>
  <c r="X128" i="2"/>
  <c r="Z175" i="2"/>
  <c r="AA175" i="2"/>
  <c r="Y175" i="2"/>
  <c r="X175" i="2"/>
  <c r="AA163" i="2"/>
  <c r="Z163" i="2"/>
  <c r="Y163" i="2"/>
  <c r="X163" i="2"/>
  <c r="AA151" i="2"/>
  <c r="Z151" i="2"/>
  <c r="Y151" i="2"/>
  <c r="X151" i="2"/>
  <c r="Z139" i="2"/>
  <c r="AA139" i="2"/>
  <c r="Y139" i="2"/>
  <c r="X139" i="2"/>
  <c r="Z127" i="2"/>
  <c r="AA127" i="2"/>
  <c r="Y127" i="2"/>
  <c r="X127" i="2"/>
  <c r="AA137" i="2"/>
  <c r="Z137" i="2"/>
  <c r="Y137" i="2"/>
  <c r="X137" i="2"/>
  <c r="Z147" i="2"/>
  <c r="X147" i="2"/>
  <c r="Y147" i="2"/>
  <c r="AA147" i="2"/>
  <c r="Y134" i="2"/>
  <c r="X134" i="2"/>
  <c r="Z134" i="2"/>
  <c r="AA134" i="2"/>
  <c r="Y169" i="2"/>
  <c r="X169" i="2"/>
  <c r="Z169" i="2"/>
  <c r="AA169" i="2"/>
  <c r="X132" i="2"/>
  <c r="Y132" i="2"/>
  <c r="Z132" i="2"/>
  <c r="AA132" i="2"/>
  <c r="AA176" i="2"/>
  <c r="Z176" i="2"/>
  <c r="Y176" i="2"/>
  <c r="X176" i="2"/>
  <c r="AA152" i="2"/>
  <c r="Z152" i="2"/>
  <c r="X152" i="2"/>
  <c r="Y152" i="2"/>
  <c r="AA140" i="2"/>
  <c r="Z140" i="2"/>
  <c r="X140" i="2"/>
  <c r="Y140" i="2"/>
  <c r="AA174" i="2"/>
  <c r="Z174" i="2"/>
  <c r="Y174" i="2"/>
  <c r="X174" i="2"/>
  <c r="AA162" i="2"/>
  <c r="Z162" i="2"/>
  <c r="Y162" i="2"/>
  <c r="X162" i="2"/>
  <c r="AA150" i="2"/>
  <c r="Z150" i="2"/>
  <c r="Y150" i="2"/>
  <c r="X150" i="2"/>
  <c r="AA138" i="2"/>
  <c r="Z138" i="2"/>
  <c r="Y138" i="2"/>
  <c r="X138" i="2"/>
  <c r="D210" i="2"/>
  <c r="D209" i="2"/>
  <c r="D206" i="2"/>
  <c r="D205" i="2"/>
  <c r="C210" i="2"/>
  <c r="Z126" i="2"/>
  <c r="O205" i="2"/>
  <c r="E210" i="2"/>
  <c r="E209" i="2"/>
  <c r="E206" i="2"/>
  <c r="E205" i="2"/>
  <c r="A210" i="2"/>
  <c r="Y126" i="2"/>
  <c r="F210" i="2"/>
  <c r="F209" i="2"/>
  <c r="F206" i="2"/>
  <c r="F205" i="2"/>
  <c r="C209" i="2"/>
  <c r="X126" i="2"/>
  <c r="G210" i="2"/>
  <c r="G209" i="2"/>
  <c r="G206" i="2"/>
  <c r="G205" i="2"/>
  <c r="A209" i="2"/>
  <c r="H210" i="2"/>
  <c r="H209" i="2"/>
  <c r="H206" i="2"/>
  <c r="H205" i="2"/>
  <c r="C206" i="2"/>
  <c r="I210" i="2"/>
  <c r="I209" i="2"/>
  <c r="I206" i="2"/>
  <c r="I205" i="2"/>
  <c r="A206" i="2"/>
  <c r="N209" i="2"/>
  <c r="J210" i="2"/>
  <c r="J209" i="2"/>
  <c r="J206" i="2"/>
  <c r="J205" i="2"/>
  <c r="C205" i="2"/>
  <c r="N210" i="2"/>
  <c r="O210" i="2"/>
  <c r="AA126" i="2"/>
  <c r="K210" i="2"/>
  <c r="K209" i="2"/>
  <c r="K206" i="2"/>
  <c r="K205" i="2"/>
  <c r="A205" i="2"/>
  <c r="N205" i="2"/>
  <c r="O209" i="2"/>
  <c r="L210" i="2"/>
  <c r="L209" i="2"/>
  <c r="L206" i="2"/>
  <c r="L205" i="2"/>
  <c r="N206" i="2"/>
  <c r="O206" i="2"/>
  <c r="M210" i="2"/>
  <c r="M209" i="2"/>
  <c r="M206" i="2"/>
  <c r="M205" i="2"/>
  <c r="A221" i="2"/>
  <c r="A216" i="2"/>
  <c r="AA201" i="2" l="1"/>
  <c r="AF202" i="2"/>
  <c r="T202" i="2"/>
  <c r="X202" i="2"/>
  <c r="Z201" i="2"/>
  <c r="AA202" i="2"/>
  <c r="Y201" i="2"/>
  <c r="V202" i="2"/>
  <c r="W201" i="2"/>
  <c r="X201" i="2"/>
  <c r="AC202" i="2"/>
  <c r="V201" i="2"/>
  <c r="AE202" i="2"/>
  <c r="AD201" i="2"/>
  <c r="U201" i="2"/>
  <c r="Z202" i="2"/>
  <c r="W202" i="2"/>
  <c r="AF201" i="2"/>
  <c r="T201" i="2"/>
  <c r="U202" i="2"/>
  <c r="R201" i="2"/>
  <c r="AC201" i="2"/>
  <c r="AD202" i="2"/>
  <c r="AB201" i="2"/>
  <c r="AE201" i="2"/>
  <c r="AB202" i="2"/>
  <c r="R202" i="2"/>
  <c r="Y202" i="2"/>
  <c r="Y209" i="2"/>
  <c r="V210" i="2"/>
  <c r="X209" i="2"/>
  <c r="AC210" i="2"/>
  <c r="U209" i="2"/>
  <c r="R210" i="2"/>
  <c r="W209" i="2"/>
  <c r="X210" i="2"/>
  <c r="Z210" i="2"/>
  <c r="V209" i="2"/>
  <c r="AE210" i="2"/>
  <c r="AF209" i="2"/>
  <c r="T209" i="2"/>
  <c r="U210" i="2"/>
  <c r="R209" i="2"/>
  <c r="Y210" i="2"/>
  <c r="AE209" i="2"/>
  <c r="AB210" i="2"/>
  <c r="AF210" i="2"/>
  <c r="AD209" i="2"/>
  <c r="W210" i="2"/>
  <c r="AA209" i="2"/>
  <c r="Z209" i="2"/>
  <c r="AC209" i="2"/>
  <c r="AD210" i="2"/>
  <c r="T210" i="2"/>
  <c r="AA210" i="2"/>
  <c r="AB209" i="2"/>
  <c r="AB197" i="2"/>
  <c r="Y198" i="2"/>
  <c r="X197" i="2"/>
  <c r="AA197" i="2"/>
  <c r="AF198" i="2"/>
  <c r="T198" i="2"/>
  <c r="AC198" i="2"/>
  <c r="Z197" i="2"/>
  <c r="AA198" i="2"/>
  <c r="Y197" i="2"/>
  <c r="V198" i="2"/>
  <c r="W197" i="2"/>
  <c r="X198" i="2"/>
  <c r="V197" i="2"/>
  <c r="AE198" i="2"/>
  <c r="R198" i="2"/>
  <c r="U197" i="2"/>
  <c r="Z198" i="2"/>
  <c r="AE197" i="2"/>
  <c r="AB198" i="2"/>
  <c r="W198" i="2"/>
  <c r="AD198" i="2"/>
  <c r="AF197" i="2"/>
  <c r="T197" i="2"/>
  <c r="U198" i="2"/>
  <c r="AD197" i="2"/>
  <c r="AC197" i="2"/>
  <c r="R197" i="2"/>
  <c r="Z205" i="2"/>
  <c r="AA206" i="2"/>
  <c r="V205" i="2"/>
  <c r="AA205" i="2"/>
  <c r="AF206" i="2"/>
  <c r="Y205" i="2"/>
  <c r="V206" i="2"/>
  <c r="X205" i="2"/>
  <c r="AC206" i="2"/>
  <c r="W205" i="2"/>
  <c r="X206" i="2"/>
  <c r="AE206" i="2"/>
  <c r="U205" i="2"/>
  <c r="Z206" i="2"/>
  <c r="AF205" i="2"/>
  <c r="T205" i="2"/>
  <c r="U206" i="2"/>
  <c r="R206" i="2"/>
  <c r="AB205" i="2"/>
  <c r="Y206" i="2"/>
  <c r="AE205" i="2"/>
  <c r="AB206" i="2"/>
  <c r="R205" i="2"/>
  <c r="T206" i="2"/>
  <c r="AD205" i="2"/>
  <c r="W206" i="2"/>
  <c r="AC205" i="2"/>
  <c r="AD206" i="2"/>
  <c r="O221" i="2" l="1"/>
  <c r="N221" i="2"/>
  <c r="M221" i="2"/>
  <c r="L221" i="2"/>
  <c r="K221" i="2"/>
  <c r="J221" i="2"/>
  <c r="I221" i="2"/>
  <c r="H221" i="2"/>
  <c r="G221" i="2"/>
  <c r="F221" i="2"/>
  <c r="E221" i="2"/>
  <c r="D221" i="2"/>
  <c r="C221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D189" i="2" l="1"/>
  <c r="E189" i="2"/>
  <c r="F189" i="2"/>
  <c r="G189" i="2"/>
  <c r="H189" i="2"/>
  <c r="I189" i="2"/>
  <c r="J189" i="2"/>
  <c r="K189" i="2"/>
  <c r="L189" i="2"/>
  <c r="M189" i="2"/>
  <c r="N189" i="2"/>
  <c r="O189" i="2"/>
  <c r="C189" i="2"/>
</calcChain>
</file>

<file path=xl/sharedStrings.xml><?xml version="1.0" encoding="utf-8"?>
<sst xmlns="http://schemas.openxmlformats.org/spreadsheetml/2006/main" count="461" uniqueCount="265">
  <si>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</si>
  <si>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</si>
  <si>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</si>
  <si>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</si>
  <si>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</si>
  <si>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</si>
  <si>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</si>
  <si>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</si>
  <si>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</si>
  <si>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</si>
  <si>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</si>
  <si>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</si>
  <si>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</si>
  <si>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</si>
  <si>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</si>
  <si>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</si>
  <si>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</si>
  <si>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</si>
  <si>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</si>
  <si>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</si>
  <si>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</si>
  <si>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</si>
  <si>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</si>
  <si>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RSRepair-Bugs .jar-Commons-Math-596ccd59_0_Buggy</t>
  </si>
  <si>
    <t>Arja-Bugs .jar-Commons-Math-596ccd59_2_Buggy</t>
  </si>
  <si>
    <t>Arja-Bugs .jar-Commons-Math-2123f780_0_Buggy</t>
  </si>
  <si>
    <t>Arja-Bugs .jar-Commons-Math-596ccd59_1_Buggy</t>
  </si>
  <si>
    <t>GenProg-Bugs .jar-Commons-Math-8e5867ed_2_Buggy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</si>
  <si>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</si>
  <si>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</si>
  <si>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</si>
  <si>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</si>
  <si>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</si>
  <si>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.jar-Commons-Math-2123f780_3_Buggy</t>
  </si>
  <si>
    <t>RSRepair-Bugs .jar-Commons-Math-69273dca_1_Buggy</t>
  </si>
  <si>
    <t>GenProg-Bugs .jar-Commons-Math-596ccd59_2_Buggy</t>
  </si>
  <si>
    <t>GenProg-Bugs .jar-Commons-Math-596ccd59_4_Buggy</t>
  </si>
  <si>
    <t>Arja-Bugs .jar-Commons-Math-69273dca_1_Buggy</t>
  </si>
  <si>
    <t>Arja-Bugs .jar-Commons-Math-69273dca_0_Buggy</t>
  </si>
  <si>
    <t>Nopol-Bugs .jar-Commons-Math-bfbb156d_0_Buggy</t>
  </si>
  <si>
    <t>GenProg-Bugs .jar-Commons-Math-596ccd59_3_Buggy</t>
  </si>
  <si>
    <t>Arja-Bugs .jar-Commons-Math-596ccd59_4_Buggy</t>
  </si>
  <si>
    <t>GenProg-Bugs .jar-Commons-Math-8e5867ed_3_Buggy</t>
  </si>
  <si>
    <t>Arja-Bugs .jar-Commons-Math-a06a1584_2_Buggy</t>
  </si>
  <si>
    <t>GenProg-Bugs .jar-Commons-Math-8e5867ed_1_Buggy</t>
  </si>
  <si>
    <t>1 241</t>
  </si>
  <si>
    <t>Arja-Bugs .jar-Commons-Math-e2dc384d_4_Buggy</t>
  </si>
  <si>
    <t>Arja-Bugs .jar-Commons-Math-2123f780_2_Buggy</t>
  </si>
  <si>
    <t>RSRepair-Bugs .jar-Commons-Math-a06a1584_3_Buggy</t>
  </si>
  <si>
    <t>Arja-Bugs .jar-Commons-Math-2123f780_4_Buggy</t>
  </si>
  <si>
    <t>DynaMoth-Bugs .jar-Commons-Math-ebc61de9_0_Buggy</t>
  </si>
  <si>
    <t>GenProg-Bugs .jar-Commons-Math-596ccd59_0_Buggy</t>
  </si>
  <si>
    <t>Arja-Bugs .jar-Commons-Math-a06a1584_0_Buggy</t>
  </si>
  <si>
    <t>Arja-Bugs .jar-Commons-Math-69273dca_3_Buggy</t>
  </si>
  <si>
    <t>GenProg-Bugs .jar-Commons-Math-69273dca_1_Buggy</t>
  </si>
  <si>
    <t>GenProg-Bugs .jar-Commons-Math-9e0c5ad4_1_Buggy</t>
  </si>
  <si>
    <t>RSRepair-Bugs .jar-Commons-Math-596ccd59_2_Buggy</t>
  </si>
  <si>
    <t>GenProg-Bugs .jar-Commons-Math-596ccd59_1_Buggy</t>
  </si>
  <si>
    <t>Kali-Bugs .jar-Commons-Math-a06a1584_0_Buggy</t>
  </si>
  <si>
    <t>RSRepair-Bugs .jar-Commons-Math-596ccd59_3_Buggy</t>
  </si>
  <si>
    <t>Arja-Bugs .jar-Commons-Math-69273dca_4_Buggy</t>
  </si>
  <si>
    <t>GenProg-Bugs .jar-Commons-Math-a06a1584_3_Buggy</t>
  </si>
  <si>
    <t>RSRepair-Bugs .jar-Commons-Math-596ccd59_1_Buggy</t>
  </si>
  <si>
    <t>Arja-Bugs .jar-Commons-Math-596ccd59_3_Buggy</t>
  </si>
  <si>
    <t>Arja-Bugs .jar-Commons-Math-596ccd59_0_Buggy</t>
  </si>
  <si>
    <t>DynaMoth-Bugs .jar-Commons-Math-49444ee6_0_Buggy</t>
  </si>
  <si>
    <t>Kali-Bugs .jar-Commons-Math-596ccd59_0_Buggy</t>
  </si>
  <si>
    <t>Arja-Bugs .jar-Jackrabbit-Oak-ffa818f3_1_Buggy</t>
  </si>
  <si>
    <t>GenProg-Bugs .jar-Commons-Math-8e5867ed_4_Buggy</t>
  </si>
  <si>
    <t>Arja-Bugs .jar-Commons-Math-69273dca_2_Buggy</t>
  </si>
  <si>
    <t>DynaMoth-Bugs .jar-Commons-Math-dd6cefb0_0_Buggy</t>
  </si>
  <si>
    <t>DynaMoth-Bugs .jar-Commons-Math-0d057fc6_0_Buggy</t>
  </si>
  <si>
    <t>Arja-Bugs .jar-Commons-Math-e2dc384d_1_Buggy</t>
  </si>
  <si>
    <t>Arja-Bugs .jar-Commons-Math-2123f780_1_Buggy</t>
  </si>
  <si>
    <t>Arja-Bugs .jar-Commons-Math-a06a1584_1_Buggy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</si>
  <si>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</si>
  <si>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</si>
  <si>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</si>
  <si>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</si>
  <si>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</si>
  <si>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</si>
  <si>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</si>
  <si>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</si>
  <si>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</si>
  <si>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</si>
  <si>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</si>
  <si>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</si>
  <si>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</si>
  <si>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</si>
  <si>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</si>
  <si>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</si>
  <si>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</si>
  <si>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</si>
  <si>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</si>
  <si>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</si>
  <si>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</si>
  <si>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</si>
  <si>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</si>
  <si>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</si>
  <si>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</si>
  <si>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</si>
  <si>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</si>
  <si>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</si>
  <si>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</si>
  <si>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</si>
  <si>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</si>
  <si>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</si>
  <si>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</si>
  <si>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</si>
  <si>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</si>
  <si>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Cyclomatic Complexity</t>
  </si>
  <si>
    <t>Project Type</t>
  </si>
  <si>
    <t>Tool Type</t>
  </si>
  <si>
    <t>Count</t>
  </si>
  <si>
    <t>Avg-Commons-Math-Buggy</t>
  </si>
  <si>
    <t>Avg-Jackrabbit-Oak-Buggy</t>
  </si>
  <si>
    <t>Lines</t>
  </si>
  <si>
    <t>MC-SL Comm</t>
  </si>
  <si>
    <t>MC-ML Comm</t>
  </si>
  <si>
    <t>SC-SL Comm</t>
  </si>
  <si>
    <t>SC-ML Comm</t>
  </si>
  <si>
    <t>42 projects</t>
  </si>
  <si>
    <t>Two-Factor Common</t>
  </si>
  <si>
    <t>Chunks &amp; Lines Common</t>
  </si>
  <si>
    <t>Arja-Bugs .jar-Commons-Math-2123f780_0_Auto</t>
  </si>
  <si>
    <t>Arja-Bugs .jar-Commons-Math-2123f780_1_Auto</t>
  </si>
  <si>
    <t>Arja-Bugs .jar-Commons-Math-2123f780_2_Auto</t>
  </si>
  <si>
    <t>Arja-Bugs .jar-Commons-Math-2123f780_3_Auto</t>
  </si>
  <si>
    <t>Arja-Bugs .jar-Commons-Math-2123f780_4_Auto</t>
  </si>
  <si>
    <t>Arja-Bugs .jar-Commons-Math-596ccd59_0_Auto</t>
  </si>
  <si>
    <t>Arja-Bugs .jar-Commons-Math-596ccd59_1_Auto</t>
  </si>
  <si>
    <t>Arja-Bugs .jar-Commons-Math-596ccd59_2_Auto</t>
  </si>
  <si>
    <t>Arja-Bugs .jar-Commons-Math-596ccd59_3_Auto</t>
  </si>
  <si>
    <t>Arja-Bugs .jar-Commons-Math-596ccd59_4_Auto</t>
  </si>
  <si>
    <t>Arja-Bugs .jar-Commons-Math-69273dca_0_Auto</t>
  </si>
  <si>
    <t>Arja-Bugs .jar-Commons-Math-69273dca_1_Auto</t>
  </si>
  <si>
    <t>Arja-Bugs .jar-Commons-Math-69273dca_2_Auto</t>
  </si>
  <si>
    <t>Arja-Bugs .jar-Commons-Math-69273dca_3_Auto</t>
  </si>
  <si>
    <t>Arja-Bugs .jar-Commons-Math-69273dca_4_Auto</t>
  </si>
  <si>
    <t>Arja-Bugs .jar-Commons-Math-a06a1584_0_Auto</t>
  </si>
  <si>
    <t>Arja-Bugs .jar-Commons-Math-a06a1584_1_Auto</t>
  </si>
  <si>
    <t>Arja-Bugs .jar-Commons-Math-a06a1584_2_Auto</t>
  </si>
  <si>
    <t>Arja-Bugs .jar-Commons-Math-e2dc384d_1_Auto</t>
  </si>
  <si>
    <t>Arja-Bugs .jar-Commons-Math-e2dc384d_4_Auto</t>
  </si>
  <si>
    <t>Arja-Bugs .jar-Jackrabbit-Oak-ffa818f3_1_Auto</t>
  </si>
  <si>
    <t>DynaMoth-Bugs .jar-Commons-Math-0d057fc6_0_Auto</t>
  </si>
  <si>
    <t>DynaMoth-Bugs .jar-Commons-Math-49444ee6_0_Auto</t>
  </si>
  <si>
    <t>DynaMoth-Bugs .jar-Commons-Math-b01fcc31_0_Auto</t>
  </si>
  <si>
    <t>DynaMoth-Bugs .jar-Commons-Math-dd6cefb0_0_Auto</t>
  </si>
  <si>
    <t>DynaMoth-Bugs .jar-Commons-Math-ebc61de9_0_Auto</t>
  </si>
  <si>
    <t>GenProg-Bugs .jar-Commons-Math-596ccd59_0_Auto</t>
  </si>
  <si>
    <t>GenProg-Bugs .jar-Commons-Math-596ccd59_1_Auto</t>
  </si>
  <si>
    <t>GenProg-Bugs .jar-Commons-Math-596ccd59_2_Auto</t>
  </si>
  <si>
    <t>GenProg-Bugs .jar-Commons-Math-596ccd59_3_Auto</t>
  </si>
  <si>
    <t>GenProg-Bugs .jar-Commons-Math-596ccd59_4_Auto</t>
  </si>
  <si>
    <t>GenProg-Bugs .jar-Commons-Math-69273dca_1_Auto</t>
  </si>
  <si>
    <t>GenProg-Bugs .jar-Commons-Math-8e5867ed_0_Auto</t>
  </si>
  <si>
    <t>GenProg-Bugs .jar-Commons-Math-8e5867ed_1_Auto</t>
  </si>
  <si>
    <t>GenProg-Bugs .jar-Commons-Math-8e5867ed_2_Auto</t>
  </si>
  <si>
    <t>GenProg-Bugs .jar-Commons-Math-8e5867ed_3_Auto</t>
  </si>
  <si>
    <t>GenProg-Bugs .jar-Commons-Math-8e5867ed_4_Auto</t>
  </si>
  <si>
    <t>GenProg-Bugs .jar-Commons-Math-9e0c5ad4_1_Auto</t>
  </si>
  <si>
    <t>GenProg-Bugs .jar-Commons-Math-a06a1584_3_Auto</t>
  </si>
  <si>
    <t>Kali-Bugs .jar-Commons-Math-596ccd59_0_Auto</t>
  </si>
  <si>
    <t>Kali-Bugs .jar-Commons-Math-a06a1584_0_Auto</t>
  </si>
  <si>
    <t>Kali-Bugs .jar-Jackrabbit-Oak-ffa818f3_0_Auto</t>
  </si>
  <si>
    <t>Nopol-Bugs .jar-Commons-Math-bfbb156d_0_Auto</t>
  </si>
  <si>
    <t>RSRepair-Bugs .jar-Commons-Math-596ccd59_0_Auto</t>
  </si>
  <si>
    <t>RSRepair-Bugs .jar-Commons-Math-596ccd59_1_Auto</t>
  </si>
  <si>
    <t>RSRepair-Bugs .jar-Commons-Math-596ccd59_2_Auto</t>
  </si>
  <si>
    <t>RSRepair-Bugs .jar-Commons-Math-596ccd59_3_Auto</t>
  </si>
  <si>
    <t>RSRepair-Bugs .jar-Commons-Math-596ccd59_4_Auto</t>
  </si>
  <si>
    <t>RSRepair-Bugs .jar-Commons-Math-69273dca_0_Auto</t>
  </si>
  <si>
    <t>RSRepair-Bugs .jar-Commons-Math-69273dca_1_Auto</t>
  </si>
  <si>
    <t>RSRepair-Bugs .jar-Commons-Math-a06a1584_3_Auto</t>
  </si>
  <si>
    <t>Avg-Auto</t>
  </si>
  <si>
    <t>Single-Chunk-Avg-Auto</t>
  </si>
  <si>
    <t>Single-Chunk-Single-Edit-Avg-Auto</t>
  </si>
  <si>
    <t>Multi-Chunk-Avg-Auto</t>
  </si>
  <si>
    <t>Single-Chunk-Multi-Edits-Avg-Auto</t>
  </si>
  <si>
    <t>Single-Lines-Avg-Auto</t>
  </si>
  <si>
    <t>Multi-Chunk-Single-Edit-Avg-Auto</t>
  </si>
  <si>
    <t>Multi-Lines-Avg-Auto</t>
  </si>
  <si>
    <t>Multi-Chunk-Multi-Edits-Avg-Auto</t>
  </si>
  <si>
    <t>Avg-Commons-Math-Auto</t>
  </si>
  <si>
    <t>Avg-Jackrabbit-Oak-Auto</t>
  </si>
  <si>
    <t>Avg-Arja-Auto</t>
  </si>
  <si>
    <t>Avg-GenProg-Auto</t>
  </si>
  <si>
    <t>Avg-Kali-Auto</t>
  </si>
  <si>
    <t>Avg-Nopol-Auto</t>
  </si>
  <si>
    <t>Avg-RSRepair-Auto</t>
  </si>
  <si>
    <t>Arja-Bugs .jar-Commons-Math-2123f780_0_Manual</t>
  </si>
  <si>
    <t>Arja-Bugs .jar-Commons-Math-2123f780_1_Manual</t>
  </si>
  <si>
    <t>Arja-Bugs .jar-Commons-Math-2123f780_2_Manual</t>
  </si>
  <si>
    <t>Arja-Bugs .jar-Commons-Math-2123f780_3_Manual</t>
  </si>
  <si>
    <t>Arja-Bugs .jar-Commons-Math-2123f780_4_Manual</t>
  </si>
  <si>
    <t>Arja-Bugs .jar-Commons-Math-596ccd59_0_Manual</t>
  </si>
  <si>
    <t>Arja-Bugs .jar-Commons-Math-596ccd59_1_Manual</t>
  </si>
  <si>
    <t>Arja-Bugs .jar-Commons-Math-596ccd59_2_Manual</t>
  </si>
  <si>
    <t>Arja-Bugs .jar-Commons-Math-596ccd59_3_Manual</t>
  </si>
  <si>
    <t>Arja-Bugs .jar-Commons-Math-596ccd59_4_Manual</t>
  </si>
  <si>
    <t>Arja-Bugs .jar-Commons-Math-69273dca_0_Manual</t>
  </si>
  <si>
    <t>Arja-Bugs .jar-Commons-Math-69273dca_1_Manual</t>
  </si>
  <si>
    <t>Arja-Bugs .jar-Commons-Math-69273dca_2_Manual</t>
  </si>
  <si>
    <t>Arja-Bugs .jar-Commons-Math-69273dca_3_Manual</t>
  </si>
  <si>
    <t>Arja-Bugs .jar-Commons-Math-69273dca_4_Manual</t>
  </si>
  <si>
    <t>Arja-Bugs .jar-Commons-Math-a06a1584_0_Manual</t>
  </si>
  <si>
    <t>Arja-Bugs .jar-Commons-Math-a06a1584_1_Manual</t>
  </si>
  <si>
    <t>Arja-Bugs .jar-Commons-Math-a06a1584_2_Manual</t>
  </si>
  <si>
    <t>Arja-Bugs .jar-Commons-Math-e2dc384d_1_Manual</t>
  </si>
  <si>
    <t>Arja-Bugs .jar-Commons-Math-e2dc384d_4_Manual</t>
  </si>
  <si>
    <t>Arja-Bugs .jar-Jackrabbit-Oak-ffa818f3_1_Manual</t>
  </si>
  <si>
    <t>DynaMoth-Bugs .jar-Commons-Math-0d057fc6_0_Manual</t>
  </si>
  <si>
    <t>DynaMoth-Bugs .jar-Commons-Math-49444ee6_0_Manual</t>
  </si>
  <si>
    <t>DynaMoth-Bugs .jar-Commons-Math-b01fcc31_0_Manual</t>
  </si>
  <si>
    <t>DynaMoth-Bugs .jar-Commons-Math-dd6cefb0_0_Manual</t>
  </si>
  <si>
    <t>DynaMoth-Bugs .jar-Commons-Math-ebc61de9_0_Manual</t>
  </si>
  <si>
    <t>GenProg-Bugs .jar-Commons-Math-596ccd59_0_Manual</t>
  </si>
  <si>
    <t>GenProg-Bugs .jar-Commons-Math-596ccd59_1_Manual</t>
  </si>
  <si>
    <t>GenProg-Bugs .jar-Commons-Math-596ccd59_2_Manual</t>
  </si>
  <si>
    <t>GenProg-Bugs .jar-Commons-Math-596ccd59_3_Manual</t>
  </si>
  <si>
    <t>GenProg-Bugs .jar-Commons-Math-596ccd59_4_Manual</t>
  </si>
  <si>
    <t>GenProg-Bugs .jar-Commons-Math-69273dca_1_Manual</t>
  </si>
  <si>
    <t>GenProg-Bugs .jar-Commons-Math-8e5867ed_0_Manual</t>
  </si>
  <si>
    <t>GenProg-Bugs .jar-Commons-Math-8e5867ed_1_Manual</t>
  </si>
  <si>
    <t>GenProg-Bugs .jar-Commons-Math-8e5867ed_2_Manual</t>
  </si>
  <si>
    <t>GenProg-Bugs .jar-Commons-Math-8e5867ed_3_Manual</t>
  </si>
  <si>
    <t>GenProg-Bugs .jar-Commons-Math-8e5867ed_4_Manual</t>
  </si>
  <si>
    <t>GenProg-Bugs .jar-Commons-Math-9e0c5ad4_1_Manual</t>
  </si>
  <si>
    <t>GenProg-Bugs .jar-Commons-Math-a06a1584_3_Manual</t>
  </si>
  <si>
    <t>Kali-Bugs .jar-Commons-Math-596ccd59_0_Manual</t>
  </si>
  <si>
    <t>Kali-Bugs .jar-Commons-Math-a06a1584_0_Manual</t>
  </si>
  <si>
    <t>Kali-Bugs .jar-Jackrabbit-Oak-ffa818f3_0_Manual</t>
  </si>
  <si>
    <t>Nopol-Bugs .jar-Commons-Math-bfbb156d_0_Manual</t>
  </si>
  <si>
    <t>RSRepair-Bugs .jar-Commons-Math-596ccd59_0_Manual</t>
  </si>
  <si>
    <t>RSRepair-Bugs .jar-Commons-Math-596ccd59_1_Manual</t>
  </si>
  <si>
    <t>RSRepair-Bugs .jar-Commons-Math-596ccd59_2_Manual</t>
  </si>
  <si>
    <t>RSRepair-Bugs .jar-Commons-Math-596ccd59_3_Manual</t>
  </si>
  <si>
    <t>RSRepair-Bugs .jar-Commons-Math-596ccd59_4_Manual</t>
  </si>
  <si>
    <t>RSRepair-Bugs .jar-Commons-Math-69273dca_0_Manual</t>
  </si>
  <si>
    <t>RSRepair-Bugs .jar-Commons-Math-69273dca_1_Manual</t>
  </si>
  <si>
    <t>RSRepair-Bugs .jar-Commons-Math-a06a1584_3_Manual</t>
  </si>
  <si>
    <t>Avg-Manual</t>
  </si>
  <si>
    <t>Single-Chunk-Avg-Manual</t>
  </si>
  <si>
    <t>Single-Chunk-Single-Edit-Avg-Manual</t>
  </si>
  <si>
    <t>Multi-Chunk-Avg-Manual</t>
  </si>
  <si>
    <t>Single-Chunk-Multi-Edits-Avg-Manual</t>
  </si>
  <si>
    <t>Single-Lines-Avg-Manual</t>
  </si>
  <si>
    <t>Multi-Chunk-Single-Edit-Avg-Manual</t>
  </si>
  <si>
    <t>Multi-Lines-Avg-Manual</t>
  </si>
  <si>
    <t>Multi-Chunk-Multi-Edits-Avg-Manual</t>
  </si>
  <si>
    <t>Avg-Commons-Math-Manual</t>
  </si>
  <si>
    <t>Avg-Jackrabbit-Oak-Manual</t>
  </si>
  <si>
    <t>Avg-Arja-Manual</t>
  </si>
  <si>
    <t>Avg-GenProg-Manual</t>
  </si>
  <si>
    <t>Avg-Kali-Manual</t>
  </si>
  <si>
    <t>Avg-Nopol-Manual</t>
  </si>
  <si>
    <t>Avg-RSRepair-Manual</t>
  </si>
  <si>
    <t>Update</t>
  </si>
  <si>
    <t>Move</t>
  </si>
  <si>
    <t>Edits</t>
  </si>
  <si>
    <t>SC Comm</t>
  </si>
  <si>
    <t>MC Comm</t>
  </si>
  <si>
    <t>SL Comm</t>
  </si>
  <si>
    <t>ML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</si>
</sst>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23" fillId="34" borderId="0" xfId="0" applyFont="1" applyFill="1" applyBorder="1" applyAlignment="1">
      <alignment horizontal="center" vertical="center" wrapText="1"/>
    </xf>
    <xf numFmtId="0" fontId="25" fillId="0" borderId="0" xfId="0" applyFont="1"/>
    <xf numFmtId="0" fontId="18" fillId="40" borderId="0" xfId="0" applyFont="1" applyFill="1" applyAlignment="1">
      <alignment vertical="center"/>
    </xf>
    <xf numFmtId="2" fontId="18" fillId="0" borderId="0" xfId="0" applyNumberFormat="1" applyFont="1"/>
    <xf numFmtId="0" fontId="18" fillId="40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8"/>
  <sheetViews>
    <sheetView showGridLines="0" tabSelected="1" topLeftCell="N114" zoomScale="55" zoomScaleNormal="55" workbookViewId="0">
      <selection activeCell="AF148" sqref="AF148:AF176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20" width="11.21875" style="1" customWidth="1"/>
    <col min="21" max="21" width="9.21875" style="1" customWidth="1"/>
    <col min="22" max="22" width="14.44140625" style="1" customWidth="1"/>
    <col min="23" max="23" width="14.21875" style="1" bestFit="1" customWidth="1"/>
    <col min="24" max="24" width="13.6640625" style="1" customWidth="1"/>
    <col min="25" max="25" width="14.88671875" style="1" bestFit="1" customWidth="1"/>
    <col min="26" max="26" width="12.21875" style="1" customWidth="1"/>
    <col min="27" max="27" width="13.5546875" style="1" customWidth="1"/>
    <col min="28" max="28" width="12" style="1" customWidth="1"/>
    <col min="29" max="29" width="11.21875" style="1" customWidth="1"/>
    <col min="30" max="30" width="11.5546875" style="1" customWidth="1"/>
    <col min="31" max="31" width="13.77734375" style="1" customWidth="1"/>
    <col min="32" max="32" width="12.88671875" style="1" customWidth="1"/>
    <col min="33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2" x14ac:dyDescent="0.35">
      <c r="A17" s="4" t="s">
        <v>15</v>
      </c>
    </row>
    <row r="18" spans="1:22" x14ac:dyDescent="0.35">
      <c r="A18" s="4" t="s">
        <v>16</v>
      </c>
    </row>
    <row r="19" spans="1:22" x14ac:dyDescent="0.35">
      <c r="A19" s="4" t="s">
        <v>17</v>
      </c>
    </row>
    <row r="20" spans="1:22" x14ac:dyDescent="0.35">
      <c r="A20" s="4" t="s">
        <v>18</v>
      </c>
    </row>
    <row r="21" spans="1:22" x14ac:dyDescent="0.35">
      <c r="A21" s="4" t="s">
        <v>19</v>
      </c>
    </row>
    <row r="23" spans="1:22" ht="30" customHeight="1" x14ac:dyDescent="0.35">
      <c r="A23" s="12" t="s">
        <v>107</v>
      </c>
      <c r="B23" s="12" t="s">
        <v>20</v>
      </c>
      <c r="C23" s="12" t="s">
        <v>94</v>
      </c>
      <c r="D23" s="12" t="s">
        <v>95</v>
      </c>
      <c r="E23" s="12" t="s">
        <v>21</v>
      </c>
      <c r="F23" s="12" t="s">
        <v>96</v>
      </c>
      <c r="G23" s="12" t="s">
        <v>22</v>
      </c>
      <c r="H23" s="12" t="s">
        <v>97</v>
      </c>
      <c r="I23" s="12" t="s">
        <v>98</v>
      </c>
      <c r="J23" s="12" t="s">
        <v>99</v>
      </c>
      <c r="K23" s="12" t="s">
        <v>100</v>
      </c>
      <c r="L23" s="12" t="s">
        <v>101</v>
      </c>
      <c r="M23" s="12" t="s">
        <v>102</v>
      </c>
      <c r="N23" s="12" t="s">
        <v>103</v>
      </c>
      <c r="O23" s="12" t="s">
        <v>92</v>
      </c>
      <c r="P23" s="12" t="s">
        <v>104</v>
      </c>
      <c r="Q23" s="12" t="s">
        <v>105</v>
      </c>
      <c r="R23" s="12" t="s">
        <v>106</v>
      </c>
      <c r="S23" s="12" t="s">
        <v>258</v>
      </c>
      <c r="T23" s="12" t="s">
        <v>259</v>
      </c>
      <c r="U23" s="12" t="s">
        <v>116</v>
      </c>
      <c r="V23" s="12" t="s">
        <v>260</v>
      </c>
    </row>
    <row r="24" spans="1:22" x14ac:dyDescent="0.35">
      <c r="A24" s="7" t="s">
        <v>25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:O55" si="0">IF(NOT(ISERR(SEARCH("*_Buggy",$A24))), "Buggy", IF(NOT(ISERR(SEARCH("*_Manual",$A24))), "Manual", IF(NOT(ISERR(SEARCH("*_Auto",$A24))), "Auto", "")))</f>
        <v>Buggy</v>
      </c>
      <c r="P24" s="13"/>
      <c r="Q24" s="13"/>
      <c r="R24" s="13"/>
      <c r="S24" s="13"/>
      <c r="T24" s="13"/>
      <c r="U24" s="13"/>
      <c r="V24" s="13"/>
    </row>
    <row r="25" spans="1:22" x14ac:dyDescent="0.35">
      <c r="A25" s="5" t="s">
        <v>73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si="0"/>
        <v>Buggy</v>
      </c>
      <c r="P25" s="13"/>
      <c r="Q25" s="13"/>
      <c r="R25" s="13"/>
      <c r="S25" s="13"/>
      <c r="T25" s="13"/>
      <c r="U25" s="13"/>
      <c r="V25" s="13"/>
    </row>
    <row r="26" spans="1:22" x14ac:dyDescent="0.35">
      <c r="A26" s="7" t="s">
        <v>47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0"/>
        <v>Buggy</v>
      </c>
      <c r="P26" s="13"/>
      <c r="Q26" s="13"/>
      <c r="R26" s="13"/>
      <c r="S26" s="13"/>
      <c r="T26" s="13"/>
      <c r="U26" s="13"/>
      <c r="V26" s="13"/>
    </row>
    <row r="27" spans="1:22" x14ac:dyDescent="0.35">
      <c r="A27" s="5" t="s">
        <v>33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0"/>
        <v>Buggy</v>
      </c>
      <c r="P27" s="13"/>
      <c r="Q27" s="13"/>
      <c r="R27" s="13"/>
      <c r="S27" s="13"/>
      <c r="T27" s="13"/>
      <c r="U27" s="13"/>
      <c r="V27" s="13"/>
    </row>
    <row r="28" spans="1:22" x14ac:dyDescent="0.35">
      <c r="A28" s="7" t="s">
        <v>49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0"/>
        <v>Buggy</v>
      </c>
      <c r="P28" s="13"/>
      <c r="Q28" s="13"/>
      <c r="R28" s="13"/>
      <c r="S28" s="13"/>
      <c r="T28" s="13"/>
      <c r="U28" s="13"/>
      <c r="V28" s="13"/>
    </row>
    <row r="29" spans="1:22" x14ac:dyDescent="0.35">
      <c r="A29" s="5" t="s">
        <v>64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0"/>
        <v>Buggy</v>
      </c>
      <c r="P29" s="13"/>
      <c r="Q29" s="13"/>
      <c r="R29" s="13"/>
      <c r="S29" s="13"/>
      <c r="T29" s="13"/>
      <c r="U29" s="13"/>
      <c r="V29" s="13"/>
    </row>
    <row r="30" spans="1:22" x14ac:dyDescent="0.35">
      <c r="A30" s="5" t="s">
        <v>26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0"/>
        <v>Buggy</v>
      </c>
      <c r="P30" s="13"/>
      <c r="Q30" s="13"/>
      <c r="R30" s="13"/>
      <c r="S30" s="13"/>
      <c r="T30" s="13"/>
      <c r="U30" s="13"/>
      <c r="V30" s="13"/>
    </row>
    <row r="31" spans="1:22" x14ac:dyDescent="0.35">
      <c r="A31" s="5" t="s">
        <v>24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0"/>
        <v>Buggy</v>
      </c>
      <c r="P31" s="13"/>
      <c r="Q31" s="13"/>
      <c r="R31" s="13"/>
      <c r="S31" s="13"/>
      <c r="T31" s="13"/>
      <c r="U31" s="13"/>
      <c r="V31" s="13"/>
    </row>
    <row r="32" spans="1:22" x14ac:dyDescent="0.35">
      <c r="A32" s="7" t="s">
        <v>63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0"/>
        <v>Buggy</v>
      </c>
      <c r="P32" s="13"/>
      <c r="Q32" s="13"/>
      <c r="R32" s="13"/>
      <c r="S32" s="13"/>
      <c r="T32" s="13"/>
      <c r="U32" s="13"/>
      <c r="V32" s="13"/>
    </row>
    <row r="33" spans="1:22" x14ac:dyDescent="0.35">
      <c r="A33" s="5" t="s">
        <v>41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0"/>
        <v>Buggy</v>
      </c>
      <c r="P33" s="13"/>
      <c r="Q33" s="13"/>
      <c r="R33" s="13"/>
      <c r="S33" s="13"/>
      <c r="T33" s="13"/>
      <c r="U33" s="13"/>
      <c r="V33" s="13"/>
    </row>
    <row r="34" spans="1:22" x14ac:dyDescent="0.35">
      <c r="A34" s="5" t="s">
        <v>38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0"/>
        <v>Buggy</v>
      </c>
      <c r="P34" s="13"/>
      <c r="Q34" s="13"/>
      <c r="R34" s="13"/>
      <c r="S34" s="13"/>
      <c r="T34" s="13"/>
      <c r="U34" s="13"/>
      <c r="V34" s="13"/>
    </row>
    <row r="35" spans="1:22" x14ac:dyDescent="0.35">
      <c r="A35" s="7" t="s">
        <v>37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0"/>
        <v>Buggy</v>
      </c>
      <c r="P35" s="13"/>
      <c r="Q35" s="13"/>
      <c r="R35" s="13"/>
      <c r="S35" s="13"/>
      <c r="T35" s="13"/>
      <c r="U35" s="13"/>
      <c r="V35" s="13"/>
    </row>
    <row r="36" spans="1:22" x14ac:dyDescent="0.35">
      <c r="A36" s="7" t="s">
        <v>69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0"/>
        <v>Buggy</v>
      </c>
      <c r="P36" s="13"/>
      <c r="Q36" s="13"/>
      <c r="R36" s="13"/>
      <c r="S36" s="13"/>
      <c r="T36" s="13"/>
      <c r="U36" s="13"/>
      <c r="V36" s="13"/>
    </row>
    <row r="37" spans="1:22" x14ac:dyDescent="0.35">
      <c r="A37" s="7" t="s">
        <v>53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0"/>
        <v>Buggy</v>
      </c>
      <c r="P37" s="13"/>
      <c r="Q37" s="13"/>
      <c r="R37" s="13"/>
      <c r="S37" s="13"/>
      <c r="T37" s="13"/>
      <c r="U37" s="13"/>
      <c r="V37" s="13"/>
    </row>
    <row r="38" spans="1:22" x14ac:dyDescent="0.35">
      <c r="A38" s="7" t="s">
        <v>60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0"/>
        <v>Buggy</v>
      </c>
      <c r="P38" s="13"/>
      <c r="Q38" s="13"/>
      <c r="R38" s="13"/>
      <c r="S38" s="13"/>
      <c r="T38" s="13"/>
      <c r="U38" s="13"/>
      <c r="V38" s="13"/>
    </row>
    <row r="39" spans="1:22" x14ac:dyDescent="0.35">
      <c r="A39" s="5" t="s">
        <v>52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0"/>
        <v>Buggy</v>
      </c>
      <c r="P39" s="13"/>
      <c r="Q39" s="13"/>
      <c r="R39" s="13"/>
      <c r="S39" s="13"/>
      <c r="T39" s="13"/>
      <c r="U39" s="13"/>
      <c r="V39" s="13"/>
    </row>
    <row r="40" spans="1:22" x14ac:dyDescent="0.35">
      <c r="A40" s="7" t="s">
        <v>74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0"/>
        <v>Buggy</v>
      </c>
      <c r="P40" s="13"/>
      <c r="Q40" s="13"/>
      <c r="R40" s="13"/>
      <c r="S40" s="13"/>
      <c r="T40" s="13"/>
      <c r="U40" s="13"/>
      <c r="V40" s="13"/>
    </row>
    <row r="41" spans="1:22" x14ac:dyDescent="0.35">
      <c r="A41" s="5" t="s">
        <v>43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0"/>
        <v>Buggy</v>
      </c>
      <c r="P41" s="13"/>
      <c r="Q41" s="13"/>
      <c r="R41" s="13"/>
      <c r="S41" s="13"/>
      <c r="T41" s="13"/>
      <c r="U41" s="13"/>
      <c r="V41" s="13"/>
    </row>
    <row r="42" spans="1:22" x14ac:dyDescent="0.35">
      <c r="A42" s="5" t="s">
        <v>72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0"/>
        <v>Buggy</v>
      </c>
      <c r="P42" s="13"/>
      <c r="Q42" s="13"/>
      <c r="R42" s="13"/>
      <c r="S42" s="13"/>
      <c r="T42" s="13"/>
      <c r="U42" s="13"/>
      <c r="V42" s="13"/>
    </row>
    <row r="43" spans="1:22" x14ac:dyDescent="0.35">
      <c r="A43" s="5" t="s">
        <v>46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0"/>
        <v>Buggy</v>
      </c>
      <c r="P43" s="13"/>
      <c r="Q43" s="13"/>
      <c r="R43" s="13"/>
      <c r="S43" s="13"/>
      <c r="T43" s="13"/>
      <c r="U43" s="13"/>
      <c r="V43" s="13"/>
    </row>
    <row r="44" spans="1:22" x14ac:dyDescent="0.35">
      <c r="A44" s="5" t="s">
        <v>67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0"/>
        <v>Buggy</v>
      </c>
      <c r="P44" s="13"/>
      <c r="Q44" s="13"/>
      <c r="R44" s="13"/>
      <c r="S44" s="13"/>
      <c r="T44" s="13"/>
      <c r="U44" s="13"/>
      <c r="V44" s="13"/>
    </row>
    <row r="45" spans="1:22" x14ac:dyDescent="0.35">
      <c r="A45" s="5" t="s">
        <v>71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0"/>
        <v>Buggy</v>
      </c>
      <c r="P45" s="13"/>
      <c r="Q45" s="13"/>
      <c r="R45" s="13"/>
      <c r="S45" s="13"/>
      <c r="T45" s="13"/>
      <c r="U45" s="13"/>
      <c r="V45" s="13"/>
    </row>
    <row r="46" spans="1:22" x14ac:dyDescent="0.35">
      <c r="A46" s="7" t="s">
        <v>65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0"/>
        <v>Buggy</v>
      </c>
      <c r="P46" s="13"/>
      <c r="Q46" s="13"/>
      <c r="R46" s="13"/>
      <c r="S46" s="13"/>
      <c r="T46" s="13"/>
      <c r="U46" s="13"/>
      <c r="V46" s="13"/>
    </row>
    <row r="47" spans="1:22" x14ac:dyDescent="0.35">
      <c r="A47" s="7" t="s">
        <v>31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0"/>
        <v>Buggy</v>
      </c>
      <c r="P47" s="13"/>
      <c r="Q47" s="13"/>
      <c r="R47" s="13"/>
      <c r="S47" s="13"/>
      <c r="T47" s="13"/>
      <c r="U47" s="13"/>
      <c r="V47" s="13"/>
    </row>
    <row r="48" spans="1:22" x14ac:dyDescent="0.35">
      <c r="A48" s="7" t="s">
        <v>70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0"/>
        <v>Buggy</v>
      </c>
      <c r="P48" s="13"/>
      <c r="Q48" s="13"/>
      <c r="R48" s="13"/>
      <c r="S48" s="13"/>
      <c r="T48" s="13"/>
      <c r="U48" s="13"/>
      <c r="V48" s="13"/>
    </row>
    <row r="49" spans="1:22" x14ac:dyDescent="0.35">
      <c r="A49" s="5" t="s">
        <v>50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0"/>
        <v>Buggy</v>
      </c>
      <c r="P49" s="13"/>
      <c r="Q49" s="13"/>
      <c r="R49" s="13"/>
      <c r="S49" s="13"/>
      <c r="T49" s="13"/>
      <c r="U49" s="13"/>
      <c r="V49" s="13"/>
    </row>
    <row r="50" spans="1:22" x14ac:dyDescent="0.35">
      <c r="A50" s="7" t="s">
        <v>51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0"/>
        <v>Buggy</v>
      </c>
      <c r="P50" s="13"/>
      <c r="Q50" s="13"/>
      <c r="R50" s="13"/>
      <c r="S50" s="13"/>
      <c r="T50" s="13"/>
      <c r="U50" s="13"/>
      <c r="V50" s="13"/>
    </row>
    <row r="51" spans="1:22" x14ac:dyDescent="0.35">
      <c r="A51" s="7" t="s">
        <v>57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0"/>
        <v>Buggy</v>
      </c>
      <c r="P51" s="13"/>
      <c r="Q51" s="13"/>
      <c r="R51" s="13"/>
      <c r="S51" s="13"/>
      <c r="T51" s="13"/>
      <c r="U51" s="13"/>
      <c r="V51" s="13"/>
    </row>
    <row r="52" spans="1:22" x14ac:dyDescent="0.35">
      <c r="A52" s="7" t="s">
        <v>35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0"/>
        <v>Buggy</v>
      </c>
      <c r="P52" s="13"/>
      <c r="Q52" s="13"/>
      <c r="R52" s="13"/>
      <c r="S52" s="13"/>
      <c r="T52" s="13"/>
      <c r="U52" s="13"/>
      <c r="V52" s="13"/>
    </row>
    <row r="53" spans="1:22" x14ac:dyDescent="0.35">
      <c r="A53" s="7" t="s">
        <v>40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0"/>
        <v>Buggy</v>
      </c>
      <c r="P53" s="13"/>
      <c r="Q53" s="13"/>
      <c r="R53" s="13"/>
      <c r="S53" s="13"/>
      <c r="T53" s="13"/>
      <c r="U53" s="13"/>
      <c r="V53" s="13"/>
    </row>
    <row r="54" spans="1:22" x14ac:dyDescent="0.35">
      <c r="A54" s="7" t="s">
        <v>36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0"/>
        <v>Buggy</v>
      </c>
      <c r="P54" s="13"/>
      <c r="Q54" s="13"/>
      <c r="R54" s="13"/>
      <c r="S54" s="13"/>
      <c r="T54" s="13"/>
      <c r="U54" s="13"/>
      <c r="V54" s="13"/>
    </row>
    <row r="55" spans="1:22" x14ac:dyDescent="0.35">
      <c r="A55" s="5" t="s">
        <v>54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0"/>
        <v>Buggy</v>
      </c>
      <c r="P55" s="13"/>
      <c r="Q55" s="13"/>
      <c r="R55" s="13"/>
      <c r="S55" s="13"/>
      <c r="T55" s="13"/>
      <c r="U55" s="13"/>
      <c r="V55" s="13"/>
    </row>
    <row r="56" spans="1:22" x14ac:dyDescent="0.35">
      <c r="A56" s="5" t="s">
        <v>32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ref="O56:O87" si="1">IF(NOT(ISERR(SEARCH("*_Buggy",$A56))), "Buggy", IF(NOT(ISERR(SEARCH("*_Manual",$A56))), "Manual", IF(NOT(ISERR(SEARCH("*_Auto",$A56))), "Auto", "")))</f>
        <v>Buggy</v>
      </c>
      <c r="P56" s="13"/>
      <c r="Q56" s="13"/>
      <c r="R56" s="13"/>
      <c r="S56" s="13"/>
      <c r="T56" s="13"/>
      <c r="U56" s="13"/>
      <c r="V56" s="13"/>
    </row>
    <row r="57" spans="1:22" x14ac:dyDescent="0.35">
      <c r="A57" s="7" t="s">
        <v>44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si="1"/>
        <v>Buggy</v>
      </c>
      <c r="P57" s="13"/>
      <c r="Q57" s="13"/>
      <c r="R57" s="13"/>
      <c r="S57" s="13"/>
      <c r="T57" s="13"/>
      <c r="U57" s="13"/>
      <c r="V57" s="13"/>
    </row>
    <row r="58" spans="1:22" x14ac:dyDescent="0.35">
      <c r="A58" s="5" t="s">
        <v>27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1"/>
        <v>Buggy</v>
      </c>
      <c r="P58" s="13"/>
      <c r="Q58" s="13"/>
      <c r="R58" s="13"/>
      <c r="S58" s="13"/>
      <c r="T58" s="13"/>
      <c r="U58" s="13"/>
      <c r="V58" s="13"/>
    </row>
    <row r="59" spans="1:22" x14ac:dyDescent="0.35">
      <c r="A59" s="7" t="s">
        <v>42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1"/>
        <v>Buggy</v>
      </c>
      <c r="P59" s="13"/>
      <c r="Q59" s="13"/>
      <c r="R59" s="13"/>
      <c r="S59" s="13"/>
      <c r="T59" s="13"/>
      <c r="U59" s="13"/>
      <c r="V59" s="13"/>
    </row>
    <row r="60" spans="1:22" x14ac:dyDescent="0.35">
      <c r="A60" s="5" t="s">
        <v>68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1"/>
        <v>Buggy</v>
      </c>
      <c r="P60" s="13"/>
      <c r="Q60" s="13"/>
      <c r="R60" s="13"/>
      <c r="S60" s="13"/>
      <c r="T60" s="13"/>
      <c r="U60" s="13"/>
      <c r="V60" s="13"/>
    </row>
    <row r="61" spans="1:22" x14ac:dyDescent="0.35">
      <c r="A61" s="5" t="s">
        <v>55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>
        <v>1241</v>
      </c>
      <c r="N61" s="6">
        <v>68.92</v>
      </c>
      <c r="O61" s="13" t="str">
        <f t="shared" si="1"/>
        <v>Buggy</v>
      </c>
      <c r="P61" s="13"/>
      <c r="Q61" s="13"/>
      <c r="R61" s="13"/>
      <c r="S61" s="13"/>
      <c r="T61" s="13"/>
      <c r="U61" s="13"/>
      <c r="V61" s="13"/>
    </row>
    <row r="62" spans="1:22" x14ac:dyDescent="0.35">
      <c r="A62" s="7" t="s">
        <v>61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1"/>
        <v>Buggy</v>
      </c>
      <c r="P62" s="13"/>
      <c r="Q62" s="13"/>
      <c r="R62" s="13"/>
      <c r="S62" s="13"/>
      <c r="T62" s="13"/>
      <c r="U62" s="13"/>
      <c r="V62" s="13"/>
    </row>
    <row r="63" spans="1:22" x14ac:dyDescent="0.35">
      <c r="A63" s="7" t="s">
        <v>66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1"/>
        <v>Buggy</v>
      </c>
      <c r="P63" s="13"/>
      <c r="Q63" s="13"/>
      <c r="R63" s="13"/>
      <c r="S63" s="13"/>
      <c r="T63" s="13"/>
      <c r="U63" s="13"/>
      <c r="V63" s="13"/>
    </row>
    <row r="64" spans="1:22" x14ac:dyDescent="0.35">
      <c r="A64" s="5" t="s">
        <v>58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1"/>
        <v>Buggy</v>
      </c>
      <c r="P64" s="13"/>
      <c r="Q64" s="13"/>
      <c r="R64" s="13"/>
      <c r="S64" s="13"/>
      <c r="T64" s="13"/>
      <c r="U64" s="13"/>
      <c r="V64" s="13"/>
    </row>
    <row r="65" spans="1:31" x14ac:dyDescent="0.35">
      <c r="A65" s="5" t="s">
        <v>28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1"/>
        <v>Buggy</v>
      </c>
      <c r="P65" s="13"/>
      <c r="Q65" s="13"/>
      <c r="R65" s="13"/>
      <c r="S65" s="13"/>
      <c r="T65" s="13"/>
      <c r="U65" s="13"/>
      <c r="V65" s="13"/>
    </row>
    <row r="66" spans="1:31" x14ac:dyDescent="0.35">
      <c r="A66" s="5" t="s">
        <v>39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1"/>
        <v>Buggy</v>
      </c>
      <c r="P66" s="13"/>
      <c r="Q66" s="13"/>
      <c r="R66" s="13"/>
      <c r="S66" s="13"/>
      <c r="T66" s="13"/>
      <c r="U66" s="13"/>
      <c r="V66" s="13"/>
    </row>
    <row r="67" spans="1:31" x14ac:dyDescent="0.35">
      <c r="A67" s="7" t="s">
        <v>23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1"/>
        <v>Buggy</v>
      </c>
      <c r="P67" s="13"/>
      <c r="Q67" s="13"/>
      <c r="R67" s="13"/>
      <c r="S67" s="13"/>
      <c r="T67" s="13"/>
      <c r="U67" s="13"/>
      <c r="V67" s="13"/>
    </row>
    <row r="68" spans="1:31" x14ac:dyDescent="0.35">
      <c r="A68" s="5" t="s">
        <v>62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1"/>
        <v>Buggy</v>
      </c>
      <c r="P68" s="13"/>
      <c r="Q68" s="13"/>
      <c r="R68" s="13"/>
      <c r="S68" s="13"/>
      <c r="T68" s="13"/>
      <c r="U68" s="13"/>
      <c r="V68" s="13"/>
    </row>
    <row r="69" spans="1:31" x14ac:dyDescent="0.35">
      <c r="A69" s="7" t="s">
        <v>56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1"/>
        <v>Buggy</v>
      </c>
      <c r="P69" s="13"/>
      <c r="Q69" s="13"/>
      <c r="R69" s="13"/>
      <c r="S69" s="13"/>
      <c r="T69" s="13"/>
      <c r="U69" s="13"/>
      <c r="V69" s="13"/>
    </row>
    <row r="70" spans="1:31" x14ac:dyDescent="0.35">
      <c r="A70" s="5" t="s">
        <v>59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1"/>
        <v>Buggy</v>
      </c>
      <c r="P70" s="13"/>
      <c r="Q70" s="13"/>
      <c r="R70" s="13"/>
      <c r="S70" s="13"/>
      <c r="T70" s="13"/>
      <c r="U70" s="13"/>
      <c r="V70" s="13"/>
    </row>
    <row r="71" spans="1:31" x14ac:dyDescent="0.35">
      <c r="A71" s="7" t="s">
        <v>29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1"/>
        <v>Buggy</v>
      </c>
      <c r="P71" s="13"/>
      <c r="Q71" s="13"/>
      <c r="R71" s="13"/>
      <c r="S71" s="13"/>
      <c r="T71" s="13"/>
      <c r="U71" s="13"/>
      <c r="V71" s="13"/>
    </row>
    <row r="72" spans="1:31" x14ac:dyDescent="0.35">
      <c r="A72" s="5" t="s">
        <v>30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1"/>
        <v>Buggy</v>
      </c>
      <c r="P72" s="13"/>
      <c r="Q72" s="13"/>
      <c r="R72" s="13"/>
      <c r="S72" s="13"/>
      <c r="T72" s="13"/>
      <c r="U72" s="13"/>
      <c r="V72" s="13"/>
    </row>
    <row r="73" spans="1:31" x14ac:dyDescent="0.35">
      <c r="A73" s="7" t="s">
        <v>34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1"/>
        <v>Buggy</v>
      </c>
      <c r="P73" s="13"/>
      <c r="Q73" s="13"/>
      <c r="R73" s="13"/>
      <c r="S73" s="13"/>
      <c r="T73" s="13"/>
      <c r="U73" s="13"/>
      <c r="V73" s="13"/>
    </row>
    <row r="74" spans="1:31" ht="15.6" thickBot="1" x14ac:dyDescent="0.4">
      <c r="A74" s="18" t="s">
        <v>48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1"/>
        <v>Buggy</v>
      </c>
      <c r="P74" s="20"/>
      <c r="Q74" s="20"/>
      <c r="R74" s="20"/>
      <c r="S74" s="20"/>
      <c r="T74" s="20"/>
      <c r="U74" s="20"/>
      <c r="V74" s="20"/>
      <c r="AB74"/>
      <c r="AC74"/>
      <c r="AD74"/>
      <c r="AE74"/>
    </row>
    <row r="75" spans="1:31" ht="15" x14ac:dyDescent="0.35">
      <c r="A75" s="7" t="s">
        <v>191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1"/>
        <v>Manual</v>
      </c>
      <c r="P75" s="23">
        <v>1</v>
      </c>
      <c r="Q75" s="13">
        <v>3</v>
      </c>
      <c r="R75" s="23">
        <v>0</v>
      </c>
      <c r="S75" s="24">
        <v>0</v>
      </c>
      <c r="T75" s="24">
        <v>0</v>
      </c>
      <c r="U75" s="17">
        <v>3</v>
      </c>
      <c r="V75" s="13">
        <f t="shared" ref="V75:V138" si="2">P75-1+Q75+R75+2*S75+2*T75</f>
        <v>3</v>
      </c>
      <c r="AB75"/>
      <c r="AC75"/>
      <c r="AD75"/>
      <c r="AE75"/>
    </row>
    <row r="76" spans="1:31" ht="15" x14ac:dyDescent="0.35">
      <c r="A76" s="21" t="s">
        <v>192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1"/>
        <v>Manual</v>
      </c>
      <c r="P76" s="24">
        <v>1</v>
      </c>
      <c r="Q76" s="17">
        <v>3</v>
      </c>
      <c r="R76" s="24">
        <v>0</v>
      </c>
      <c r="S76" s="24">
        <v>0</v>
      </c>
      <c r="T76" s="24">
        <v>0</v>
      </c>
      <c r="U76" s="13">
        <v>3</v>
      </c>
      <c r="V76" s="13">
        <f t="shared" si="2"/>
        <v>3</v>
      </c>
      <c r="W76"/>
      <c r="X76"/>
      <c r="Y76"/>
      <c r="Z76"/>
      <c r="AA76"/>
      <c r="AB76"/>
      <c r="AC76"/>
      <c r="AD76"/>
      <c r="AE76"/>
    </row>
    <row r="77" spans="1:31" ht="15" x14ac:dyDescent="0.35">
      <c r="A77" s="7" t="s">
        <v>193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1"/>
        <v>Manual</v>
      </c>
      <c r="P77" s="23">
        <v>1</v>
      </c>
      <c r="Q77" s="13">
        <v>3</v>
      </c>
      <c r="R77" s="23">
        <v>0</v>
      </c>
      <c r="S77" s="23">
        <v>0</v>
      </c>
      <c r="T77" s="23">
        <v>0</v>
      </c>
      <c r="U77" s="13">
        <v>3</v>
      </c>
      <c r="V77" s="13">
        <f t="shared" si="2"/>
        <v>3</v>
      </c>
      <c r="W77"/>
      <c r="X77"/>
      <c r="Y77"/>
      <c r="Z77"/>
      <c r="AA77"/>
      <c r="AB77"/>
      <c r="AC77"/>
      <c r="AD77"/>
      <c r="AE77"/>
    </row>
    <row r="78" spans="1:31" ht="15" x14ac:dyDescent="0.35">
      <c r="A78" s="7" t="s">
        <v>194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1"/>
        <v>Manual</v>
      </c>
      <c r="P78" s="23">
        <v>1</v>
      </c>
      <c r="Q78" s="13">
        <v>3</v>
      </c>
      <c r="R78" s="23">
        <v>0</v>
      </c>
      <c r="S78" s="23">
        <v>0</v>
      </c>
      <c r="T78" s="23">
        <v>0</v>
      </c>
      <c r="U78" s="13">
        <v>3</v>
      </c>
      <c r="V78" s="13">
        <f t="shared" si="2"/>
        <v>3</v>
      </c>
      <c r="W78"/>
      <c r="X78"/>
      <c r="Y78"/>
      <c r="Z78"/>
      <c r="AA78"/>
      <c r="AB78"/>
      <c r="AC78"/>
      <c r="AD78"/>
      <c r="AE78"/>
    </row>
    <row r="79" spans="1:31" ht="15" x14ac:dyDescent="0.35">
      <c r="A79" s="7" t="s">
        <v>195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1"/>
        <v>Manual</v>
      </c>
      <c r="P79" s="23">
        <v>1</v>
      </c>
      <c r="Q79" s="13">
        <v>3</v>
      </c>
      <c r="R79" s="23">
        <v>0</v>
      </c>
      <c r="S79" s="23">
        <v>0</v>
      </c>
      <c r="T79" s="23">
        <v>0</v>
      </c>
      <c r="U79" s="13">
        <v>3</v>
      </c>
      <c r="V79" s="13">
        <f t="shared" si="2"/>
        <v>3</v>
      </c>
      <c r="W79"/>
      <c r="X79"/>
      <c r="Y79"/>
      <c r="Z79"/>
      <c r="AA79"/>
      <c r="AB79"/>
      <c r="AC79"/>
      <c r="AD79"/>
      <c r="AE79"/>
    </row>
    <row r="80" spans="1:31" ht="15" x14ac:dyDescent="0.35">
      <c r="A80" s="5" t="s">
        <v>196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1"/>
        <v>Manual</v>
      </c>
      <c r="P80" s="23">
        <v>3</v>
      </c>
      <c r="Q80" s="23">
        <v>13</v>
      </c>
      <c r="R80" s="23">
        <v>0</v>
      </c>
      <c r="S80" s="23">
        <v>5</v>
      </c>
      <c r="T80" s="23">
        <v>3</v>
      </c>
      <c r="U80" s="13">
        <v>19</v>
      </c>
      <c r="V80" s="13">
        <f t="shared" si="2"/>
        <v>31</v>
      </c>
      <c r="W80"/>
      <c r="X80"/>
      <c r="Y80"/>
      <c r="Z80"/>
      <c r="AA80"/>
      <c r="AB80"/>
      <c r="AC80"/>
      <c r="AD80"/>
      <c r="AE80"/>
    </row>
    <row r="81" spans="1:31" ht="15" x14ac:dyDescent="0.35">
      <c r="A81" s="7" t="s">
        <v>197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1"/>
        <v>Manual</v>
      </c>
      <c r="P81" s="23">
        <v>3</v>
      </c>
      <c r="Q81" s="23">
        <v>13</v>
      </c>
      <c r="R81" s="23">
        <v>0</v>
      </c>
      <c r="S81" s="23">
        <v>5</v>
      </c>
      <c r="T81" s="23">
        <v>3</v>
      </c>
      <c r="U81" s="13">
        <v>19</v>
      </c>
      <c r="V81" s="13">
        <f t="shared" si="2"/>
        <v>31</v>
      </c>
      <c r="W81"/>
      <c r="X81"/>
      <c r="Y81"/>
      <c r="Z81"/>
      <c r="AA81"/>
      <c r="AB81"/>
      <c r="AC81"/>
      <c r="AD81"/>
      <c r="AE81"/>
    </row>
    <row r="82" spans="1:31" ht="15" x14ac:dyDescent="0.35">
      <c r="A82" s="5" t="s">
        <v>198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1"/>
        <v>Manual</v>
      </c>
      <c r="P82" s="23">
        <v>3</v>
      </c>
      <c r="Q82" s="23">
        <v>13</v>
      </c>
      <c r="R82" s="23">
        <v>0</v>
      </c>
      <c r="S82" s="23">
        <v>5</v>
      </c>
      <c r="T82" s="23">
        <v>3</v>
      </c>
      <c r="U82" s="13">
        <v>19</v>
      </c>
      <c r="V82" s="13">
        <f t="shared" si="2"/>
        <v>31</v>
      </c>
      <c r="W82"/>
      <c r="X82"/>
      <c r="Y82"/>
      <c r="Z82"/>
      <c r="AA82"/>
      <c r="AB82"/>
      <c r="AC82"/>
      <c r="AD82"/>
      <c r="AE82"/>
    </row>
    <row r="83" spans="1:31" ht="15" x14ac:dyDescent="0.35">
      <c r="A83" s="7" t="s">
        <v>199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1"/>
        <v>Manual</v>
      </c>
      <c r="P83" s="23">
        <v>3</v>
      </c>
      <c r="Q83" s="23">
        <v>13</v>
      </c>
      <c r="R83" s="23">
        <v>0</v>
      </c>
      <c r="S83" s="23">
        <v>5</v>
      </c>
      <c r="T83" s="23">
        <v>3</v>
      </c>
      <c r="U83" s="13">
        <v>19</v>
      </c>
      <c r="V83" s="13">
        <f t="shared" si="2"/>
        <v>31</v>
      </c>
      <c r="W83"/>
      <c r="X83"/>
      <c r="Y83"/>
      <c r="Z83"/>
      <c r="AA83"/>
      <c r="AB83"/>
      <c r="AC83"/>
      <c r="AD83"/>
      <c r="AE83"/>
    </row>
    <row r="84" spans="1:31" ht="15" x14ac:dyDescent="0.35">
      <c r="A84" s="7" t="s">
        <v>200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1"/>
        <v>Manual</v>
      </c>
      <c r="P84" s="23">
        <v>3</v>
      </c>
      <c r="Q84" s="23">
        <v>13</v>
      </c>
      <c r="R84" s="23">
        <v>0</v>
      </c>
      <c r="S84" s="23">
        <v>5</v>
      </c>
      <c r="T84" s="23">
        <v>3</v>
      </c>
      <c r="U84" s="13">
        <v>19</v>
      </c>
      <c r="V84" s="13">
        <f t="shared" si="2"/>
        <v>31</v>
      </c>
      <c r="W84"/>
      <c r="X84"/>
      <c r="Y84"/>
      <c r="Z84"/>
      <c r="AA84"/>
      <c r="AB84"/>
      <c r="AC84"/>
      <c r="AD84"/>
      <c r="AE84"/>
    </row>
    <row r="85" spans="1:31" ht="15" x14ac:dyDescent="0.35">
      <c r="A85" s="7" t="s">
        <v>201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1"/>
        <v>Manual</v>
      </c>
      <c r="P85" s="23">
        <v>1</v>
      </c>
      <c r="Q85" s="23">
        <v>12</v>
      </c>
      <c r="R85" s="23">
        <v>0</v>
      </c>
      <c r="S85" s="23">
        <v>1</v>
      </c>
      <c r="T85" s="23">
        <v>0</v>
      </c>
      <c r="U85" s="13">
        <v>13</v>
      </c>
      <c r="V85" s="13">
        <f t="shared" si="2"/>
        <v>14</v>
      </c>
      <c r="W85"/>
      <c r="X85"/>
      <c r="Y85"/>
      <c r="Z85"/>
      <c r="AA85"/>
      <c r="AB85"/>
      <c r="AC85"/>
      <c r="AD85"/>
      <c r="AE85"/>
    </row>
    <row r="86" spans="1:31" ht="15" x14ac:dyDescent="0.35">
      <c r="A86" s="5" t="s">
        <v>202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1"/>
        <v>Manual</v>
      </c>
      <c r="P86" s="23">
        <v>1</v>
      </c>
      <c r="Q86" s="23">
        <v>12</v>
      </c>
      <c r="R86" s="23">
        <v>0</v>
      </c>
      <c r="S86" s="23">
        <v>1</v>
      </c>
      <c r="T86" s="23">
        <v>0</v>
      </c>
      <c r="U86" s="13">
        <v>13</v>
      </c>
      <c r="V86" s="13">
        <f t="shared" si="2"/>
        <v>14</v>
      </c>
      <c r="W86"/>
      <c r="X86"/>
      <c r="Y86"/>
      <c r="Z86"/>
      <c r="AA86"/>
      <c r="AB86"/>
      <c r="AC86"/>
      <c r="AD86"/>
      <c r="AE86"/>
    </row>
    <row r="87" spans="1:31" ht="15" x14ac:dyDescent="0.35">
      <c r="A87" s="5" t="s">
        <v>203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1"/>
        <v>Manual</v>
      </c>
      <c r="P87" s="23">
        <v>1</v>
      </c>
      <c r="Q87" s="23">
        <v>12</v>
      </c>
      <c r="R87" s="23">
        <v>0</v>
      </c>
      <c r="S87" s="23">
        <v>1</v>
      </c>
      <c r="T87" s="23">
        <v>0</v>
      </c>
      <c r="U87" s="13">
        <v>13</v>
      </c>
      <c r="V87" s="13">
        <f t="shared" si="2"/>
        <v>14</v>
      </c>
      <c r="W87"/>
      <c r="X87"/>
      <c r="Y87"/>
      <c r="Z87"/>
      <c r="AA87"/>
      <c r="AB87"/>
      <c r="AC87"/>
      <c r="AD87"/>
      <c r="AE87"/>
    </row>
    <row r="88" spans="1:31" ht="15" x14ac:dyDescent="0.35">
      <c r="A88" s="5" t="s">
        <v>204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ref="O88:O119" si="3">IF(NOT(ISERR(SEARCH("*_Buggy",$A88))), "Buggy", IF(NOT(ISERR(SEARCH("*_Manual",$A88))), "Manual", IF(NOT(ISERR(SEARCH("*_Auto",$A88))), "Auto", "")))</f>
        <v>Manual</v>
      </c>
      <c r="P88" s="23">
        <v>1</v>
      </c>
      <c r="Q88" s="23">
        <v>12</v>
      </c>
      <c r="R88" s="23">
        <v>0</v>
      </c>
      <c r="S88" s="23">
        <v>1</v>
      </c>
      <c r="T88" s="23">
        <v>0</v>
      </c>
      <c r="U88" s="13">
        <v>13</v>
      </c>
      <c r="V88" s="13">
        <f t="shared" si="2"/>
        <v>14</v>
      </c>
      <c r="W88"/>
      <c r="X88"/>
      <c r="Y88"/>
      <c r="Z88"/>
      <c r="AA88"/>
      <c r="AB88"/>
      <c r="AC88"/>
      <c r="AD88"/>
      <c r="AE88"/>
    </row>
    <row r="89" spans="1:31" ht="15" x14ac:dyDescent="0.35">
      <c r="A89" s="5" t="s">
        <v>205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si="3"/>
        <v>Manual</v>
      </c>
      <c r="P89" s="23">
        <v>1</v>
      </c>
      <c r="Q89" s="23">
        <v>12</v>
      </c>
      <c r="R89" s="23">
        <v>0</v>
      </c>
      <c r="S89" s="23">
        <v>1</v>
      </c>
      <c r="T89" s="23">
        <v>0</v>
      </c>
      <c r="U89" s="13">
        <v>13</v>
      </c>
      <c r="V89" s="13">
        <f t="shared" si="2"/>
        <v>14</v>
      </c>
      <c r="W89"/>
      <c r="X89"/>
      <c r="Y89"/>
      <c r="Z89"/>
      <c r="AA89"/>
      <c r="AB89"/>
      <c r="AC89"/>
      <c r="AD89"/>
      <c r="AE89"/>
    </row>
    <row r="90" spans="1:31" ht="15" x14ac:dyDescent="0.35">
      <c r="A90" s="7" t="s">
        <v>206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3"/>
        <v>Manual</v>
      </c>
      <c r="P90" s="23">
        <v>7</v>
      </c>
      <c r="Q90" s="23">
        <v>0</v>
      </c>
      <c r="R90" s="23">
        <v>0</v>
      </c>
      <c r="S90" s="23">
        <v>7</v>
      </c>
      <c r="T90" s="23">
        <v>0</v>
      </c>
      <c r="U90" s="13">
        <v>7</v>
      </c>
      <c r="V90" s="13">
        <f t="shared" si="2"/>
        <v>20</v>
      </c>
      <c r="W90"/>
      <c r="X90"/>
      <c r="Y90"/>
      <c r="Z90"/>
      <c r="AA90"/>
      <c r="AB90"/>
      <c r="AC90"/>
      <c r="AD90"/>
      <c r="AE90"/>
    </row>
    <row r="91" spans="1:31" ht="15" x14ac:dyDescent="0.35">
      <c r="A91" s="7" t="s">
        <v>207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3"/>
        <v>Manual</v>
      </c>
      <c r="P91" s="23">
        <v>7</v>
      </c>
      <c r="Q91" s="23">
        <v>0</v>
      </c>
      <c r="R91" s="23">
        <v>0</v>
      </c>
      <c r="S91" s="23">
        <v>7</v>
      </c>
      <c r="T91" s="23">
        <v>0</v>
      </c>
      <c r="U91" s="13">
        <v>7</v>
      </c>
      <c r="V91" s="13">
        <f t="shared" si="2"/>
        <v>20</v>
      </c>
      <c r="W91"/>
      <c r="X91"/>
      <c r="Y91"/>
      <c r="Z91"/>
      <c r="AA91"/>
      <c r="AB91"/>
      <c r="AC91"/>
      <c r="AD91"/>
      <c r="AE91"/>
    </row>
    <row r="92" spans="1:31" ht="15" x14ac:dyDescent="0.35">
      <c r="A92" s="5" t="s">
        <v>208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3"/>
        <v>Manual</v>
      </c>
      <c r="P92" s="23">
        <v>7</v>
      </c>
      <c r="Q92" s="23">
        <v>0</v>
      </c>
      <c r="R92" s="23">
        <v>0</v>
      </c>
      <c r="S92" s="23">
        <v>7</v>
      </c>
      <c r="T92" s="23">
        <v>0</v>
      </c>
      <c r="U92" s="13">
        <v>7</v>
      </c>
      <c r="V92" s="13">
        <f t="shared" si="2"/>
        <v>20</v>
      </c>
      <c r="W92"/>
      <c r="X92"/>
      <c r="Y92"/>
      <c r="Z92"/>
      <c r="AA92"/>
      <c r="AB92"/>
      <c r="AC92"/>
      <c r="AD92"/>
      <c r="AE92"/>
    </row>
    <row r="93" spans="1:31" ht="15" x14ac:dyDescent="0.35">
      <c r="A93" s="5" t="s">
        <v>209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3"/>
        <v>Manual</v>
      </c>
      <c r="P93" s="23">
        <v>2</v>
      </c>
      <c r="Q93" s="23">
        <v>0</v>
      </c>
      <c r="R93" s="23">
        <v>0</v>
      </c>
      <c r="S93" s="23">
        <v>2</v>
      </c>
      <c r="T93" s="23">
        <v>0</v>
      </c>
      <c r="U93" s="13">
        <v>2</v>
      </c>
      <c r="V93" s="13">
        <f t="shared" si="2"/>
        <v>5</v>
      </c>
      <c r="W93"/>
      <c r="X93"/>
      <c r="Y93"/>
      <c r="Z93"/>
      <c r="AA93"/>
      <c r="AB93"/>
      <c r="AC93"/>
      <c r="AD93"/>
      <c r="AE93"/>
    </row>
    <row r="94" spans="1:31" ht="15" x14ac:dyDescent="0.35">
      <c r="A94" s="5" t="s">
        <v>210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3"/>
        <v>Manual</v>
      </c>
      <c r="P94" s="23">
        <v>2</v>
      </c>
      <c r="Q94" s="23">
        <v>0</v>
      </c>
      <c r="R94" s="23">
        <v>0</v>
      </c>
      <c r="S94" s="23">
        <v>2</v>
      </c>
      <c r="T94" s="23">
        <v>0</v>
      </c>
      <c r="U94" s="13">
        <v>2</v>
      </c>
      <c r="V94" s="13">
        <f t="shared" si="2"/>
        <v>5</v>
      </c>
      <c r="W94"/>
      <c r="X94"/>
      <c r="Y94"/>
      <c r="Z94"/>
      <c r="AA94"/>
      <c r="AB94"/>
      <c r="AC94"/>
      <c r="AD94"/>
      <c r="AE94"/>
    </row>
    <row r="95" spans="1:31" ht="15" x14ac:dyDescent="0.35">
      <c r="A95" s="7" t="s">
        <v>211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3"/>
        <v>Manual</v>
      </c>
      <c r="P95" s="23">
        <v>1</v>
      </c>
      <c r="Q95" s="23">
        <v>2</v>
      </c>
      <c r="R95" s="23">
        <v>0</v>
      </c>
      <c r="S95" s="23">
        <v>1</v>
      </c>
      <c r="T95" s="23">
        <v>0</v>
      </c>
      <c r="U95" s="13">
        <v>3</v>
      </c>
      <c r="V95" s="13">
        <f t="shared" si="2"/>
        <v>4</v>
      </c>
      <c r="W95"/>
      <c r="X95"/>
      <c r="Y95"/>
      <c r="Z95"/>
      <c r="AA95"/>
      <c r="AB95"/>
      <c r="AC95"/>
      <c r="AD95"/>
      <c r="AE95"/>
    </row>
    <row r="96" spans="1:31" ht="15" x14ac:dyDescent="0.35">
      <c r="A96" s="5" t="s">
        <v>212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3"/>
        <v>Manual</v>
      </c>
      <c r="P96" s="23">
        <v>4</v>
      </c>
      <c r="Q96" s="23">
        <v>0</v>
      </c>
      <c r="R96" s="23">
        <v>2</v>
      </c>
      <c r="S96" s="23">
        <v>2</v>
      </c>
      <c r="T96" s="23">
        <v>0</v>
      </c>
      <c r="U96" s="13">
        <v>4</v>
      </c>
      <c r="V96" s="13">
        <f t="shared" si="2"/>
        <v>9</v>
      </c>
      <c r="W96"/>
      <c r="X96"/>
      <c r="Y96"/>
      <c r="Z96"/>
      <c r="AA96"/>
      <c r="AB96"/>
      <c r="AC96"/>
      <c r="AD96"/>
      <c r="AE96"/>
    </row>
    <row r="97" spans="1:31" ht="15" x14ac:dyDescent="0.35">
      <c r="A97" s="7" t="s">
        <v>213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3"/>
        <v>Manual</v>
      </c>
      <c r="P97" s="23">
        <v>21</v>
      </c>
      <c r="Q97" s="23">
        <v>11</v>
      </c>
      <c r="R97" s="23">
        <v>0</v>
      </c>
      <c r="S97" s="23">
        <v>18</v>
      </c>
      <c r="T97" s="23">
        <v>0</v>
      </c>
      <c r="U97" s="13">
        <v>29</v>
      </c>
      <c r="V97" s="13">
        <f t="shared" si="2"/>
        <v>67</v>
      </c>
      <c r="W97"/>
      <c r="X97"/>
      <c r="Y97"/>
      <c r="Z97"/>
      <c r="AA97"/>
      <c r="AB97"/>
      <c r="AC97"/>
      <c r="AD97"/>
      <c r="AE97"/>
    </row>
    <row r="98" spans="1:31" ht="15" x14ac:dyDescent="0.35">
      <c r="A98" s="7" t="s">
        <v>214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3"/>
        <v>Manual</v>
      </c>
      <c r="P98" s="23">
        <v>5</v>
      </c>
      <c r="Q98" s="23">
        <v>1</v>
      </c>
      <c r="R98" s="23">
        <v>1</v>
      </c>
      <c r="S98" s="23">
        <v>3</v>
      </c>
      <c r="T98" s="23">
        <v>0</v>
      </c>
      <c r="U98" s="13">
        <v>5</v>
      </c>
      <c r="V98" s="13">
        <f t="shared" si="2"/>
        <v>12</v>
      </c>
      <c r="W98"/>
      <c r="X98"/>
      <c r="Y98"/>
      <c r="Z98"/>
      <c r="AA98"/>
      <c r="AB98"/>
      <c r="AC98"/>
      <c r="AD98"/>
      <c r="AE98"/>
    </row>
    <row r="99" spans="1:31" ht="15" x14ac:dyDescent="0.35">
      <c r="A99" s="7" t="s">
        <v>215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3"/>
        <v>Manual</v>
      </c>
      <c r="P99" s="23">
        <v>1</v>
      </c>
      <c r="Q99" s="23">
        <v>2</v>
      </c>
      <c r="R99" s="23">
        <v>0</v>
      </c>
      <c r="S99" s="23">
        <v>1</v>
      </c>
      <c r="T99" s="23">
        <v>0</v>
      </c>
      <c r="U99" s="13">
        <v>3</v>
      </c>
      <c r="V99" s="13">
        <f t="shared" si="2"/>
        <v>4</v>
      </c>
      <c r="W99"/>
      <c r="X99"/>
      <c r="Y99"/>
      <c r="Z99"/>
      <c r="AA99"/>
      <c r="AB99"/>
      <c r="AC99"/>
      <c r="AD99"/>
      <c r="AE99"/>
    </row>
    <row r="100" spans="1:31" ht="15" x14ac:dyDescent="0.35">
      <c r="A100" s="7" t="s">
        <v>216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3"/>
        <v>Manual</v>
      </c>
      <c r="P100" s="23">
        <v>1</v>
      </c>
      <c r="Q100" s="23">
        <v>0</v>
      </c>
      <c r="R100" s="23">
        <v>7</v>
      </c>
      <c r="S100" s="23">
        <v>1</v>
      </c>
      <c r="T100" s="23">
        <v>0</v>
      </c>
      <c r="U100" s="13">
        <v>8</v>
      </c>
      <c r="V100" s="13">
        <f t="shared" si="2"/>
        <v>9</v>
      </c>
      <c r="W100"/>
      <c r="X100"/>
      <c r="Y100"/>
      <c r="Z100"/>
      <c r="AA100"/>
      <c r="AB100"/>
      <c r="AC100"/>
      <c r="AD100"/>
      <c r="AE100"/>
    </row>
    <row r="101" spans="1:31" ht="15" x14ac:dyDescent="0.35">
      <c r="A101" s="5" t="s">
        <v>217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3"/>
        <v>Manual</v>
      </c>
      <c r="P101" s="23">
        <v>3</v>
      </c>
      <c r="Q101" s="23">
        <v>13</v>
      </c>
      <c r="R101" s="23">
        <v>0</v>
      </c>
      <c r="S101" s="23">
        <v>5</v>
      </c>
      <c r="T101" s="23">
        <v>3</v>
      </c>
      <c r="U101" s="13">
        <v>19</v>
      </c>
      <c r="V101" s="13">
        <f t="shared" si="2"/>
        <v>31</v>
      </c>
      <c r="W101"/>
      <c r="X101"/>
      <c r="Y101"/>
      <c r="Z101"/>
      <c r="AA101"/>
      <c r="AB101"/>
      <c r="AC101"/>
      <c r="AD101"/>
      <c r="AE101"/>
    </row>
    <row r="102" spans="1:31" ht="15" x14ac:dyDescent="0.35">
      <c r="A102" s="7" t="s">
        <v>218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3"/>
        <v>Manual</v>
      </c>
      <c r="P102" s="23">
        <v>3</v>
      </c>
      <c r="Q102" s="23">
        <v>13</v>
      </c>
      <c r="R102" s="23">
        <v>0</v>
      </c>
      <c r="S102" s="23">
        <v>5</v>
      </c>
      <c r="T102" s="23">
        <v>3</v>
      </c>
      <c r="U102" s="13">
        <v>19</v>
      </c>
      <c r="V102" s="13">
        <f t="shared" si="2"/>
        <v>31</v>
      </c>
      <c r="W102"/>
      <c r="X102"/>
      <c r="Y102"/>
      <c r="Z102"/>
      <c r="AA102"/>
      <c r="AB102"/>
      <c r="AC102"/>
      <c r="AD102"/>
      <c r="AE102"/>
    </row>
    <row r="103" spans="1:31" ht="15" x14ac:dyDescent="0.35">
      <c r="A103" s="5" t="s">
        <v>219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3"/>
        <v>Manual</v>
      </c>
      <c r="P103" s="23">
        <v>3</v>
      </c>
      <c r="Q103" s="23">
        <v>13</v>
      </c>
      <c r="R103" s="23">
        <v>0</v>
      </c>
      <c r="S103" s="23">
        <v>5</v>
      </c>
      <c r="T103" s="23">
        <v>3</v>
      </c>
      <c r="U103" s="13">
        <v>19</v>
      </c>
      <c r="V103" s="13">
        <f t="shared" si="2"/>
        <v>31</v>
      </c>
      <c r="W103"/>
      <c r="X103"/>
      <c r="Y103"/>
      <c r="Z103"/>
      <c r="AA103"/>
      <c r="AB103"/>
      <c r="AC103"/>
      <c r="AD103"/>
      <c r="AE103"/>
    </row>
    <row r="104" spans="1:31" ht="15" x14ac:dyDescent="0.35">
      <c r="A104" s="7" t="s">
        <v>220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3"/>
        <v>Manual</v>
      </c>
      <c r="P104" s="23">
        <v>3</v>
      </c>
      <c r="Q104" s="23">
        <v>13</v>
      </c>
      <c r="R104" s="23">
        <v>0</v>
      </c>
      <c r="S104" s="23">
        <v>5</v>
      </c>
      <c r="T104" s="23">
        <v>3</v>
      </c>
      <c r="U104" s="13">
        <v>19</v>
      </c>
      <c r="V104" s="13">
        <f t="shared" si="2"/>
        <v>31</v>
      </c>
      <c r="W104"/>
      <c r="X104"/>
      <c r="Y104"/>
      <c r="Z104"/>
      <c r="AA104"/>
      <c r="AB104"/>
      <c r="AC104"/>
      <c r="AD104"/>
      <c r="AE104"/>
    </row>
    <row r="105" spans="1:31" ht="15" x14ac:dyDescent="0.35">
      <c r="A105" s="5" t="s">
        <v>221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3"/>
        <v>Manual</v>
      </c>
      <c r="P105" s="23">
        <v>3</v>
      </c>
      <c r="Q105" s="23">
        <v>13</v>
      </c>
      <c r="R105" s="23">
        <v>0</v>
      </c>
      <c r="S105" s="23">
        <v>5</v>
      </c>
      <c r="T105" s="23">
        <v>3</v>
      </c>
      <c r="U105" s="13">
        <v>19</v>
      </c>
      <c r="V105" s="13">
        <f t="shared" si="2"/>
        <v>31</v>
      </c>
      <c r="W105"/>
      <c r="X105"/>
      <c r="Y105"/>
      <c r="Z105"/>
      <c r="AA105"/>
      <c r="AB105"/>
      <c r="AC105"/>
      <c r="AD105"/>
      <c r="AE105"/>
    </row>
    <row r="106" spans="1:31" ht="15" x14ac:dyDescent="0.35">
      <c r="A106" s="7" t="s">
        <v>222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3"/>
        <v>Manual</v>
      </c>
      <c r="P106" s="23">
        <v>1</v>
      </c>
      <c r="Q106" s="23">
        <v>12</v>
      </c>
      <c r="R106" s="23">
        <v>0</v>
      </c>
      <c r="S106" s="23">
        <v>1</v>
      </c>
      <c r="T106" s="23">
        <v>0</v>
      </c>
      <c r="U106" s="13">
        <v>13</v>
      </c>
      <c r="V106" s="13">
        <f t="shared" si="2"/>
        <v>14</v>
      </c>
      <c r="W106"/>
      <c r="X106"/>
      <c r="Y106"/>
      <c r="Z106"/>
      <c r="AA106"/>
      <c r="AB106"/>
      <c r="AC106"/>
      <c r="AD106"/>
      <c r="AE106"/>
    </row>
    <row r="107" spans="1:31" ht="15" x14ac:dyDescent="0.35">
      <c r="A107" s="5" t="s">
        <v>223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3"/>
        <v>Manual</v>
      </c>
      <c r="P107" s="23">
        <v>2</v>
      </c>
      <c r="Q107" s="23">
        <v>3</v>
      </c>
      <c r="R107" s="23">
        <v>1</v>
      </c>
      <c r="S107" s="23">
        <v>2</v>
      </c>
      <c r="T107" s="23">
        <v>0</v>
      </c>
      <c r="U107" s="13">
        <v>6</v>
      </c>
      <c r="V107" s="13">
        <f t="shared" si="2"/>
        <v>9</v>
      </c>
      <c r="W107"/>
      <c r="X107"/>
      <c r="Y107"/>
      <c r="Z107"/>
      <c r="AA107"/>
      <c r="AB107"/>
      <c r="AC107"/>
      <c r="AD107"/>
      <c r="AE107"/>
    </row>
    <row r="108" spans="1:31" ht="15" x14ac:dyDescent="0.35">
      <c r="A108" s="7" t="s">
        <v>224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3"/>
        <v>Manual</v>
      </c>
      <c r="P108" s="23">
        <v>2</v>
      </c>
      <c r="Q108" s="23">
        <v>3</v>
      </c>
      <c r="R108" s="23">
        <v>1</v>
      </c>
      <c r="S108" s="23">
        <v>2</v>
      </c>
      <c r="T108" s="23">
        <v>0</v>
      </c>
      <c r="U108" s="13">
        <v>6</v>
      </c>
      <c r="V108" s="13">
        <f t="shared" si="2"/>
        <v>9</v>
      </c>
      <c r="W108"/>
      <c r="X108"/>
      <c r="Y108"/>
      <c r="Z108"/>
      <c r="AA108"/>
      <c r="AB108"/>
      <c r="AC108"/>
      <c r="AD108"/>
      <c r="AE108"/>
    </row>
    <row r="109" spans="1:31" ht="15" x14ac:dyDescent="0.35">
      <c r="A109" s="5" t="s">
        <v>225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3"/>
        <v>Manual</v>
      </c>
      <c r="P109" s="23">
        <v>2</v>
      </c>
      <c r="Q109" s="23">
        <v>3</v>
      </c>
      <c r="R109" s="23">
        <v>1</v>
      </c>
      <c r="S109" s="23">
        <v>2</v>
      </c>
      <c r="T109" s="23">
        <v>0</v>
      </c>
      <c r="U109" s="13">
        <v>6</v>
      </c>
      <c r="V109" s="13">
        <f t="shared" si="2"/>
        <v>9</v>
      </c>
      <c r="W109"/>
      <c r="X109"/>
      <c r="Y109"/>
      <c r="Z109"/>
      <c r="AA109"/>
      <c r="AB109"/>
      <c r="AC109"/>
      <c r="AD109"/>
      <c r="AE109"/>
    </row>
    <row r="110" spans="1:31" ht="15" x14ac:dyDescent="0.35">
      <c r="A110" s="5" t="s">
        <v>226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3"/>
        <v>Manual</v>
      </c>
      <c r="P110" s="23">
        <v>2</v>
      </c>
      <c r="Q110" s="23">
        <v>3</v>
      </c>
      <c r="R110" s="23">
        <v>1</v>
      </c>
      <c r="S110" s="23">
        <v>2</v>
      </c>
      <c r="T110" s="23">
        <v>0</v>
      </c>
      <c r="U110" s="13">
        <v>6</v>
      </c>
      <c r="V110" s="13">
        <f t="shared" si="2"/>
        <v>9</v>
      </c>
      <c r="W110"/>
      <c r="X110"/>
      <c r="Y110"/>
      <c r="Z110"/>
      <c r="AA110"/>
      <c r="AB110"/>
      <c r="AC110"/>
      <c r="AD110"/>
      <c r="AE110"/>
    </row>
    <row r="111" spans="1:31" ht="15" x14ac:dyDescent="0.35">
      <c r="A111" s="5" t="s">
        <v>227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3"/>
        <v>Manual</v>
      </c>
      <c r="P111" s="23">
        <v>2</v>
      </c>
      <c r="Q111" s="23">
        <v>3</v>
      </c>
      <c r="R111" s="23">
        <v>1</v>
      </c>
      <c r="S111" s="23">
        <v>2</v>
      </c>
      <c r="T111" s="23">
        <v>0</v>
      </c>
      <c r="U111" s="13">
        <v>6</v>
      </c>
      <c r="V111" s="13">
        <f t="shared" si="2"/>
        <v>9</v>
      </c>
      <c r="W111"/>
      <c r="X111"/>
      <c r="Y111"/>
      <c r="Z111"/>
      <c r="AA111"/>
      <c r="AB111"/>
      <c r="AC111"/>
      <c r="AD111"/>
      <c r="AE111"/>
    </row>
    <row r="112" spans="1:31" ht="15" x14ac:dyDescent="0.35">
      <c r="A112" s="7" t="s">
        <v>228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>
        <v>1241</v>
      </c>
      <c r="N112" s="8">
        <v>68.92</v>
      </c>
      <c r="O112" s="13" t="str">
        <f t="shared" si="3"/>
        <v>Manual</v>
      </c>
      <c r="P112" s="23">
        <v>1</v>
      </c>
      <c r="Q112" s="23">
        <v>0</v>
      </c>
      <c r="R112" s="23">
        <v>0</v>
      </c>
      <c r="S112" s="23">
        <v>1</v>
      </c>
      <c r="T112" s="23">
        <v>0</v>
      </c>
      <c r="U112" s="13">
        <v>1</v>
      </c>
      <c r="V112" s="13">
        <f t="shared" si="2"/>
        <v>2</v>
      </c>
      <c r="W112"/>
      <c r="X112"/>
      <c r="Y112"/>
      <c r="Z112"/>
      <c r="AA112"/>
      <c r="AB112"/>
      <c r="AC112"/>
      <c r="AD112"/>
      <c r="AE112"/>
    </row>
    <row r="113" spans="1:32" ht="15" x14ac:dyDescent="0.35">
      <c r="A113" s="7" t="s">
        <v>229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3"/>
        <v>Manual</v>
      </c>
      <c r="P113" s="23">
        <v>7</v>
      </c>
      <c r="Q113" s="23">
        <v>0</v>
      </c>
      <c r="R113" s="23">
        <v>0</v>
      </c>
      <c r="S113" s="23">
        <v>7</v>
      </c>
      <c r="T113" s="23">
        <v>0</v>
      </c>
      <c r="U113" s="13">
        <v>7</v>
      </c>
      <c r="V113" s="13">
        <f t="shared" si="2"/>
        <v>20</v>
      </c>
      <c r="W113"/>
      <c r="X113"/>
      <c r="Y113"/>
      <c r="Z113"/>
      <c r="AA113"/>
      <c r="AB113"/>
      <c r="AC113"/>
      <c r="AD113"/>
      <c r="AE113"/>
    </row>
    <row r="114" spans="1:32" ht="15" x14ac:dyDescent="0.35">
      <c r="A114" s="7" t="s">
        <v>230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3"/>
        <v>Manual</v>
      </c>
      <c r="P114" s="23">
        <v>3</v>
      </c>
      <c r="Q114" s="23">
        <v>13</v>
      </c>
      <c r="R114" s="23">
        <v>0</v>
      </c>
      <c r="S114" s="23">
        <v>5</v>
      </c>
      <c r="T114" s="23">
        <v>3</v>
      </c>
      <c r="U114" s="13">
        <v>19</v>
      </c>
      <c r="V114" s="13">
        <f t="shared" si="2"/>
        <v>31</v>
      </c>
      <c r="W114"/>
      <c r="X114"/>
      <c r="Y114"/>
      <c r="Z114"/>
      <c r="AA114"/>
      <c r="AB114"/>
      <c r="AC114"/>
      <c r="AD114"/>
      <c r="AE114"/>
    </row>
    <row r="115" spans="1:32" ht="15" x14ac:dyDescent="0.35">
      <c r="A115" s="7" t="s">
        <v>231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3"/>
        <v>Manual</v>
      </c>
      <c r="P115" s="23">
        <v>7</v>
      </c>
      <c r="Q115" s="23">
        <v>0</v>
      </c>
      <c r="R115" s="23">
        <v>0</v>
      </c>
      <c r="S115" s="23">
        <v>7</v>
      </c>
      <c r="T115" s="23">
        <v>0</v>
      </c>
      <c r="U115" s="13">
        <v>7</v>
      </c>
      <c r="V115" s="13">
        <f t="shared" si="2"/>
        <v>20</v>
      </c>
      <c r="W115"/>
      <c r="X115"/>
      <c r="Y115"/>
      <c r="Z115"/>
      <c r="AA115"/>
      <c r="AB115"/>
      <c r="AC115"/>
      <c r="AD115"/>
      <c r="AE115"/>
    </row>
    <row r="116" spans="1:32" ht="15" x14ac:dyDescent="0.35">
      <c r="A116" s="5" t="s">
        <v>232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3"/>
        <v>Manual</v>
      </c>
      <c r="P116" s="23">
        <v>1</v>
      </c>
      <c r="Q116" s="23">
        <v>2</v>
      </c>
      <c r="R116" s="23">
        <v>0</v>
      </c>
      <c r="S116" s="23">
        <v>1</v>
      </c>
      <c r="T116" s="23">
        <v>0</v>
      </c>
      <c r="U116" s="13">
        <v>3</v>
      </c>
      <c r="V116" s="13">
        <f t="shared" si="2"/>
        <v>4</v>
      </c>
      <c r="W116"/>
      <c r="X116"/>
      <c r="Y116"/>
      <c r="Z116"/>
      <c r="AA116"/>
      <c r="AB116"/>
      <c r="AC116"/>
      <c r="AD116"/>
      <c r="AE116"/>
    </row>
    <row r="117" spans="1:32" ht="15" x14ac:dyDescent="0.35">
      <c r="A117" s="5" t="s">
        <v>233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3"/>
        <v>Manual</v>
      </c>
      <c r="P117" s="23">
        <v>16</v>
      </c>
      <c r="Q117" s="23">
        <v>0</v>
      </c>
      <c r="R117" s="23">
        <v>95</v>
      </c>
      <c r="S117" s="23">
        <v>21</v>
      </c>
      <c r="T117" s="23">
        <v>7</v>
      </c>
      <c r="U117" s="13">
        <v>120</v>
      </c>
      <c r="V117" s="13">
        <f t="shared" si="2"/>
        <v>166</v>
      </c>
      <c r="W117"/>
      <c r="X117"/>
      <c r="Y117"/>
      <c r="Z117"/>
      <c r="AA117"/>
      <c r="AB117"/>
      <c r="AC117"/>
      <c r="AD117"/>
      <c r="AE117"/>
    </row>
    <row r="118" spans="1:32" ht="15" x14ac:dyDescent="0.35">
      <c r="A118" s="5" t="s">
        <v>234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3"/>
        <v>Manual</v>
      </c>
      <c r="P118" s="23">
        <v>3</v>
      </c>
      <c r="Q118" s="23">
        <v>13</v>
      </c>
      <c r="R118" s="23">
        <v>0</v>
      </c>
      <c r="S118" s="23">
        <v>5</v>
      </c>
      <c r="T118" s="23">
        <v>3</v>
      </c>
      <c r="U118" s="13">
        <v>19</v>
      </c>
      <c r="V118" s="13">
        <f t="shared" si="2"/>
        <v>31</v>
      </c>
      <c r="W118"/>
      <c r="X118"/>
      <c r="Y118"/>
      <c r="Z118"/>
      <c r="AA118"/>
      <c r="AB118"/>
      <c r="AC118"/>
      <c r="AD118"/>
      <c r="AE118"/>
    </row>
    <row r="119" spans="1:32" ht="15" x14ac:dyDescent="0.35">
      <c r="A119" s="5" t="s">
        <v>235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3"/>
        <v>Manual</v>
      </c>
      <c r="P119" s="23">
        <v>3</v>
      </c>
      <c r="Q119" s="23">
        <v>13</v>
      </c>
      <c r="R119" s="23">
        <v>0</v>
      </c>
      <c r="S119" s="23">
        <v>5</v>
      </c>
      <c r="T119" s="23">
        <v>3</v>
      </c>
      <c r="U119" s="13">
        <v>19</v>
      </c>
      <c r="V119" s="13">
        <f t="shared" si="2"/>
        <v>31</v>
      </c>
      <c r="W119"/>
      <c r="X119"/>
      <c r="Y119"/>
      <c r="Z119"/>
      <c r="AA119"/>
      <c r="AB119"/>
      <c r="AC119"/>
      <c r="AD119"/>
      <c r="AE119"/>
    </row>
    <row r="120" spans="1:32" ht="15" x14ac:dyDescent="0.35">
      <c r="A120" s="5" t="s">
        <v>236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ref="O120:O151" si="4">IF(NOT(ISERR(SEARCH("*_Buggy",$A120))), "Buggy", IF(NOT(ISERR(SEARCH("*_Manual",$A120))), "Manual", IF(NOT(ISERR(SEARCH("*_Auto",$A120))), "Auto", "")))</f>
        <v>Manual</v>
      </c>
      <c r="P120" s="23">
        <v>3</v>
      </c>
      <c r="Q120" s="23">
        <v>13</v>
      </c>
      <c r="R120" s="23">
        <v>0</v>
      </c>
      <c r="S120" s="23">
        <v>5</v>
      </c>
      <c r="T120" s="23">
        <v>3</v>
      </c>
      <c r="U120" s="13">
        <v>19</v>
      </c>
      <c r="V120" s="13">
        <f t="shared" si="2"/>
        <v>31</v>
      </c>
      <c r="W120"/>
      <c r="X120"/>
      <c r="Y120"/>
      <c r="Z120"/>
      <c r="AA120"/>
      <c r="AB120"/>
      <c r="AC120"/>
      <c r="AD120"/>
      <c r="AE120"/>
    </row>
    <row r="121" spans="1:32" ht="15" x14ac:dyDescent="0.35">
      <c r="A121" s="7" t="s">
        <v>237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si="4"/>
        <v>Manual</v>
      </c>
      <c r="P121" s="23">
        <v>3</v>
      </c>
      <c r="Q121" s="23">
        <v>13</v>
      </c>
      <c r="R121" s="23">
        <v>0</v>
      </c>
      <c r="S121" s="23">
        <v>5</v>
      </c>
      <c r="T121" s="23">
        <v>3</v>
      </c>
      <c r="U121" s="13">
        <v>19</v>
      </c>
      <c r="V121" s="13">
        <f t="shared" si="2"/>
        <v>31</v>
      </c>
      <c r="W121"/>
      <c r="X121"/>
      <c r="Y121"/>
      <c r="Z121"/>
      <c r="AA121"/>
      <c r="AB121"/>
      <c r="AC121"/>
      <c r="AD121"/>
      <c r="AE121"/>
    </row>
    <row r="122" spans="1:32" ht="15" x14ac:dyDescent="0.35">
      <c r="A122" s="7" t="s">
        <v>238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4"/>
        <v>Manual</v>
      </c>
      <c r="P122" s="23">
        <v>3</v>
      </c>
      <c r="Q122" s="23">
        <v>13</v>
      </c>
      <c r="R122" s="23">
        <v>0</v>
      </c>
      <c r="S122" s="23">
        <v>5</v>
      </c>
      <c r="T122" s="23">
        <v>3</v>
      </c>
      <c r="U122" s="13">
        <v>19</v>
      </c>
      <c r="V122" s="13">
        <f t="shared" si="2"/>
        <v>31</v>
      </c>
      <c r="W122"/>
      <c r="X122"/>
      <c r="Y122"/>
      <c r="Z122"/>
      <c r="AA122"/>
      <c r="AB122"/>
      <c r="AC122"/>
      <c r="AD122"/>
      <c r="AE122"/>
    </row>
    <row r="123" spans="1:32" ht="15" x14ac:dyDescent="0.35">
      <c r="A123" s="7" t="s">
        <v>239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4"/>
        <v>Manual</v>
      </c>
      <c r="P123" s="23">
        <v>1</v>
      </c>
      <c r="Q123" s="23">
        <v>12</v>
      </c>
      <c r="R123" s="23">
        <v>0</v>
      </c>
      <c r="S123" s="23">
        <v>1</v>
      </c>
      <c r="T123" s="23">
        <v>0</v>
      </c>
      <c r="U123" s="13">
        <v>13</v>
      </c>
      <c r="V123" s="13">
        <f t="shared" si="2"/>
        <v>14</v>
      </c>
      <c r="W123"/>
      <c r="X123"/>
      <c r="Y123"/>
      <c r="Z123"/>
      <c r="AA123"/>
      <c r="AB123"/>
      <c r="AC123"/>
      <c r="AD123"/>
      <c r="AE123"/>
    </row>
    <row r="124" spans="1:32" ht="15" x14ac:dyDescent="0.35">
      <c r="A124" s="7" t="s">
        <v>240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4"/>
        <v>Manual</v>
      </c>
      <c r="P124" s="23">
        <v>1</v>
      </c>
      <c r="Q124" s="23">
        <v>12</v>
      </c>
      <c r="R124" s="23">
        <v>0</v>
      </c>
      <c r="S124" s="23">
        <v>1</v>
      </c>
      <c r="T124" s="23">
        <v>0</v>
      </c>
      <c r="U124" s="13">
        <v>13</v>
      </c>
      <c r="V124" s="13">
        <f t="shared" si="2"/>
        <v>14</v>
      </c>
      <c r="W124"/>
      <c r="X124"/>
      <c r="Y124"/>
      <c r="Z124"/>
      <c r="AA124"/>
      <c r="AB124"/>
      <c r="AC124"/>
      <c r="AD124"/>
      <c r="AE124"/>
    </row>
    <row r="125" spans="1:32" ht="29.4" thickBot="1" x14ac:dyDescent="0.4">
      <c r="A125" s="18" t="s">
        <v>241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4"/>
        <v>Manual</v>
      </c>
      <c r="P125" s="25">
        <v>7</v>
      </c>
      <c r="Q125" s="25">
        <v>0</v>
      </c>
      <c r="R125" s="25">
        <v>0</v>
      </c>
      <c r="S125" s="25">
        <v>7</v>
      </c>
      <c r="T125" s="25">
        <v>0</v>
      </c>
      <c r="U125" s="20">
        <v>7</v>
      </c>
      <c r="V125" s="20">
        <f t="shared" si="2"/>
        <v>20</v>
      </c>
      <c r="X125" s="32" t="s">
        <v>119</v>
      </c>
      <c r="Y125" s="32" t="s">
        <v>120</v>
      </c>
      <c r="Z125" s="32" t="s">
        <v>117</v>
      </c>
      <c r="AA125" s="32" t="s">
        <v>118</v>
      </c>
      <c r="AB125"/>
      <c r="AC125" s="32" t="s">
        <v>261</v>
      </c>
      <c r="AD125" s="32" t="s">
        <v>262</v>
      </c>
      <c r="AE125" s="32" t="s">
        <v>263</v>
      </c>
      <c r="AF125" s="32" t="s">
        <v>264</v>
      </c>
    </row>
    <row r="126" spans="1:32" ht="15" x14ac:dyDescent="0.35">
      <c r="A126" s="15" t="s">
        <v>124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4"/>
        <v>Auto</v>
      </c>
      <c r="P126" s="24">
        <v>1</v>
      </c>
      <c r="Q126" s="24">
        <v>2</v>
      </c>
      <c r="R126" s="24">
        <v>0</v>
      </c>
      <c r="S126" s="24">
        <v>1</v>
      </c>
      <c r="T126" s="24">
        <v>0</v>
      </c>
      <c r="U126" s="17">
        <v>3</v>
      </c>
      <c r="V126" s="17">
        <f t="shared" si="2"/>
        <v>4</v>
      </c>
      <c r="X126" t="str">
        <f>IF(AND($P75=1,$P126=1,$U75=1,$U126=1), "YES", "NO")</f>
        <v>NO</v>
      </c>
      <c r="Y126" t="str">
        <f>IF(AND($P75=1,$P126=1,$U75&gt;1,$U126&gt;1), "YES", "NO")</f>
        <v>YES</v>
      </c>
      <c r="Z126" t="str">
        <f t="shared" ref="Z126:Z157" si="5">IF(AND(P75&gt;1,P126&gt;1,P75=U75,P126=U126), "YES", "NO")</f>
        <v>NO</v>
      </c>
      <c r="AA126" t="str">
        <f t="shared" ref="AA126:AA157" si="6">IF(AND(P75&gt;1,P126&gt;1,P75&lt;U75,P126&lt;U126), "YES", "NO")</f>
        <v>NO</v>
      </c>
      <c r="AB126"/>
      <c r="AC126" s="37" t="str">
        <f>IF(OR(X126="YES", Y126="YES"), "YES", "NO")</f>
        <v>YES</v>
      </c>
      <c r="AD126" s="37" t="str">
        <f>IF(OR(Z126="YES", AA126="YES"), "YES", "NO")</f>
        <v>NO</v>
      </c>
      <c r="AE126" s="1" t="str">
        <f>X126</f>
        <v>NO</v>
      </c>
      <c r="AF126" s="37" t="str">
        <f>IF(OR(Y126="YES", AA126="YES"), "YES", "NO")</f>
        <v>YES</v>
      </c>
    </row>
    <row r="127" spans="1:32" ht="15" x14ac:dyDescent="0.35">
      <c r="A127" s="7" t="s">
        <v>125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4"/>
        <v>Auto</v>
      </c>
      <c r="P127" s="23">
        <v>1</v>
      </c>
      <c r="Q127" s="23">
        <v>2</v>
      </c>
      <c r="R127" s="23">
        <v>0</v>
      </c>
      <c r="S127" s="23">
        <v>1</v>
      </c>
      <c r="T127" s="23">
        <v>0</v>
      </c>
      <c r="U127" s="13">
        <v>3</v>
      </c>
      <c r="V127" s="13">
        <f t="shared" si="2"/>
        <v>4</v>
      </c>
      <c r="X127" t="str">
        <f t="shared" ref="X127:X176" si="7">IF(AND($P76=1,$P127=1,$U76=1,$U127=1), "YES", "NO")</f>
        <v>NO</v>
      </c>
      <c r="Y127" t="str">
        <f t="shared" ref="Y127:Y176" si="8">IF(AND($P76=1,$P127=1,$U76&gt;1,$U127&gt;1), "YES", "NO")</f>
        <v>YES</v>
      </c>
      <c r="Z127" t="str">
        <f t="shared" si="5"/>
        <v>NO</v>
      </c>
      <c r="AA127" t="str">
        <f t="shared" si="6"/>
        <v>NO</v>
      </c>
      <c r="AB127"/>
      <c r="AC127" s="37" t="str">
        <f>IF(OR(X127="YES", Y127="YES"), "YES", "NO")</f>
        <v>YES</v>
      </c>
      <c r="AD127" s="37" t="str">
        <f t="shared" ref="AD127:AD176" si="9">IF(OR(Z127="YES", AA127="YES"), "YES", "NO")</f>
        <v>NO</v>
      </c>
      <c r="AE127" s="1" t="str">
        <f t="shared" ref="AE127:AE176" si="10">X127</f>
        <v>NO</v>
      </c>
      <c r="AF127" s="37" t="str">
        <f t="shared" ref="AF127:AF176" si="11">IF(OR(Y127="YES", AA127="YES"), "YES", "NO")</f>
        <v>YES</v>
      </c>
    </row>
    <row r="128" spans="1:32" ht="15" x14ac:dyDescent="0.35">
      <c r="A128" s="7" t="s">
        <v>126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4"/>
        <v>Auto</v>
      </c>
      <c r="P128" s="23">
        <v>1</v>
      </c>
      <c r="Q128" s="23">
        <v>1</v>
      </c>
      <c r="R128" s="23">
        <v>0</v>
      </c>
      <c r="S128" s="23">
        <v>2</v>
      </c>
      <c r="T128" s="23">
        <v>1</v>
      </c>
      <c r="U128" s="13">
        <v>4</v>
      </c>
      <c r="V128" s="13">
        <f t="shared" si="2"/>
        <v>7</v>
      </c>
      <c r="X128" t="str">
        <f t="shared" si="7"/>
        <v>NO</v>
      </c>
      <c r="Y128" t="str">
        <f t="shared" si="8"/>
        <v>YES</v>
      </c>
      <c r="Z128" t="str">
        <f t="shared" si="5"/>
        <v>NO</v>
      </c>
      <c r="AA128" t="str">
        <f t="shared" si="6"/>
        <v>NO</v>
      </c>
      <c r="AB128"/>
      <c r="AC128" s="37" t="str">
        <f t="shared" ref="AC128:AC176" si="12">IF(OR(X128="YES", Y128="YES"), "YES", "NO")</f>
        <v>YES</v>
      </c>
      <c r="AD128" s="37" t="str">
        <f t="shared" si="9"/>
        <v>NO</v>
      </c>
      <c r="AE128" s="1" t="str">
        <f t="shared" si="10"/>
        <v>NO</v>
      </c>
      <c r="AF128" s="37" t="str">
        <f t="shared" si="11"/>
        <v>YES</v>
      </c>
    </row>
    <row r="129" spans="1:32" ht="15" x14ac:dyDescent="0.35">
      <c r="A129" s="5" t="s">
        <v>127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4"/>
        <v>Auto</v>
      </c>
      <c r="P129" s="23">
        <v>2</v>
      </c>
      <c r="Q129" s="23">
        <v>4</v>
      </c>
      <c r="R129" s="23">
        <v>0</v>
      </c>
      <c r="S129" s="23">
        <v>2</v>
      </c>
      <c r="T129" s="23">
        <v>2</v>
      </c>
      <c r="U129" s="13">
        <v>8</v>
      </c>
      <c r="V129" s="13">
        <f t="shared" si="2"/>
        <v>13</v>
      </c>
      <c r="X129" t="str">
        <f t="shared" si="7"/>
        <v>NO</v>
      </c>
      <c r="Y129" t="str">
        <f t="shared" si="8"/>
        <v>NO</v>
      </c>
      <c r="Z129" t="str">
        <f t="shared" si="5"/>
        <v>NO</v>
      </c>
      <c r="AA129" t="str">
        <f t="shared" si="6"/>
        <v>NO</v>
      </c>
      <c r="AB129"/>
      <c r="AC129" s="37" t="str">
        <f t="shared" si="12"/>
        <v>NO</v>
      </c>
      <c r="AD129" s="37" t="str">
        <f t="shared" si="9"/>
        <v>NO</v>
      </c>
      <c r="AE129" s="1" t="str">
        <f t="shared" si="10"/>
        <v>NO</v>
      </c>
      <c r="AF129" s="37" t="str">
        <f t="shared" si="11"/>
        <v>NO</v>
      </c>
    </row>
    <row r="130" spans="1:32" ht="15" x14ac:dyDescent="0.35">
      <c r="A130" s="5" t="s">
        <v>128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4"/>
        <v>Auto</v>
      </c>
      <c r="P130" s="23">
        <v>2</v>
      </c>
      <c r="Q130" s="23">
        <v>2</v>
      </c>
      <c r="R130" s="23">
        <v>0</v>
      </c>
      <c r="S130" s="23">
        <v>2</v>
      </c>
      <c r="T130" s="23">
        <v>1</v>
      </c>
      <c r="U130" s="13">
        <v>4</v>
      </c>
      <c r="V130" s="13">
        <f t="shared" si="2"/>
        <v>9</v>
      </c>
      <c r="X130" t="str">
        <f t="shared" si="7"/>
        <v>NO</v>
      </c>
      <c r="Y130" t="str">
        <f t="shared" si="8"/>
        <v>NO</v>
      </c>
      <c r="Z130" t="str">
        <f t="shared" si="5"/>
        <v>NO</v>
      </c>
      <c r="AA130" t="str">
        <f t="shared" si="6"/>
        <v>NO</v>
      </c>
      <c r="AB130"/>
      <c r="AC130" s="37" t="str">
        <f t="shared" si="12"/>
        <v>NO</v>
      </c>
      <c r="AD130" s="37" t="str">
        <f t="shared" si="9"/>
        <v>NO</v>
      </c>
      <c r="AE130" s="1" t="str">
        <f t="shared" si="10"/>
        <v>NO</v>
      </c>
      <c r="AF130" s="37" t="str">
        <f t="shared" si="11"/>
        <v>NO</v>
      </c>
    </row>
    <row r="131" spans="1:32" ht="15" x14ac:dyDescent="0.35">
      <c r="A131" s="7" t="s">
        <v>129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4"/>
        <v>Auto</v>
      </c>
      <c r="P131" s="23">
        <v>3</v>
      </c>
      <c r="Q131" s="23">
        <v>0</v>
      </c>
      <c r="R131" s="23">
        <v>2</v>
      </c>
      <c r="S131" s="23">
        <v>1</v>
      </c>
      <c r="T131" s="23">
        <v>1</v>
      </c>
      <c r="U131" s="13">
        <v>4</v>
      </c>
      <c r="V131" s="13">
        <f t="shared" si="2"/>
        <v>8</v>
      </c>
      <c r="X131" t="str">
        <f t="shared" si="7"/>
        <v>NO</v>
      </c>
      <c r="Y131" t="str">
        <f t="shared" si="8"/>
        <v>NO</v>
      </c>
      <c r="Z131" t="str">
        <f t="shared" si="5"/>
        <v>NO</v>
      </c>
      <c r="AA131" t="str">
        <f t="shared" si="6"/>
        <v>YES</v>
      </c>
      <c r="AB131"/>
      <c r="AC131" s="37" t="str">
        <f t="shared" si="12"/>
        <v>NO</v>
      </c>
      <c r="AD131" s="37" t="str">
        <f t="shared" si="9"/>
        <v>YES</v>
      </c>
      <c r="AE131" s="1" t="str">
        <f t="shared" si="10"/>
        <v>NO</v>
      </c>
      <c r="AF131" s="37" t="str">
        <f t="shared" si="11"/>
        <v>YES</v>
      </c>
    </row>
    <row r="132" spans="1:32" ht="15" x14ac:dyDescent="0.35">
      <c r="A132" s="5" t="s">
        <v>130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4"/>
        <v>Auto</v>
      </c>
      <c r="P132" s="23">
        <v>2</v>
      </c>
      <c r="Q132" s="23">
        <v>0</v>
      </c>
      <c r="R132" s="13">
        <v>2</v>
      </c>
      <c r="S132" s="13">
        <v>0</v>
      </c>
      <c r="T132" s="13">
        <v>0</v>
      </c>
      <c r="U132" s="13">
        <v>2</v>
      </c>
      <c r="V132" s="13">
        <f t="shared" si="2"/>
        <v>3</v>
      </c>
      <c r="X132" t="str">
        <f t="shared" si="7"/>
        <v>NO</v>
      </c>
      <c r="Y132" t="str">
        <f t="shared" si="8"/>
        <v>NO</v>
      </c>
      <c r="Z132" t="str">
        <f t="shared" si="5"/>
        <v>NO</v>
      </c>
      <c r="AA132" t="str">
        <f t="shared" si="6"/>
        <v>NO</v>
      </c>
      <c r="AB132"/>
      <c r="AC132" s="37" t="str">
        <f t="shared" si="12"/>
        <v>NO</v>
      </c>
      <c r="AD132" s="37" t="str">
        <f t="shared" si="9"/>
        <v>NO</v>
      </c>
      <c r="AE132" s="1" t="str">
        <f t="shared" si="10"/>
        <v>NO</v>
      </c>
      <c r="AF132" s="37" t="str">
        <f t="shared" si="11"/>
        <v>NO</v>
      </c>
    </row>
    <row r="133" spans="1:32" ht="15" x14ac:dyDescent="0.35">
      <c r="A133" s="5" t="s">
        <v>131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4"/>
        <v>Auto</v>
      </c>
      <c r="P133" s="23">
        <v>1</v>
      </c>
      <c r="Q133" s="23">
        <v>0</v>
      </c>
      <c r="R133" s="23">
        <v>0</v>
      </c>
      <c r="S133" s="23">
        <v>1</v>
      </c>
      <c r="T133" s="23">
        <v>0</v>
      </c>
      <c r="U133" s="13">
        <v>1</v>
      </c>
      <c r="V133" s="13">
        <f t="shared" si="2"/>
        <v>2</v>
      </c>
      <c r="X133" t="str">
        <f t="shared" si="7"/>
        <v>NO</v>
      </c>
      <c r="Y133" t="str">
        <f t="shared" si="8"/>
        <v>NO</v>
      </c>
      <c r="Z133" t="str">
        <f t="shared" si="5"/>
        <v>NO</v>
      </c>
      <c r="AA133" t="str">
        <f t="shared" si="6"/>
        <v>NO</v>
      </c>
      <c r="AB133"/>
      <c r="AC133" s="37" t="str">
        <f t="shared" si="12"/>
        <v>NO</v>
      </c>
      <c r="AD133" s="37" t="str">
        <f t="shared" si="9"/>
        <v>NO</v>
      </c>
      <c r="AE133" s="1" t="str">
        <f t="shared" si="10"/>
        <v>NO</v>
      </c>
      <c r="AF133" s="37" t="str">
        <f t="shared" si="11"/>
        <v>NO</v>
      </c>
    </row>
    <row r="134" spans="1:32" ht="15" x14ac:dyDescent="0.35">
      <c r="A134" s="7" t="s">
        <v>132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4"/>
        <v>Auto</v>
      </c>
      <c r="P134" s="23">
        <v>3</v>
      </c>
      <c r="Q134" s="23">
        <v>0</v>
      </c>
      <c r="R134" s="23">
        <v>2</v>
      </c>
      <c r="S134" s="23">
        <v>1</v>
      </c>
      <c r="T134" s="23">
        <v>1</v>
      </c>
      <c r="U134" s="13">
        <v>4</v>
      </c>
      <c r="V134" s="13">
        <f t="shared" si="2"/>
        <v>8</v>
      </c>
      <c r="X134" t="str">
        <f t="shared" si="7"/>
        <v>NO</v>
      </c>
      <c r="Y134" t="str">
        <f t="shared" si="8"/>
        <v>NO</v>
      </c>
      <c r="Z134" t="str">
        <f t="shared" si="5"/>
        <v>NO</v>
      </c>
      <c r="AA134" t="str">
        <f t="shared" si="6"/>
        <v>YES</v>
      </c>
      <c r="AB134"/>
      <c r="AC134" s="37" t="str">
        <f t="shared" si="12"/>
        <v>NO</v>
      </c>
      <c r="AD134" s="37" t="str">
        <f t="shared" si="9"/>
        <v>YES</v>
      </c>
      <c r="AE134" s="1" t="str">
        <f t="shared" si="10"/>
        <v>NO</v>
      </c>
      <c r="AF134" s="37" t="str">
        <f t="shared" si="11"/>
        <v>YES</v>
      </c>
    </row>
    <row r="135" spans="1:32" ht="15" x14ac:dyDescent="0.35">
      <c r="A135" s="7" t="s">
        <v>133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4"/>
        <v>Auto</v>
      </c>
      <c r="P135" s="23">
        <v>2</v>
      </c>
      <c r="Q135" s="23">
        <v>0</v>
      </c>
      <c r="R135" s="23">
        <v>1</v>
      </c>
      <c r="S135" s="23">
        <v>1</v>
      </c>
      <c r="T135" s="23">
        <v>1</v>
      </c>
      <c r="U135" s="13">
        <v>3</v>
      </c>
      <c r="V135" s="13">
        <f t="shared" si="2"/>
        <v>6</v>
      </c>
      <c r="X135" t="str">
        <f t="shared" si="7"/>
        <v>NO</v>
      </c>
      <c r="Y135" t="str">
        <f t="shared" si="8"/>
        <v>NO</v>
      </c>
      <c r="Z135" t="str">
        <f t="shared" si="5"/>
        <v>NO</v>
      </c>
      <c r="AA135" t="str">
        <f t="shared" si="6"/>
        <v>YES</v>
      </c>
      <c r="AB135"/>
      <c r="AC135" s="37" t="str">
        <f t="shared" si="12"/>
        <v>NO</v>
      </c>
      <c r="AD135" s="37" t="str">
        <f t="shared" si="9"/>
        <v>YES</v>
      </c>
      <c r="AE135" s="1" t="str">
        <f t="shared" si="10"/>
        <v>NO</v>
      </c>
      <c r="AF135" s="37" t="str">
        <f t="shared" si="11"/>
        <v>YES</v>
      </c>
    </row>
    <row r="136" spans="1:32" ht="15" x14ac:dyDescent="0.35">
      <c r="A136" s="7" t="s">
        <v>134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4"/>
        <v>Auto</v>
      </c>
      <c r="P136" s="23">
        <v>3</v>
      </c>
      <c r="Q136" s="23">
        <v>9</v>
      </c>
      <c r="R136" s="23">
        <v>0</v>
      </c>
      <c r="S136" s="23">
        <v>3</v>
      </c>
      <c r="T136" s="23">
        <v>3</v>
      </c>
      <c r="U136" s="13">
        <v>15</v>
      </c>
      <c r="V136" s="13">
        <f t="shared" si="2"/>
        <v>23</v>
      </c>
      <c r="X136" t="str">
        <f t="shared" si="7"/>
        <v>NO</v>
      </c>
      <c r="Y136" t="str">
        <f t="shared" si="8"/>
        <v>NO</v>
      </c>
      <c r="Z136" t="str">
        <f t="shared" si="5"/>
        <v>NO</v>
      </c>
      <c r="AA136" t="str">
        <f t="shared" si="6"/>
        <v>NO</v>
      </c>
      <c r="AB136"/>
      <c r="AC136" s="37" t="str">
        <f t="shared" si="12"/>
        <v>NO</v>
      </c>
      <c r="AD136" s="37" t="str">
        <f t="shared" si="9"/>
        <v>NO</v>
      </c>
      <c r="AE136" s="1" t="str">
        <f t="shared" si="10"/>
        <v>NO</v>
      </c>
      <c r="AF136" s="37" t="str">
        <f t="shared" si="11"/>
        <v>NO</v>
      </c>
    </row>
    <row r="137" spans="1:32" ht="15" x14ac:dyDescent="0.35">
      <c r="A137" s="7" t="s">
        <v>135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4"/>
        <v>Auto</v>
      </c>
      <c r="P137" s="23">
        <v>3</v>
      </c>
      <c r="Q137" s="23">
        <v>11</v>
      </c>
      <c r="R137" s="23">
        <v>0</v>
      </c>
      <c r="S137" s="23">
        <v>3</v>
      </c>
      <c r="T137" s="23">
        <v>2</v>
      </c>
      <c r="U137" s="13">
        <v>16</v>
      </c>
      <c r="V137" s="13">
        <f t="shared" si="2"/>
        <v>23</v>
      </c>
      <c r="X137" t="str">
        <f t="shared" si="7"/>
        <v>NO</v>
      </c>
      <c r="Y137" t="str">
        <f t="shared" si="8"/>
        <v>NO</v>
      </c>
      <c r="Z137" t="str">
        <f t="shared" si="5"/>
        <v>NO</v>
      </c>
      <c r="AA137" t="str">
        <f t="shared" si="6"/>
        <v>NO</v>
      </c>
      <c r="AB137"/>
      <c r="AC137" s="37" t="str">
        <f t="shared" si="12"/>
        <v>NO</v>
      </c>
      <c r="AD137" s="37" t="str">
        <f t="shared" si="9"/>
        <v>NO</v>
      </c>
      <c r="AE137" s="1" t="str">
        <f t="shared" si="10"/>
        <v>NO</v>
      </c>
      <c r="AF137" s="37" t="str">
        <f t="shared" si="11"/>
        <v>NO</v>
      </c>
    </row>
    <row r="138" spans="1:32" ht="15" x14ac:dyDescent="0.35">
      <c r="A138" s="7" t="s">
        <v>136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Auto</v>
      </c>
      <c r="P138" s="23">
        <v>2</v>
      </c>
      <c r="Q138" s="23">
        <v>9</v>
      </c>
      <c r="R138" s="23">
        <v>0</v>
      </c>
      <c r="S138" s="23">
        <v>3</v>
      </c>
      <c r="T138" s="23">
        <v>2</v>
      </c>
      <c r="U138" s="13">
        <v>14</v>
      </c>
      <c r="V138" s="13">
        <f t="shared" si="2"/>
        <v>20</v>
      </c>
      <c r="X138" t="str">
        <f t="shared" si="7"/>
        <v>NO</v>
      </c>
      <c r="Y138" t="str">
        <f t="shared" si="8"/>
        <v>NO</v>
      </c>
      <c r="Z138" t="str">
        <f t="shared" si="5"/>
        <v>NO</v>
      </c>
      <c r="AA138" t="str">
        <f t="shared" si="6"/>
        <v>NO</v>
      </c>
      <c r="AB138"/>
      <c r="AC138" s="37" t="str">
        <f t="shared" si="12"/>
        <v>NO</v>
      </c>
      <c r="AD138" s="37" t="str">
        <f t="shared" si="9"/>
        <v>NO</v>
      </c>
      <c r="AE138" s="1" t="str">
        <f t="shared" si="10"/>
        <v>NO</v>
      </c>
      <c r="AF138" s="37" t="str">
        <f t="shared" si="11"/>
        <v>NO</v>
      </c>
    </row>
    <row r="139" spans="1:32" ht="15" x14ac:dyDescent="0.35">
      <c r="A139" s="5" t="s">
        <v>137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4"/>
        <v>Auto</v>
      </c>
      <c r="P139" s="23">
        <v>2</v>
      </c>
      <c r="Q139" s="23">
        <v>7</v>
      </c>
      <c r="R139" s="23">
        <v>0</v>
      </c>
      <c r="S139" s="23">
        <v>2</v>
      </c>
      <c r="T139" s="23">
        <v>2</v>
      </c>
      <c r="U139" s="13">
        <v>11</v>
      </c>
      <c r="V139" s="13">
        <f t="shared" ref="V139:V175" si="13">P139-1+Q139+R139+2*S139+2*T139</f>
        <v>16</v>
      </c>
      <c r="X139" t="str">
        <f t="shared" si="7"/>
        <v>NO</v>
      </c>
      <c r="Y139" t="str">
        <f t="shared" si="8"/>
        <v>NO</v>
      </c>
      <c r="Z139" t="str">
        <f t="shared" si="5"/>
        <v>NO</v>
      </c>
      <c r="AA139" t="str">
        <f t="shared" si="6"/>
        <v>NO</v>
      </c>
      <c r="AB139"/>
      <c r="AC139" s="37" t="str">
        <f t="shared" si="12"/>
        <v>NO</v>
      </c>
      <c r="AD139" s="37" t="str">
        <f t="shared" si="9"/>
        <v>NO</v>
      </c>
      <c r="AE139" s="1" t="str">
        <f t="shared" si="10"/>
        <v>NO</v>
      </c>
      <c r="AF139" s="37" t="str">
        <f t="shared" si="11"/>
        <v>NO</v>
      </c>
    </row>
    <row r="140" spans="1:32" ht="15" x14ac:dyDescent="0.35">
      <c r="A140" s="5" t="s">
        <v>138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4"/>
        <v>Auto</v>
      </c>
      <c r="P140" s="23">
        <v>3</v>
      </c>
      <c r="Q140" s="23">
        <v>7</v>
      </c>
      <c r="R140" s="23">
        <v>1</v>
      </c>
      <c r="S140" s="23">
        <v>2</v>
      </c>
      <c r="T140" s="23">
        <v>2</v>
      </c>
      <c r="U140" s="13">
        <v>12</v>
      </c>
      <c r="V140" s="13">
        <f t="shared" si="13"/>
        <v>18</v>
      </c>
      <c r="X140" t="str">
        <f t="shared" si="7"/>
        <v>NO</v>
      </c>
      <c r="Y140" t="str">
        <f t="shared" si="8"/>
        <v>NO</v>
      </c>
      <c r="Z140" t="str">
        <f t="shared" si="5"/>
        <v>NO</v>
      </c>
      <c r="AA140" t="str">
        <f t="shared" si="6"/>
        <v>NO</v>
      </c>
      <c r="AB140"/>
      <c r="AC140" s="37" t="str">
        <f t="shared" si="12"/>
        <v>NO</v>
      </c>
      <c r="AD140" s="37" t="str">
        <f t="shared" si="9"/>
        <v>NO</v>
      </c>
      <c r="AE140" s="1" t="str">
        <f t="shared" si="10"/>
        <v>NO</v>
      </c>
      <c r="AF140" s="37" t="str">
        <f t="shared" si="11"/>
        <v>NO</v>
      </c>
    </row>
    <row r="141" spans="1:32" ht="15" x14ac:dyDescent="0.35">
      <c r="A141" s="5" t="s">
        <v>139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4"/>
        <v>Auto</v>
      </c>
      <c r="P141" s="23">
        <v>2</v>
      </c>
      <c r="Q141" s="23">
        <v>0</v>
      </c>
      <c r="R141" s="13">
        <v>7</v>
      </c>
      <c r="S141" s="13">
        <v>0</v>
      </c>
      <c r="T141" s="13">
        <v>0</v>
      </c>
      <c r="U141" s="13">
        <v>7</v>
      </c>
      <c r="V141" s="13">
        <f t="shared" si="13"/>
        <v>8</v>
      </c>
      <c r="X141" t="str">
        <f t="shared" si="7"/>
        <v>NO</v>
      </c>
      <c r="Y141" t="str">
        <f t="shared" si="8"/>
        <v>NO</v>
      </c>
      <c r="Z141" t="str">
        <f t="shared" si="5"/>
        <v>NO</v>
      </c>
      <c r="AA141" t="str">
        <f t="shared" si="6"/>
        <v>NO</v>
      </c>
      <c r="AB141"/>
      <c r="AC141" s="37" t="str">
        <f t="shared" si="12"/>
        <v>NO</v>
      </c>
      <c r="AD141" s="37" t="str">
        <f t="shared" si="9"/>
        <v>NO</v>
      </c>
      <c r="AE141" s="1" t="str">
        <f t="shared" si="10"/>
        <v>NO</v>
      </c>
      <c r="AF141" s="37" t="str">
        <f t="shared" si="11"/>
        <v>NO</v>
      </c>
    </row>
    <row r="142" spans="1:32" ht="15" x14ac:dyDescent="0.35">
      <c r="A142" s="7" t="s">
        <v>140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4"/>
        <v>Auto</v>
      </c>
      <c r="P142" s="23">
        <v>3</v>
      </c>
      <c r="Q142" s="23">
        <v>2</v>
      </c>
      <c r="R142" s="23">
        <v>3</v>
      </c>
      <c r="S142" s="23">
        <v>2</v>
      </c>
      <c r="T142" s="23">
        <v>1</v>
      </c>
      <c r="U142" s="13">
        <v>8</v>
      </c>
      <c r="V142" s="13">
        <f t="shared" si="13"/>
        <v>13</v>
      </c>
      <c r="X142" t="str">
        <f t="shared" si="7"/>
        <v>NO</v>
      </c>
      <c r="Y142" t="str">
        <f t="shared" si="8"/>
        <v>NO</v>
      </c>
      <c r="Z142" t="str">
        <f t="shared" si="5"/>
        <v>NO</v>
      </c>
      <c r="AA142" t="str">
        <f t="shared" si="6"/>
        <v>NO</v>
      </c>
      <c r="AB142"/>
      <c r="AC142" s="37" t="str">
        <f t="shared" si="12"/>
        <v>NO</v>
      </c>
      <c r="AD142" s="37" t="str">
        <f t="shared" si="9"/>
        <v>NO</v>
      </c>
      <c r="AE142" s="1" t="str">
        <f t="shared" si="10"/>
        <v>NO</v>
      </c>
      <c r="AF142" s="37" t="str">
        <f t="shared" si="11"/>
        <v>NO</v>
      </c>
    </row>
    <row r="143" spans="1:32" ht="15" x14ac:dyDescent="0.35">
      <c r="A143" s="5" t="s">
        <v>141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4"/>
        <v>Auto</v>
      </c>
      <c r="P143" s="23">
        <v>3</v>
      </c>
      <c r="Q143" s="23">
        <v>5</v>
      </c>
      <c r="R143" s="23">
        <v>4</v>
      </c>
      <c r="S143" s="23">
        <v>4</v>
      </c>
      <c r="T143" s="23">
        <v>3</v>
      </c>
      <c r="U143" s="13">
        <v>16</v>
      </c>
      <c r="V143" s="13">
        <f t="shared" si="13"/>
        <v>25</v>
      </c>
      <c r="X143" t="str">
        <f t="shared" si="7"/>
        <v>NO</v>
      </c>
      <c r="Y143" t="str">
        <f t="shared" si="8"/>
        <v>NO</v>
      </c>
      <c r="Z143" t="str">
        <f t="shared" si="5"/>
        <v>NO</v>
      </c>
      <c r="AA143" t="str">
        <f t="shared" si="6"/>
        <v>NO</v>
      </c>
      <c r="AB143"/>
      <c r="AC143" s="37" t="str">
        <f t="shared" si="12"/>
        <v>NO</v>
      </c>
      <c r="AD143" s="37" t="str">
        <f t="shared" si="9"/>
        <v>NO</v>
      </c>
      <c r="AE143" s="1" t="str">
        <f t="shared" si="10"/>
        <v>NO</v>
      </c>
      <c r="AF143" s="37" t="str">
        <f t="shared" si="11"/>
        <v>NO</v>
      </c>
    </row>
    <row r="144" spans="1:32" ht="15" x14ac:dyDescent="0.35">
      <c r="A144" s="5" t="s">
        <v>142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4"/>
        <v>Auto</v>
      </c>
      <c r="P144" s="23">
        <v>3</v>
      </c>
      <c r="Q144" s="23">
        <v>1</v>
      </c>
      <c r="R144" s="23">
        <v>2</v>
      </c>
      <c r="S144" s="23">
        <v>2</v>
      </c>
      <c r="T144" s="23">
        <v>2</v>
      </c>
      <c r="U144" s="13">
        <v>6</v>
      </c>
      <c r="V144" s="13">
        <f t="shared" si="13"/>
        <v>13</v>
      </c>
      <c r="X144" t="str">
        <f t="shared" si="7"/>
        <v>NO</v>
      </c>
      <c r="Y144" t="str">
        <f t="shared" si="8"/>
        <v>NO</v>
      </c>
      <c r="Z144" t="str">
        <f t="shared" si="5"/>
        <v>NO</v>
      </c>
      <c r="AA144" t="str">
        <f t="shared" si="6"/>
        <v>NO</v>
      </c>
      <c r="AB144"/>
      <c r="AC144" s="37" t="str">
        <f t="shared" si="12"/>
        <v>NO</v>
      </c>
      <c r="AD144" s="37" t="str">
        <f t="shared" si="9"/>
        <v>NO</v>
      </c>
      <c r="AE144" s="1" t="str">
        <f t="shared" si="10"/>
        <v>NO</v>
      </c>
      <c r="AF144" s="37" t="str">
        <f t="shared" si="11"/>
        <v>NO</v>
      </c>
    </row>
    <row r="145" spans="1:32" ht="15" x14ac:dyDescent="0.35">
      <c r="A145" s="5" t="s">
        <v>143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4"/>
        <v>Auto</v>
      </c>
      <c r="P145" s="23">
        <v>2</v>
      </c>
      <c r="Q145" s="23">
        <v>2</v>
      </c>
      <c r="R145" s="23">
        <v>0</v>
      </c>
      <c r="S145" s="23">
        <v>3</v>
      </c>
      <c r="T145" s="23">
        <v>1</v>
      </c>
      <c r="U145" s="13">
        <v>6</v>
      </c>
      <c r="V145" s="13">
        <f t="shared" si="13"/>
        <v>11</v>
      </c>
      <c r="X145" t="str">
        <f t="shared" si="7"/>
        <v>NO</v>
      </c>
      <c r="Y145" t="str">
        <f t="shared" si="8"/>
        <v>NO</v>
      </c>
      <c r="Z145" t="str">
        <f t="shared" si="5"/>
        <v>NO</v>
      </c>
      <c r="AA145" t="str">
        <f t="shared" si="6"/>
        <v>NO</v>
      </c>
      <c r="AB145"/>
      <c r="AC145" s="37" t="str">
        <f t="shared" si="12"/>
        <v>NO</v>
      </c>
      <c r="AD145" s="37" t="str">
        <f t="shared" si="9"/>
        <v>NO</v>
      </c>
      <c r="AE145" s="1" t="str">
        <f t="shared" si="10"/>
        <v>NO</v>
      </c>
      <c r="AF145" s="37" t="str">
        <f t="shared" si="11"/>
        <v>NO</v>
      </c>
    </row>
    <row r="146" spans="1:32" ht="15" x14ac:dyDescent="0.35">
      <c r="A146" s="5" t="s">
        <v>144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4"/>
        <v>Auto</v>
      </c>
      <c r="P146" s="23">
        <v>1</v>
      </c>
      <c r="Q146" s="23">
        <v>0</v>
      </c>
      <c r="R146" s="23">
        <v>0</v>
      </c>
      <c r="S146" s="23">
        <v>1</v>
      </c>
      <c r="T146" s="23">
        <v>0</v>
      </c>
      <c r="U146" s="13">
        <v>1</v>
      </c>
      <c r="V146" s="13">
        <f t="shared" si="13"/>
        <v>2</v>
      </c>
      <c r="X146" t="str">
        <f t="shared" si="7"/>
        <v>NO</v>
      </c>
      <c r="Y146" t="str">
        <f t="shared" si="8"/>
        <v>NO</v>
      </c>
      <c r="Z146" t="str">
        <f t="shared" si="5"/>
        <v>NO</v>
      </c>
      <c r="AA146" t="str">
        <f t="shared" si="6"/>
        <v>NO</v>
      </c>
      <c r="AB146"/>
      <c r="AC146" s="37" t="str">
        <f t="shared" si="12"/>
        <v>NO</v>
      </c>
      <c r="AD146" s="37" t="str">
        <f t="shared" si="9"/>
        <v>NO</v>
      </c>
      <c r="AE146" s="1" t="str">
        <f t="shared" si="10"/>
        <v>NO</v>
      </c>
      <c r="AF146" s="37" t="str">
        <f t="shared" si="11"/>
        <v>NO</v>
      </c>
    </row>
    <row r="147" spans="1:32" ht="15" x14ac:dyDescent="0.35">
      <c r="A147" s="7" t="s">
        <v>145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4"/>
        <v>Auto</v>
      </c>
      <c r="P147" s="23">
        <v>1</v>
      </c>
      <c r="Q147" s="23">
        <v>1</v>
      </c>
      <c r="R147" s="23">
        <v>0</v>
      </c>
      <c r="S147" s="23">
        <v>1</v>
      </c>
      <c r="T147" s="23">
        <v>1</v>
      </c>
      <c r="U147" s="13">
        <v>3</v>
      </c>
      <c r="V147" s="13">
        <f t="shared" si="13"/>
        <v>5</v>
      </c>
      <c r="X147" t="str">
        <f t="shared" si="7"/>
        <v>NO</v>
      </c>
      <c r="Y147" t="str">
        <f t="shared" si="8"/>
        <v>NO</v>
      </c>
      <c r="Z147" t="str">
        <f t="shared" si="5"/>
        <v>NO</v>
      </c>
      <c r="AA147" t="str">
        <f t="shared" si="6"/>
        <v>NO</v>
      </c>
      <c r="AB147"/>
      <c r="AC147" s="37" t="str">
        <f t="shared" si="12"/>
        <v>NO</v>
      </c>
      <c r="AD147" s="37" t="str">
        <f t="shared" si="9"/>
        <v>NO</v>
      </c>
      <c r="AE147" s="1" t="str">
        <f t="shared" si="10"/>
        <v>NO</v>
      </c>
      <c r="AF147" s="37" t="str">
        <f t="shared" si="11"/>
        <v>NO</v>
      </c>
    </row>
    <row r="148" spans="1:32" ht="15" x14ac:dyDescent="0.35">
      <c r="A148" s="5" t="s">
        <v>146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4"/>
        <v>Auto</v>
      </c>
      <c r="P148" s="23">
        <v>1</v>
      </c>
      <c r="Q148" s="23">
        <v>1</v>
      </c>
      <c r="R148" s="23">
        <v>0</v>
      </c>
      <c r="S148" s="23">
        <v>3</v>
      </c>
      <c r="T148" s="23">
        <v>3</v>
      </c>
      <c r="U148" s="13">
        <v>5</v>
      </c>
      <c r="V148" s="13">
        <f t="shared" si="13"/>
        <v>13</v>
      </c>
      <c r="X148" t="str">
        <f t="shared" si="7"/>
        <v>NO</v>
      </c>
      <c r="Y148" t="str">
        <f t="shared" si="8"/>
        <v>NO</v>
      </c>
      <c r="Z148" t="str">
        <f t="shared" si="5"/>
        <v>NO</v>
      </c>
      <c r="AA148" t="str">
        <f t="shared" si="6"/>
        <v>NO</v>
      </c>
      <c r="AB148"/>
      <c r="AC148" s="37" t="str">
        <f t="shared" si="12"/>
        <v>NO</v>
      </c>
      <c r="AD148" s="37" t="str">
        <f t="shared" si="9"/>
        <v>NO</v>
      </c>
      <c r="AE148" s="1" t="str">
        <f t="shared" si="10"/>
        <v>NO</v>
      </c>
      <c r="AF148" s="37" t="str">
        <f t="shared" si="11"/>
        <v>NO</v>
      </c>
    </row>
    <row r="149" spans="1:32" ht="15" x14ac:dyDescent="0.35">
      <c r="A149" s="5" t="s">
        <v>147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4"/>
        <v>Auto</v>
      </c>
      <c r="P149" s="23">
        <v>1</v>
      </c>
      <c r="Q149" s="23">
        <v>1</v>
      </c>
      <c r="R149" s="23">
        <v>0</v>
      </c>
      <c r="S149" s="23">
        <v>3</v>
      </c>
      <c r="T149" s="23">
        <v>3</v>
      </c>
      <c r="U149" s="13">
        <v>5</v>
      </c>
      <c r="V149" s="13">
        <f t="shared" si="13"/>
        <v>13</v>
      </c>
      <c r="X149" t="str">
        <f t="shared" si="7"/>
        <v>NO</v>
      </c>
      <c r="Y149" t="str">
        <f t="shared" si="8"/>
        <v>NO</v>
      </c>
      <c r="Z149" t="str">
        <f t="shared" si="5"/>
        <v>NO</v>
      </c>
      <c r="AA149" t="str">
        <f t="shared" si="6"/>
        <v>NO</v>
      </c>
      <c r="AB149"/>
      <c r="AC149" s="37" t="str">
        <f t="shared" si="12"/>
        <v>NO</v>
      </c>
      <c r="AD149" s="37" t="str">
        <f t="shared" si="9"/>
        <v>NO</v>
      </c>
      <c r="AE149" s="1" t="str">
        <f t="shared" si="10"/>
        <v>NO</v>
      </c>
      <c r="AF149" s="37" t="str">
        <f t="shared" si="11"/>
        <v>NO</v>
      </c>
    </row>
    <row r="150" spans="1:32" ht="15" x14ac:dyDescent="0.35">
      <c r="A150" s="7" t="s">
        <v>148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Auto</v>
      </c>
      <c r="P150" s="23">
        <v>1</v>
      </c>
      <c r="Q150" s="23">
        <v>0</v>
      </c>
      <c r="R150" s="23">
        <v>0</v>
      </c>
      <c r="S150" s="23">
        <v>1</v>
      </c>
      <c r="T150" s="23">
        <v>0</v>
      </c>
      <c r="U150" s="13">
        <v>1</v>
      </c>
      <c r="V150" s="13">
        <f t="shared" si="13"/>
        <v>2</v>
      </c>
      <c r="X150" t="str">
        <f t="shared" si="7"/>
        <v>NO</v>
      </c>
      <c r="Y150" t="str">
        <f t="shared" si="8"/>
        <v>NO</v>
      </c>
      <c r="Z150" t="str">
        <f t="shared" si="5"/>
        <v>NO</v>
      </c>
      <c r="AA150" t="str">
        <f t="shared" si="6"/>
        <v>NO</v>
      </c>
      <c r="AB150"/>
      <c r="AC150" s="37" t="str">
        <f t="shared" si="12"/>
        <v>NO</v>
      </c>
      <c r="AD150" s="37" t="str">
        <f t="shared" si="9"/>
        <v>NO</v>
      </c>
      <c r="AE150" s="1" t="str">
        <f t="shared" si="10"/>
        <v>NO</v>
      </c>
      <c r="AF150" s="37" t="str">
        <f t="shared" si="11"/>
        <v>NO</v>
      </c>
    </row>
    <row r="151" spans="1:32" ht="15" x14ac:dyDescent="0.35">
      <c r="A151" s="7" t="s">
        <v>149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4"/>
        <v>Auto</v>
      </c>
      <c r="P151" s="23">
        <v>1</v>
      </c>
      <c r="Q151" s="23">
        <v>1</v>
      </c>
      <c r="R151" s="23">
        <v>0</v>
      </c>
      <c r="S151" s="23">
        <v>1</v>
      </c>
      <c r="T151" s="23">
        <v>1</v>
      </c>
      <c r="U151" s="13">
        <v>3</v>
      </c>
      <c r="V151" s="13">
        <f t="shared" si="13"/>
        <v>5</v>
      </c>
      <c r="X151" t="str">
        <f t="shared" si="7"/>
        <v>NO</v>
      </c>
      <c r="Y151" t="str">
        <f t="shared" si="8"/>
        <v>YES</v>
      </c>
      <c r="Z151" t="str">
        <f t="shared" si="5"/>
        <v>NO</v>
      </c>
      <c r="AA151" t="str">
        <f t="shared" si="6"/>
        <v>NO</v>
      </c>
      <c r="AB151"/>
      <c r="AC151" s="37" t="str">
        <f t="shared" si="12"/>
        <v>YES</v>
      </c>
      <c r="AD151" s="37" t="str">
        <f t="shared" si="9"/>
        <v>NO</v>
      </c>
      <c r="AE151" s="1" t="str">
        <f t="shared" si="10"/>
        <v>NO</v>
      </c>
      <c r="AF151" s="37" t="str">
        <f t="shared" si="11"/>
        <v>YES</v>
      </c>
    </row>
    <row r="152" spans="1:32" ht="15" x14ac:dyDescent="0.35">
      <c r="A152" s="7" t="s">
        <v>150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ref="O152:O176" si="14">IF(NOT(ISERR(SEARCH("*_Buggy",$A152))), "Buggy", IF(NOT(ISERR(SEARCH("*_Manual",$A152))), "Manual", IF(NOT(ISERR(SEARCH("*_Auto",$A152))), "Auto", "")))</f>
        <v>Auto</v>
      </c>
      <c r="P152" s="23">
        <v>3</v>
      </c>
      <c r="Q152" s="23">
        <v>0</v>
      </c>
      <c r="R152" s="23">
        <v>3</v>
      </c>
      <c r="S152" s="23">
        <v>2</v>
      </c>
      <c r="T152" s="23">
        <v>1</v>
      </c>
      <c r="U152" s="13">
        <v>6</v>
      </c>
      <c r="V152" s="13">
        <f t="shared" si="13"/>
        <v>11</v>
      </c>
      <c r="X152" t="str">
        <f t="shared" si="7"/>
        <v>NO</v>
      </c>
      <c r="Y152" t="str">
        <f t="shared" si="8"/>
        <v>NO</v>
      </c>
      <c r="Z152" t="str">
        <f t="shared" si="5"/>
        <v>NO</v>
      </c>
      <c r="AA152" t="str">
        <f t="shared" si="6"/>
        <v>YES</v>
      </c>
      <c r="AB152"/>
      <c r="AC152" s="37" t="str">
        <f t="shared" si="12"/>
        <v>NO</v>
      </c>
      <c r="AD152" s="37" t="str">
        <f t="shared" si="9"/>
        <v>YES</v>
      </c>
      <c r="AE152" s="1" t="str">
        <f t="shared" si="10"/>
        <v>NO</v>
      </c>
      <c r="AF152" s="37" t="str">
        <f t="shared" si="11"/>
        <v>YES</v>
      </c>
    </row>
    <row r="153" spans="1:32" ht="15" x14ac:dyDescent="0.35">
      <c r="A153" s="5" t="s">
        <v>151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si="14"/>
        <v>Auto</v>
      </c>
      <c r="P153" s="23">
        <v>3</v>
      </c>
      <c r="Q153" s="23">
        <v>0</v>
      </c>
      <c r="R153" s="23">
        <v>4</v>
      </c>
      <c r="S153" s="23">
        <v>4</v>
      </c>
      <c r="T153" s="23">
        <v>2</v>
      </c>
      <c r="U153" s="13">
        <v>8</v>
      </c>
      <c r="V153" s="13">
        <f t="shared" si="13"/>
        <v>18</v>
      </c>
      <c r="X153" t="str">
        <f t="shared" si="7"/>
        <v>NO</v>
      </c>
      <c r="Y153" t="str">
        <f t="shared" si="8"/>
        <v>NO</v>
      </c>
      <c r="Z153" t="str">
        <f t="shared" si="5"/>
        <v>NO</v>
      </c>
      <c r="AA153" t="str">
        <f t="shared" si="6"/>
        <v>YES</v>
      </c>
      <c r="AB153"/>
      <c r="AC153" s="37" t="str">
        <f t="shared" si="12"/>
        <v>NO</v>
      </c>
      <c r="AD153" s="37" t="str">
        <f t="shared" si="9"/>
        <v>YES</v>
      </c>
      <c r="AE153" s="1" t="str">
        <f t="shared" si="10"/>
        <v>NO</v>
      </c>
      <c r="AF153" s="37" t="str">
        <f t="shared" si="11"/>
        <v>YES</v>
      </c>
    </row>
    <row r="154" spans="1:32" ht="15" x14ac:dyDescent="0.35">
      <c r="A154" s="5" t="s">
        <v>152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14"/>
        <v>Auto</v>
      </c>
      <c r="P154" s="23">
        <v>3</v>
      </c>
      <c r="Q154" s="23">
        <v>0</v>
      </c>
      <c r="R154" s="13">
        <v>9</v>
      </c>
      <c r="S154" s="13">
        <v>0</v>
      </c>
      <c r="T154" s="13">
        <v>0</v>
      </c>
      <c r="U154" s="13">
        <v>9</v>
      </c>
      <c r="V154" s="13">
        <f t="shared" si="13"/>
        <v>11</v>
      </c>
      <c r="X154" t="str">
        <f t="shared" si="7"/>
        <v>NO</v>
      </c>
      <c r="Y154" t="str">
        <f t="shared" si="8"/>
        <v>NO</v>
      </c>
      <c r="Z154" t="str">
        <f t="shared" si="5"/>
        <v>NO</v>
      </c>
      <c r="AA154" t="str">
        <f t="shared" si="6"/>
        <v>YES</v>
      </c>
      <c r="AB154"/>
      <c r="AC154" s="37" t="str">
        <f t="shared" si="12"/>
        <v>NO</v>
      </c>
      <c r="AD154" s="37" t="str">
        <f t="shared" si="9"/>
        <v>YES</v>
      </c>
      <c r="AE154" s="1" t="str">
        <f t="shared" si="10"/>
        <v>NO</v>
      </c>
      <c r="AF154" s="37" t="str">
        <f t="shared" si="11"/>
        <v>YES</v>
      </c>
    </row>
    <row r="155" spans="1:32" ht="15" x14ac:dyDescent="0.35">
      <c r="A155" s="5" t="s">
        <v>153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14"/>
        <v>Auto</v>
      </c>
      <c r="P155" s="23">
        <v>5</v>
      </c>
      <c r="Q155" s="23">
        <v>0</v>
      </c>
      <c r="R155" s="23">
        <v>4</v>
      </c>
      <c r="S155" s="23">
        <v>3</v>
      </c>
      <c r="T155" s="23">
        <v>2</v>
      </c>
      <c r="U155" s="13">
        <v>9</v>
      </c>
      <c r="V155" s="13">
        <f t="shared" si="13"/>
        <v>18</v>
      </c>
      <c r="X155" t="str">
        <f t="shared" si="7"/>
        <v>NO</v>
      </c>
      <c r="Y155" t="str">
        <f t="shared" si="8"/>
        <v>NO</v>
      </c>
      <c r="Z155" t="str">
        <f t="shared" si="5"/>
        <v>NO</v>
      </c>
      <c r="AA155" t="str">
        <f t="shared" si="6"/>
        <v>YES</v>
      </c>
      <c r="AB155"/>
      <c r="AC155" s="37" t="str">
        <f t="shared" si="12"/>
        <v>NO</v>
      </c>
      <c r="AD155" s="37" t="str">
        <f t="shared" si="9"/>
        <v>YES</v>
      </c>
      <c r="AE155" s="1" t="str">
        <f t="shared" si="10"/>
        <v>NO</v>
      </c>
      <c r="AF155" s="37" t="str">
        <f t="shared" si="11"/>
        <v>YES</v>
      </c>
    </row>
    <row r="156" spans="1:32" ht="15" x14ac:dyDescent="0.35">
      <c r="A156" s="5" t="s">
        <v>154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14"/>
        <v>Auto</v>
      </c>
      <c r="P156" s="23">
        <v>7</v>
      </c>
      <c r="Q156" s="23">
        <v>2</v>
      </c>
      <c r="R156" s="23">
        <v>10</v>
      </c>
      <c r="S156" s="23">
        <v>3</v>
      </c>
      <c r="T156" s="23">
        <v>3</v>
      </c>
      <c r="U156" s="13">
        <v>18</v>
      </c>
      <c r="V156" s="13">
        <f t="shared" si="13"/>
        <v>30</v>
      </c>
      <c r="X156" t="str">
        <f t="shared" si="7"/>
        <v>NO</v>
      </c>
      <c r="Y156" t="str">
        <f t="shared" si="8"/>
        <v>NO</v>
      </c>
      <c r="Z156" t="str">
        <f t="shared" si="5"/>
        <v>NO</v>
      </c>
      <c r="AA156" t="str">
        <f t="shared" si="6"/>
        <v>YES</v>
      </c>
      <c r="AB156"/>
      <c r="AC156" s="37" t="str">
        <f t="shared" si="12"/>
        <v>NO</v>
      </c>
      <c r="AD156" s="37" t="str">
        <f t="shared" si="9"/>
        <v>YES</v>
      </c>
      <c r="AE156" s="1" t="str">
        <f t="shared" si="10"/>
        <v>NO</v>
      </c>
      <c r="AF156" s="37" t="str">
        <f t="shared" si="11"/>
        <v>YES</v>
      </c>
    </row>
    <row r="157" spans="1:32" ht="15" x14ac:dyDescent="0.35">
      <c r="A157" s="7" t="s">
        <v>155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14"/>
        <v>Auto</v>
      </c>
      <c r="P157" s="23">
        <v>1</v>
      </c>
      <c r="Q157" s="23">
        <v>8</v>
      </c>
      <c r="R157" s="23">
        <v>0</v>
      </c>
      <c r="S157" s="23">
        <v>1</v>
      </c>
      <c r="T157" s="23">
        <v>1</v>
      </c>
      <c r="U157" s="13">
        <v>10</v>
      </c>
      <c r="V157" s="13">
        <f t="shared" si="13"/>
        <v>12</v>
      </c>
      <c r="X157" t="str">
        <f t="shared" si="7"/>
        <v>NO</v>
      </c>
      <c r="Y157" t="str">
        <f t="shared" si="8"/>
        <v>YES</v>
      </c>
      <c r="Z157" t="str">
        <f t="shared" si="5"/>
        <v>NO</v>
      </c>
      <c r="AA157" t="str">
        <f t="shared" si="6"/>
        <v>NO</v>
      </c>
      <c r="AB157"/>
      <c r="AC157" s="37" t="str">
        <f t="shared" si="12"/>
        <v>YES</v>
      </c>
      <c r="AD157" s="37" t="str">
        <f t="shared" si="9"/>
        <v>NO</v>
      </c>
      <c r="AE157" s="1" t="str">
        <f t="shared" si="10"/>
        <v>NO</v>
      </c>
      <c r="AF157" s="37" t="str">
        <f t="shared" si="11"/>
        <v>YES</v>
      </c>
    </row>
    <row r="158" spans="1:32" ht="15" x14ac:dyDescent="0.35">
      <c r="A158" s="5" t="s">
        <v>156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14"/>
        <v>Auto</v>
      </c>
      <c r="P158" s="23">
        <v>4</v>
      </c>
      <c r="Q158" s="23">
        <v>0</v>
      </c>
      <c r="R158" s="23">
        <v>0</v>
      </c>
      <c r="S158" s="23">
        <v>4</v>
      </c>
      <c r="T158" s="23">
        <v>2</v>
      </c>
      <c r="U158" s="13">
        <v>6</v>
      </c>
      <c r="V158" s="13">
        <f t="shared" si="13"/>
        <v>15</v>
      </c>
      <c r="X158" t="str">
        <f t="shared" si="7"/>
        <v>NO</v>
      </c>
      <c r="Y158" t="str">
        <f t="shared" si="8"/>
        <v>NO</v>
      </c>
      <c r="Z158" t="str">
        <f t="shared" ref="Z158:Z189" si="15">IF(AND(P107&gt;1,P158&gt;1,P107=U107,P158=U158), "YES", "NO")</f>
        <v>NO</v>
      </c>
      <c r="AA158" t="str">
        <f t="shared" ref="AA158:AA189" si="16">IF(AND(P107&gt;1,P158&gt;1,P107&lt;U107,P158&lt;U158), "YES", "NO")</f>
        <v>YES</v>
      </c>
      <c r="AB158"/>
      <c r="AC158" s="37" t="str">
        <f t="shared" si="12"/>
        <v>NO</v>
      </c>
      <c r="AD158" s="37" t="str">
        <f t="shared" si="9"/>
        <v>YES</v>
      </c>
      <c r="AE158" s="1" t="str">
        <f t="shared" si="10"/>
        <v>NO</v>
      </c>
      <c r="AF158" s="37" t="str">
        <f t="shared" si="11"/>
        <v>YES</v>
      </c>
    </row>
    <row r="159" spans="1:32" ht="15" x14ac:dyDescent="0.35">
      <c r="A159" s="7" t="s">
        <v>157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14"/>
        <v>Auto</v>
      </c>
      <c r="P159" s="23">
        <v>5</v>
      </c>
      <c r="Q159" s="23">
        <v>7</v>
      </c>
      <c r="R159" s="23">
        <v>2</v>
      </c>
      <c r="S159" s="23">
        <v>13</v>
      </c>
      <c r="T159" s="23">
        <v>9</v>
      </c>
      <c r="U159" s="13">
        <v>23</v>
      </c>
      <c r="V159" s="13">
        <f t="shared" si="13"/>
        <v>57</v>
      </c>
      <c r="X159" t="str">
        <f t="shared" si="7"/>
        <v>NO</v>
      </c>
      <c r="Y159" t="str">
        <f t="shared" si="8"/>
        <v>NO</v>
      </c>
      <c r="Z159" t="str">
        <f t="shared" si="15"/>
        <v>NO</v>
      </c>
      <c r="AA159" t="str">
        <f t="shared" si="16"/>
        <v>YES</v>
      </c>
      <c r="AB159"/>
      <c r="AC159" s="37" t="str">
        <f t="shared" si="12"/>
        <v>NO</v>
      </c>
      <c r="AD159" s="37" t="str">
        <f t="shared" si="9"/>
        <v>YES</v>
      </c>
      <c r="AE159" s="1" t="str">
        <f t="shared" si="10"/>
        <v>NO</v>
      </c>
      <c r="AF159" s="37" t="str">
        <f t="shared" si="11"/>
        <v>YES</v>
      </c>
    </row>
    <row r="160" spans="1:32" ht="15" x14ac:dyDescent="0.35">
      <c r="A160" s="5" t="s">
        <v>158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14"/>
        <v>Auto</v>
      </c>
      <c r="P160" s="23">
        <v>2</v>
      </c>
      <c r="Q160" s="23">
        <v>0</v>
      </c>
      <c r="R160" s="23">
        <v>0</v>
      </c>
      <c r="S160" s="23">
        <v>2</v>
      </c>
      <c r="T160" s="23">
        <v>1</v>
      </c>
      <c r="U160" s="13">
        <v>3</v>
      </c>
      <c r="V160" s="13">
        <f t="shared" si="13"/>
        <v>7</v>
      </c>
      <c r="X160" t="str">
        <f t="shared" si="7"/>
        <v>NO</v>
      </c>
      <c r="Y160" t="str">
        <f t="shared" si="8"/>
        <v>NO</v>
      </c>
      <c r="Z160" t="str">
        <f t="shared" si="15"/>
        <v>NO</v>
      </c>
      <c r="AA160" t="str">
        <f t="shared" si="16"/>
        <v>YES</v>
      </c>
      <c r="AB160"/>
      <c r="AC160" s="37" t="str">
        <f t="shared" si="12"/>
        <v>NO</v>
      </c>
      <c r="AD160" s="37" t="str">
        <f t="shared" si="9"/>
        <v>YES</v>
      </c>
      <c r="AE160" s="1" t="str">
        <f t="shared" si="10"/>
        <v>NO</v>
      </c>
      <c r="AF160" s="37" t="str">
        <f t="shared" si="11"/>
        <v>YES</v>
      </c>
    </row>
    <row r="161" spans="1:32" ht="15" x14ac:dyDescent="0.35">
      <c r="A161" s="5" t="s">
        <v>159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14"/>
        <v>Auto</v>
      </c>
      <c r="P161" s="23">
        <v>5</v>
      </c>
      <c r="Q161" s="23">
        <v>4</v>
      </c>
      <c r="R161" s="23">
        <v>2</v>
      </c>
      <c r="S161" s="23">
        <v>11</v>
      </c>
      <c r="T161" s="23">
        <v>8</v>
      </c>
      <c r="U161" s="13">
        <v>19</v>
      </c>
      <c r="V161" s="13">
        <f t="shared" si="13"/>
        <v>48</v>
      </c>
      <c r="X161" t="str">
        <f t="shared" si="7"/>
        <v>NO</v>
      </c>
      <c r="Y161" t="str">
        <f t="shared" si="8"/>
        <v>NO</v>
      </c>
      <c r="Z161" t="str">
        <f t="shared" si="15"/>
        <v>NO</v>
      </c>
      <c r="AA161" t="str">
        <f t="shared" si="16"/>
        <v>YES</v>
      </c>
      <c r="AB161"/>
      <c r="AC161" s="37" t="str">
        <f t="shared" si="12"/>
        <v>NO</v>
      </c>
      <c r="AD161" s="37" t="str">
        <f t="shared" si="9"/>
        <v>YES</v>
      </c>
      <c r="AE161" s="1" t="str">
        <f t="shared" si="10"/>
        <v>NO</v>
      </c>
      <c r="AF161" s="37" t="str">
        <f t="shared" si="11"/>
        <v>YES</v>
      </c>
    </row>
    <row r="162" spans="1:32" ht="15" x14ac:dyDescent="0.35">
      <c r="A162" s="7" t="s">
        <v>160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14"/>
        <v>Auto</v>
      </c>
      <c r="P162" s="23">
        <v>3</v>
      </c>
      <c r="Q162" s="23">
        <v>4</v>
      </c>
      <c r="R162" s="23">
        <v>2</v>
      </c>
      <c r="S162" s="23">
        <v>9</v>
      </c>
      <c r="T162" s="23">
        <v>6</v>
      </c>
      <c r="U162" s="13">
        <v>15</v>
      </c>
      <c r="V162" s="13">
        <f t="shared" si="13"/>
        <v>38</v>
      </c>
      <c r="X162" t="str">
        <f t="shared" si="7"/>
        <v>NO</v>
      </c>
      <c r="Y162" t="str">
        <f t="shared" si="8"/>
        <v>NO</v>
      </c>
      <c r="Z162" t="str">
        <f t="shared" si="15"/>
        <v>NO</v>
      </c>
      <c r="AA162" t="str">
        <f t="shared" si="16"/>
        <v>YES</v>
      </c>
      <c r="AB162"/>
      <c r="AC162" s="37" t="str">
        <f t="shared" si="12"/>
        <v>NO</v>
      </c>
      <c r="AD162" s="37" t="str">
        <f t="shared" si="9"/>
        <v>YES</v>
      </c>
      <c r="AE162" s="1" t="str">
        <f t="shared" si="10"/>
        <v>NO</v>
      </c>
      <c r="AF162" s="37" t="str">
        <f t="shared" si="11"/>
        <v>YES</v>
      </c>
    </row>
    <row r="163" spans="1:32" ht="15" x14ac:dyDescent="0.35">
      <c r="A163" s="7" t="s">
        <v>161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>
        <v>1241</v>
      </c>
      <c r="N163" s="8">
        <v>68.92</v>
      </c>
      <c r="O163" s="13" t="str">
        <f t="shared" si="14"/>
        <v>Auto</v>
      </c>
      <c r="P163" s="23">
        <v>3</v>
      </c>
      <c r="Q163" s="23">
        <v>2</v>
      </c>
      <c r="R163" s="23">
        <v>0</v>
      </c>
      <c r="S163" s="23">
        <v>20</v>
      </c>
      <c r="T163" s="23">
        <v>5</v>
      </c>
      <c r="U163" s="13">
        <v>23</v>
      </c>
      <c r="V163" s="13">
        <f t="shared" si="13"/>
        <v>54</v>
      </c>
      <c r="X163" t="str">
        <f t="shared" si="7"/>
        <v>NO</v>
      </c>
      <c r="Y163" t="str">
        <f t="shared" si="8"/>
        <v>NO</v>
      </c>
      <c r="Z163" t="str">
        <f t="shared" si="15"/>
        <v>NO</v>
      </c>
      <c r="AA163" t="str">
        <f t="shared" si="16"/>
        <v>NO</v>
      </c>
      <c r="AB163"/>
      <c r="AC163" s="37" t="str">
        <f t="shared" si="12"/>
        <v>NO</v>
      </c>
      <c r="AD163" s="37" t="str">
        <f t="shared" si="9"/>
        <v>NO</v>
      </c>
      <c r="AE163" s="1" t="str">
        <f t="shared" si="10"/>
        <v>NO</v>
      </c>
      <c r="AF163" s="37" t="str">
        <f t="shared" si="11"/>
        <v>NO</v>
      </c>
    </row>
    <row r="164" spans="1:32" ht="15" x14ac:dyDescent="0.35">
      <c r="A164" s="7" t="s">
        <v>162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14"/>
        <v>Auto</v>
      </c>
      <c r="P164" s="23">
        <v>2</v>
      </c>
      <c r="Q164" s="23">
        <v>0</v>
      </c>
      <c r="R164" s="13">
        <v>19</v>
      </c>
      <c r="S164" s="13">
        <v>0</v>
      </c>
      <c r="T164" s="13">
        <v>0</v>
      </c>
      <c r="U164" s="13">
        <v>19</v>
      </c>
      <c r="V164" s="13">
        <f t="shared" si="13"/>
        <v>20</v>
      </c>
      <c r="X164" t="str">
        <f t="shared" si="7"/>
        <v>NO</v>
      </c>
      <c r="Y164" t="str">
        <f t="shared" si="8"/>
        <v>NO</v>
      </c>
      <c r="Z164" t="str">
        <f t="shared" si="15"/>
        <v>NO</v>
      </c>
      <c r="AA164" t="str">
        <f t="shared" si="16"/>
        <v>NO</v>
      </c>
      <c r="AB164"/>
      <c r="AC164" s="37" t="str">
        <f t="shared" si="12"/>
        <v>NO</v>
      </c>
      <c r="AD164" s="37" t="str">
        <f t="shared" si="9"/>
        <v>NO</v>
      </c>
      <c r="AE164" s="1" t="str">
        <f t="shared" si="10"/>
        <v>NO</v>
      </c>
      <c r="AF164" s="37" t="str">
        <f t="shared" si="11"/>
        <v>NO</v>
      </c>
    </row>
    <row r="165" spans="1:32" ht="15" x14ac:dyDescent="0.35">
      <c r="A165" s="5" t="s">
        <v>163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14"/>
        <v>Auto</v>
      </c>
      <c r="P165" s="23">
        <v>1</v>
      </c>
      <c r="Q165" s="23">
        <v>1</v>
      </c>
      <c r="R165" s="23">
        <v>0</v>
      </c>
      <c r="S165" s="23">
        <v>1</v>
      </c>
      <c r="T165" s="23">
        <v>1</v>
      </c>
      <c r="U165" s="13">
        <v>3</v>
      </c>
      <c r="V165" s="13">
        <f t="shared" si="13"/>
        <v>5</v>
      </c>
      <c r="X165" t="str">
        <f t="shared" si="7"/>
        <v>NO</v>
      </c>
      <c r="Y165" t="str">
        <f t="shared" si="8"/>
        <v>NO</v>
      </c>
      <c r="Z165" t="str">
        <f t="shared" si="15"/>
        <v>NO</v>
      </c>
      <c r="AA165" t="str">
        <f t="shared" si="16"/>
        <v>NO</v>
      </c>
      <c r="AB165"/>
      <c r="AC165" s="37" t="str">
        <f t="shared" si="12"/>
        <v>NO</v>
      </c>
      <c r="AD165" s="37" t="str">
        <f t="shared" si="9"/>
        <v>NO</v>
      </c>
      <c r="AE165" s="1" t="str">
        <f t="shared" si="10"/>
        <v>NO</v>
      </c>
      <c r="AF165" s="37" t="str">
        <f t="shared" si="11"/>
        <v>NO</v>
      </c>
    </row>
    <row r="166" spans="1:32" ht="15" x14ac:dyDescent="0.35">
      <c r="A166" s="7" t="s">
        <v>164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14"/>
        <v>Auto</v>
      </c>
      <c r="P166" s="23">
        <v>1</v>
      </c>
      <c r="Q166" s="23">
        <v>0</v>
      </c>
      <c r="R166" s="23">
        <v>0</v>
      </c>
      <c r="S166" s="23">
        <v>1</v>
      </c>
      <c r="T166" s="23">
        <v>0</v>
      </c>
      <c r="U166" s="13">
        <v>1</v>
      </c>
      <c r="V166" s="13">
        <f t="shared" si="13"/>
        <v>2</v>
      </c>
      <c r="X166" t="str">
        <f t="shared" si="7"/>
        <v>NO</v>
      </c>
      <c r="Y166" t="str">
        <f t="shared" si="8"/>
        <v>NO</v>
      </c>
      <c r="Z166" t="str">
        <f t="shared" si="15"/>
        <v>NO</v>
      </c>
      <c r="AA166" t="str">
        <f t="shared" si="16"/>
        <v>NO</v>
      </c>
      <c r="AB166"/>
      <c r="AC166" s="37" t="str">
        <f t="shared" si="12"/>
        <v>NO</v>
      </c>
      <c r="AD166" s="37" t="str">
        <f t="shared" si="9"/>
        <v>NO</v>
      </c>
      <c r="AE166" s="1" t="str">
        <f t="shared" si="10"/>
        <v>NO</v>
      </c>
      <c r="AF166" s="37" t="str">
        <f t="shared" si="11"/>
        <v>NO</v>
      </c>
    </row>
    <row r="167" spans="1:32" ht="15" x14ac:dyDescent="0.35">
      <c r="A167" s="7" t="s">
        <v>165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14"/>
        <v>Auto</v>
      </c>
      <c r="P167" s="23">
        <v>1</v>
      </c>
      <c r="Q167" s="23">
        <v>1</v>
      </c>
      <c r="R167" s="23">
        <v>0</v>
      </c>
      <c r="S167" s="23">
        <v>1</v>
      </c>
      <c r="T167" s="23">
        <v>1</v>
      </c>
      <c r="U167" s="13">
        <v>3</v>
      </c>
      <c r="V167" s="13">
        <f t="shared" si="13"/>
        <v>5</v>
      </c>
      <c r="X167" t="str">
        <f t="shared" si="7"/>
        <v>NO</v>
      </c>
      <c r="Y167" t="str">
        <f t="shared" si="8"/>
        <v>YES</v>
      </c>
      <c r="Z167" t="str">
        <f t="shared" si="15"/>
        <v>NO</v>
      </c>
      <c r="AA167" t="str">
        <f t="shared" si="16"/>
        <v>NO</v>
      </c>
      <c r="AB167"/>
      <c r="AC167" s="37" t="str">
        <f t="shared" si="12"/>
        <v>YES</v>
      </c>
      <c r="AD167" s="37" t="str">
        <f t="shared" si="9"/>
        <v>NO</v>
      </c>
      <c r="AE167" s="1" t="str">
        <f t="shared" si="10"/>
        <v>NO</v>
      </c>
      <c r="AF167" s="37" t="str">
        <f t="shared" si="11"/>
        <v>YES</v>
      </c>
    </row>
    <row r="168" spans="1:32" ht="15" x14ac:dyDescent="0.35">
      <c r="A168" s="5" t="s">
        <v>166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14"/>
        <v>Auto</v>
      </c>
      <c r="P168" s="23">
        <v>2</v>
      </c>
      <c r="Q168" s="23">
        <v>1</v>
      </c>
      <c r="R168" s="23">
        <v>0</v>
      </c>
      <c r="S168" s="23">
        <v>19</v>
      </c>
      <c r="T168" s="23">
        <v>19</v>
      </c>
      <c r="U168" s="13">
        <v>23</v>
      </c>
      <c r="V168" s="13">
        <f t="shared" si="13"/>
        <v>78</v>
      </c>
      <c r="X168" t="str">
        <f t="shared" si="7"/>
        <v>NO</v>
      </c>
      <c r="Y168" t="str">
        <f t="shared" si="8"/>
        <v>NO</v>
      </c>
      <c r="Z168" t="str">
        <f t="shared" si="15"/>
        <v>NO</v>
      </c>
      <c r="AA168" t="str">
        <f t="shared" si="16"/>
        <v>YES</v>
      </c>
      <c r="AB168"/>
      <c r="AC168" s="37" t="str">
        <f t="shared" si="12"/>
        <v>NO</v>
      </c>
      <c r="AD168" s="37" t="str">
        <f t="shared" si="9"/>
        <v>YES</v>
      </c>
      <c r="AE168" s="1" t="str">
        <f t="shared" si="10"/>
        <v>NO</v>
      </c>
      <c r="AF168" s="37" t="str">
        <f t="shared" si="11"/>
        <v>YES</v>
      </c>
    </row>
    <row r="169" spans="1:32" ht="15" x14ac:dyDescent="0.35">
      <c r="A169" s="5" t="s">
        <v>167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14"/>
        <v>Auto</v>
      </c>
      <c r="P169" s="23">
        <v>1</v>
      </c>
      <c r="Q169" s="23">
        <v>0</v>
      </c>
      <c r="R169" s="13">
        <v>3</v>
      </c>
      <c r="S169" s="13">
        <v>0</v>
      </c>
      <c r="T169" s="13">
        <v>0</v>
      </c>
      <c r="U169" s="13">
        <v>3</v>
      </c>
      <c r="V169" s="13">
        <f t="shared" si="13"/>
        <v>3</v>
      </c>
      <c r="X169" t="str">
        <f t="shared" si="7"/>
        <v>NO</v>
      </c>
      <c r="Y169" t="str">
        <f t="shared" si="8"/>
        <v>NO</v>
      </c>
      <c r="Z169" t="str">
        <f t="shared" si="15"/>
        <v>NO</v>
      </c>
      <c r="AA169" t="str">
        <f t="shared" si="16"/>
        <v>NO</v>
      </c>
      <c r="AB169"/>
      <c r="AC169" s="37" t="str">
        <f t="shared" si="12"/>
        <v>NO</v>
      </c>
      <c r="AD169" s="37" t="str">
        <f t="shared" si="9"/>
        <v>NO</v>
      </c>
      <c r="AE169" s="1" t="str">
        <f t="shared" si="10"/>
        <v>NO</v>
      </c>
      <c r="AF169" s="37" t="str">
        <f t="shared" si="11"/>
        <v>NO</v>
      </c>
    </row>
    <row r="170" spans="1:32" ht="15" x14ac:dyDescent="0.35">
      <c r="A170" s="5" t="s">
        <v>168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14"/>
        <v>Auto</v>
      </c>
      <c r="P170" s="23">
        <v>1</v>
      </c>
      <c r="Q170" s="23">
        <v>2</v>
      </c>
      <c r="R170" s="23">
        <v>0</v>
      </c>
      <c r="S170" s="23">
        <v>1</v>
      </c>
      <c r="T170" s="23">
        <v>0</v>
      </c>
      <c r="U170" s="13">
        <v>3</v>
      </c>
      <c r="V170" s="13">
        <f t="shared" si="13"/>
        <v>4</v>
      </c>
      <c r="X170" t="str">
        <f t="shared" si="7"/>
        <v>NO</v>
      </c>
      <c r="Y170" t="str">
        <f t="shared" si="8"/>
        <v>NO</v>
      </c>
      <c r="Z170" t="str">
        <f t="shared" si="15"/>
        <v>NO</v>
      </c>
      <c r="AA170" t="str">
        <f t="shared" si="16"/>
        <v>NO</v>
      </c>
      <c r="AB170"/>
      <c r="AC170" s="37" t="str">
        <f t="shared" si="12"/>
        <v>NO</v>
      </c>
      <c r="AD170" s="37" t="str">
        <f t="shared" si="9"/>
        <v>NO</v>
      </c>
      <c r="AE170" s="1" t="str">
        <f t="shared" si="10"/>
        <v>NO</v>
      </c>
      <c r="AF170" s="37" t="str">
        <f t="shared" si="11"/>
        <v>NO</v>
      </c>
    </row>
    <row r="171" spans="1:32" ht="15" x14ac:dyDescent="0.35">
      <c r="A171" s="7" t="s">
        <v>169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14"/>
        <v>Auto</v>
      </c>
      <c r="P171" s="23">
        <v>2</v>
      </c>
      <c r="Q171" s="23">
        <v>0</v>
      </c>
      <c r="R171" s="23">
        <v>6</v>
      </c>
      <c r="S171" s="23">
        <v>1</v>
      </c>
      <c r="T171" s="23">
        <v>0</v>
      </c>
      <c r="U171" s="13">
        <v>7</v>
      </c>
      <c r="V171" s="13">
        <f t="shared" si="13"/>
        <v>9</v>
      </c>
      <c r="X171" t="str">
        <f t="shared" si="7"/>
        <v>NO</v>
      </c>
      <c r="Y171" t="str">
        <f t="shared" si="8"/>
        <v>NO</v>
      </c>
      <c r="Z171" t="str">
        <f t="shared" si="15"/>
        <v>NO</v>
      </c>
      <c r="AA171" t="str">
        <f t="shared" si="16"/>
        <v>YES</v>
      </c>
      <c r="AB171"/>
      <c r="AC171" s="37" t="str">
        <f t="shared" si="12"/>
        <v>NO</v>
      </c>
      <c r="AD171" s="37" t="str">
        <f t="shared" si="9"/>
        <v>YES</v>
      </c>
      <c r="AE171" s="1" t="str">
        <f t="shared" si="10"/>
        <v>NO</v>
      </c>
      <c r="AF171" s="37" t="str">
        <f t="shared" si="11"/>
        <v>YES</v>
      </c>
    </row>
    <row r="172" spans="1:32" ht="15" x14ac:dyDescent="0.35">
      <c r="A172" s="5" t="s">
        <v>170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14"/>
        <v>Auto</v>
      </c>
      <c r="P172" s="23">
        <v>2</v>
      </c>
      <c r="Q172" s="23">
        <v>0</v>
      </c>
      <c r="R172" s="23">
        <v>1</v>
      </c>
      <c r="S172" s="23">
        <v>1</v>
      </c>
      <c r="T172" s="23">
        <v>0</v>
      </c>
      <c r="U172" s="13">
        <v>2</v>
      </c>
      <c r="V172" s="13">
        <f t="shared" si="13"/>
        <v>4</v>
      </c>
      <c r="X172" t="str">
        <f t="shared" si="7"/>
        <v>NO</v>
      </c>
      <c r="Y172" t="str">
        <f t="shared" si="8"/>
        <v>NO</v>
      </c>
      <c r="Z172" t="str">
        <f t="shared" si="15"/>
        <v>NO</v>
      </c>
      <c r="AA172" t="str">
        <f t="shared" si="16"/>
        <v>NO</v>
      </c>
      <c r="AB172"/>
      <c r="AC172" s="37" t="str">
        <f t="shared" si="12"/>
        <v>NO</v>
      </c>
      <c r="AD172" s="37" t="str">
        <f t="shared" si="9"/>
        <v>NO</v>
      </c>
      <c r="AE172" s="1" t="str">
        <f t="shared" si="10"/>
        <v>NO</v>
      </c>
      <c r="AF172" s="37" t="str">
        <f t="shared" si="11"/>
        <v>NO</v>
      </c>
    </row>
    <row r="173" spans="1:32" ht="15" x14ac:dyDescent="0.35">
      <c r="A173" s="7" t="s">
        <v>171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14"/>
        <v>Auto</v>
      </c>
      <c r="P173" s="23">
        <v>1</v>
      </c>
      <c r="Q173" s="23">
        <v>0</v>
      </c>
      <c r="R173" s="23">
        <v>0</v>
      </c>
      <c r="S173" s="23">
        <v>1</v>
      </c>
      <c r="T173" s="23">
        <v>0</v>
      </c>
      <c r="U173" s="13">
        <v>1</v>
      </c>
      <c r="V173" s="13">
        <f t="shared" si="13"/>
        <v>2</v>
      </c>
      <c r="X173" t="str">
        <f t="shared" si="7"/>
        <v>NO</v>
      </c>
      <c r="Y173" t="str">
        <f t="shared" si="8"/>
        <v>NO</v>
      </c>
      <c r="Z173" t="str">
        <f t="shared" si="15"/>
        <v>NO</v>
      </c>
      <c r="AA173" t="str">
        <f t="shared" si="16"/>
        <v>NO</v>
      </c>
      <c r="AB173"/>
      <c r="AC173" s="37" t="str">
        <f t="shared" si="12"/>
        <v>NO</v>
      </c>
      <c r="AD173" s="37" t="str">
        <f t="shared" si="9"/>
        <v>NO</v>
      </c>
      <c r="AE173" s="1" t="str">
        <f t="shared" si="10"/>
        <v>NO</v>
      </c>
      <c r="AF173" s="37" t="str">
        <f t="shared" si="11"/>
        <v>NO</v>
      </c>
    </row>
    <row r="174" spans="1:32" ht="15" x14ac:dyDescent="0.35">
      <c r="A174" s="5" t="s">
        <v>172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14"/>
        <v>Auto</v>
      </c>
      <c r="P174" s="23">
        <v>1</v>
      </c>
      <c r="Q174" s="23">
        <v>8</v>
      </c>
      <c r="R174" s="23">
        <v>0</v>
      </c>
      <c r="S174" s="23">
        <v>1</v>
      </c>
      <c r="T174" s="23">
        <v>1</v>
      </c>
      <c r="U174" s="13">
        <v>10</v>
      </c>
      <c r="V174" s="13">
        <f t="shared" si="13"/>
        <v>12</v>
      </c>
      <c r="X174" t="str">
        <f t="shared" si="7"/>
        <v>NO</v>
      </c>
      <c r="Y174" t="str">
        <f t="shared" si="8"/>
        <v>YES</v>
      </c>
      <c r="Z174" t="str">
        <f t="shared" si="15"/>
        <v>NO</v>
      </c>
      <c r="AA174" t="str">
        <f t="shared" si="16"/>
        <v>NO</v>
      </c>
      <c r="AB174"/>
      <c r="AC174" s="37" t="str">
        <f t="shared" si="12"/>
        <v>YES</v>
      </c>
      <c r="AD174" s="37" t="str">
        <f t="shared" si="9"/>
        <v>NO</v>
      </c>
      <c r="AE174" s="1" t="str">
        <f t="shared" si="10"/>
        <v>NO</v>
      </c>
      <c r="AF174" s="37" t="str">
        <f t="shared" si="11"/>
        <v>YES</v>
      </c>
    </row>
    <row r="175" spans="1:32" ht="15" x14ac:dyDescent="0.35">
      <c r="A175" s="5" t="s">
        <v>173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14"/>
        <v>Auto</v>
      </c>
      <c r="P175" s="23">
        <v>1</v>
      </c>
      <c r="Q175" s="23">
        <v>8</v>
      </c>
      <c r="R175" s="23">
        <v>0</v>
      </c>
      <c r="S175" s="23">
        <v>1</v>
      </c>
      <c r="T175" s="23">
        <v>1</v>
      </c>
      <c r="U175" s="13">
        <v>10</v>
      </c>
      <c r="V175" s="13">
        <f t="shared" si="13"/>
        <v>12</v>
      </c>
      <c r="X175" t="str">
        <f t="shared" si="7"/>
        <v>NO</v>
      </c>
      <c r="Y175" t="str">
        <f t="shared" si="8"/>
        <v>YES</v>
      </c>
      <c r="Z175" t="str">
        <f t="shared" si="15"/>
        <v>NO</v>
      </c>
      <c r="AA175" t="str">
        <f t="shared" si="16"/>
        <v>NO</v>
      </c>
      <c r="AB175"/>
      <c r="AC175" s="37" t="str">
        <f t="shared" si="12"/>
        <v>YES</v>
      </c>
      <c r="AD175" s="37" t="str">
        <f t="shared" si="9"/>
        <v>NO</v>
      </c>
      <c r="AE175" s="1" t="str">
        <f t="shared" si="10"/>
        <v>NO</v>
      </c>
      <c r="AF175" s="37" t="str">
        <f t="shared" si="11"/>
        <v>YES</v>
      </c>
    </row>
    <row r="176" spans="1:32" ht="15" x14ac:dyDescent="0.35">
      <c r="A176" s="7" t="s">
        <v>174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14"/>
        <v>Auto</v>
      </c>
      <c r="P176" s="23">
        <v>1</v>
      </c>
      <c r="Q176" s="23">
        <v>0</v>
      </c>
      <c r="R176" s="13">
        <v>11</v>
      </c>
      <c r="S176" s="13">
        <v>0</v>
      </c>
      <c r="T176" s="13">
        <v>0</v>
      </c>
      <c r="U176" s="13">
        <v>11</v>
      </c>
      <c r="V176" s="13">
        <f>P176-1+Q176+R176+2*S176+2*T176</f>
        <v>11</v>
      </c>
      <c r="X176" t="str">
        <f t="shared" si="7"/>
        <v>NO</v>
      </c>
      <c r="Y176" t="str">
        <f t="shared" si="8"/>
        <v>NO</v>
      </c>
      <c r="Z176" t="str">
        <f t="shared" si="15"/>
        <v>NO</v>
      </c>
      <c r="AA176" t="str">
        <f t="shared" si="16"/>
        <v>NO</v>
      </c>
      <c r="AB176"/>
      <c r="AC176" s="37" t="str">
        <f t="shared" si="12"/>
        <v>NO</v>
      </c>
      <c r="AD176" s="37" t="str">
        <f t="shared" si="9"/>
        <v>NO</v>
      </c>
      <c r="AE176" s="1" t="str">
        <f t="shared" si="10"/>
        <v>NO</v>
      </c>
      <c r="AF176" s="37" t="str">
        <f t="shared" si="11"/>
        <v>NO</v>
      </c>
    </row>
    <row r="177" spans="1:32" ht="30" customHeight="1" x14ac:dyDescent="0.35">
      <c r="A177" s="12" t="s">
        <v>107</v>
      </c>
      <c r="B177" s="12" t="s">
        <v>20</v>
      </c>
      <c r="C177" s="12" t="s">
        <v>94</v>
      </c>
      <c r="D177" s="12" t="s">
        <v>95</v>
      </c>
      <c r="E177" s="12" t="s">
        <v>21</v>
      </c>
      <c r="F177" s="12" t="s">
        <v>96</v>
      </c>
      <c r="G177" s="12" t="s">
        <v>22</v>
      </c>
      <c r="H177" s="12" t="s">
        <v>97</v>
      </c>
      <c r="I177" s="12" t="s">
        <v>98</v>
      </c>
      <c r="J177" s="12" t="s">
        <v>99</v>
      </c>
      <c r="K177" s="12" t="s">
        <v>100</v>
      </c>
      <c r="L177" s="12" t="s">
        <v>101</v>
      </c>
      <c r="M177" s="12" t="s">
        <v>102</v>
      </c>
      <c r="N177" s="12" t="s">
        <v>103</v>
      </c>
      <c r="O177" s="12" t="s">
        <v>92</v>
      </c>
      <c r="P177" s="12" t="s">
        <v>104</v>
      </c>
      <c r="Q177" s="12" t="s">
        <v>105</v>
      </c>
      <c r="R177" s="12" t="s">
        <v>106</v>
      </c>
      <c r="S177" s="12" t="s">
        <v>258</v>
      </c>
      <c r="T177" s="12" t="s">
        <v>259</v>
      </c>
      <c r="U177" s="12" t="s">
        <v>116</v>
      </c>
      <c r="V177" s="12" t="s">
        <v>260</v>
      </c>
      <c r="X177" s="32" t="s">
        <v>119</v>
      </c>
      <c r="Y177" s="32" t="s">
        <v>120</v>
      </c>
      <c r="Z177" s="32" t="s">
        <v>117</v>
      </c>
      <c r="AA177" s="32" t="s">
        <v>118</v>
      </c>
      <c r="AB177"/>
      <c r="AC177" s="32" t="s">
        <v>261</v>
      </c>
      <c r="AD177" s="32" t="s">
        <v>262</v>
      </c>
      <c r="AE177" s="32" t="s">
        <v>263</v>
      </c>
      <c r="AF177" s="32" t="s">
        <v>264</v>
      </c>
    </row>
    <row r="178" spans="1:32" x14ac:dyDescent="0.35">
      <c r="A178" s="9" t="s">
        <v>75</v>
      </c>
      <c r="B178" s="9">
        <v>513.07000000000005</v>
      </c>
      <c r="C178" s="9" t="s">
        <v>76</v>
      </c>
      <c r="D178" s="9" t="s">
        <v>77</v>
      </c>
      <c r="E178" s="9" t="s">
        <v>78</v>
      </c>
      <c r="F178" s="9" t="s">
        <v>79</v>
      </c>
      <c r="G178" s="9">
        <v>663.4</v>
      </c>
      <c r="H178" s="9" t="s">
        <v>80</v>
      </c>
      <c r="I178" s="9" t="s">
        <v>81</v>
      </c>
      <c r="J178" s="9" t="s">
        <v>82</v>
      </c>
      <c r="K178" s="9">
        <v>85.81</v>
      </c>
      <c r="L178" s="9">
        <v>7.03</v>
      </c>
      <c r="M178" s="9" t="s">
        <v>83</v>
      </c>
      <c r="N178" s="9">
        <v>361.36</v>
      </c>
      <c r="O178" s="10"/>
    </row>
    <row r="179" spans="1:32" x14ac:dyDescent="0.35">
      <c r="A179" s="11" t="s">
        <v>84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  <c r="P179" s="35">
        <f>AVERAGE(P75:P125)</f>
        <v>3.2941176470588234</v>
      </c>
      <c r="Q179" s="35">
        <f t="shared" ref="Q179:V179" si="17">AVERAGE(Q75:Q125)</f>
        <v>6.9019607843137258</v>
      </c>
      <c r="R179" s="35">
        <f t="shared" si="17"/>
        <v>2.1568627450980391</v>
      </c>
      <c r="S179" s="35">
        <f t="shared" si="17"/>
        <v>3.784313725490196</v>
      </c>
      <c r="T179" s="35">
        <f t="shared" si="17"/>
        <v>1.0784313725490196</v>
      </c>
      <c r="U179" s="35">
        <f t="shared" si="17"/>
        <v>13.235294117647058</v>
      </c>
      <c r="V179" s="35">
        <f t="shared" si="17"/>
        <v>21.078431372549019</v>
      </c>
    </row>
    <row r="180" spans="1:32" x14ac:dyDescent="0.35">
      <c r="A180" s="9" t="s">
        <v>85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  <c r="P180" s="35">
        <f>AVERAGE(P126:P176)</f>
        <v>2.1764705882352939</v>
      </c>
      <c r="Q180" s="35">
        <f t="shared" ref="Q180:V180" si="18">AVERAGE(Q126:Q176)</f>
        <v>2.2745098039215685</v>
      </c>
      <c r="R180" s="35">
        <f t="shared" si="18"/>
        <v>1.9607843137254901</v>
      </c>
      <c r="S180" s="35">
        <f t="shared" si="18"/>
        <v>2.8627450980392157</v>
      </c>
      <c r="T180" s="35">
        <f t="shared" si="18"/>
        <v>1.8823529411764706</v>
      </c>
      <c r="U180" s="35">
        <f t="shared" si="18"/>
        <v>8.0392156862745097</v>
      </c>
      <c r="V180" s="35">
        <f t="shared" si="18"/>
        <v>14.901960784313726</v>
      </c>
    </row>
    <row r="181" spans="1:32" x14ac:dyDescent="0.35">
      <c r="A181" s="11" t="s">
        <v>86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45</v>
      </c>
      <c r="N181" s="11">
        <v>68.92</v>
      </c>
      <c r="O181" s="10"/>
    </row>
    <row r="182" spans="1:32" x14ac:dyDescent="0.35">
      <c r="A182" s="9" t="s">
        <v>87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32" x14ac:dyDescent="0.35">
      <c r="A183" s="11" t="s">
        <v>88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89</v>
      </c>
      <c r="J183" s="11" t="s">
        <v>90</v>
      </c>
      <c r="K183" s="11">
        <v>0.42</v>
      </c>
      <c r="L183" s="11">
        <v>1.9E-3</v>
      </c>
      <c r="M183" s="11" t="s">
        <v>91</v>
      </c>
      <c r="N183" s="11">
        <v>89.92</v>
      </c>
      <c r="O183" s="10"/>
    </row>
    <row r="186" spans="1:32" x14ac:dyDescent="0.35">
      <c r="A186" s="26" t="s">
        <v>109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32" ht="35.4" customHeight="1" x14ac:dyDescent="0.35">
      <c r="B188" s="12" t="s">
        <v>108</v>
      </c>
      <c r="C188" s="12" t="s">
        <v>20</v>
      </c>
      <c r="D188" s="12" t="s">
        <v>94</v>
      </c>
      <c r="E188" s="12" t="s">
        <v>95</v>
      </c>
      <c r="F188" s="12" t="s">
        <v>21</v>
      </c>
      <c r="G188" s="12" t="s">
        <v>96</v>
      </c>
      <c r="H188" s="12" t="s">
        <v>22</v>
      </c>
      <c r="I188" s="12" t="s">
        <v>97</v>
      </c>
      <c r="J188" s="12" t="s">
        <v>98</v>
      </c>
      <c r="K188" s="12" t="s">
        <v>99</v>
      </c>
      <c r="L188" s="12" t="s">
        <v>100</v>
      </c>
      <c r="M188" s="12" t="s">
        <v>101</v>
      </c>
      <c r="N188" s="12" t="s">
        <v>102</v>
      </c>
      <c r="O188" s="12" t="s">
        <v>103</v>
      </c>
    </row>
    <row r="189" spans="1:32" x14ac:dyDescent="0.35">
      <c r="B189" s="1" t="s">
        <v>93</v>
      </c>
      <c r="C189" s="14">
        <f t="shared" ref="C189:O189" si="19" xml:space="preserve"> AVERAGEIF($A$24:$A$176, "*Buggy",B$24:B$176)</f>
        <v>3.225882352941178</v>
      </c>
      <c r="D189" s="14">
        <f t="shared" si="19"/>
        <v>78.776274509803912</v>
      </c>
      <c r="E189" s="14">
        <f t="shared" si="19"/>
        <v>23.686078431372543</v>
      </c>
      <c r="F189" s="14">
        <f t="shared" si="19"/>
        <v>7.2852941176470587</v>
      </c>
      <c r="G189" s="14">
        <f t="shared" si="19"/>
        <v>14.90980392156863</v>
      </c>
      <c r="H189" s="14">
        <f t="shared" si="19"/>
        <v>4.3131372549019602</v>
      </c>
      <c r="I189" s="14">
        <f t="shared" si="19"/>
        <v>11.599411764705881</v>
      </c>
      <c r="J189" s="14">
        <f t="shared" si="19"/>
        <v>38.596274509803898</v>
      </c>
      <c r="K189" s="14">
        <f t="shared" si="19"/>
        <v>65.102156862745105</v>
      </c>
      <c r="L189" s="14">
        <f t="shared" si="19"/>
        <v>0.56178431372549031</v>
      </c>
      <c r="M189" s="14">
        <f t="shared" si="19"/>
        <v>4.592156862745099E-2</v>
      </c>
      <c r="N189" s="14">
        <f t="shared" si="19"/>
        <v>42.541372549019584</v>
      </c>
      <c r="O189" s="14">
        <f t="shared" si="19"/>
        <v>2.3623725490196072</v>
      </c>
    </row>
    <row r="190" spans="1:32" x14ac:dyDescent="0.35">
      <c r="B190" s="1" t="s">
        <v>242</v>
      </c>
      <c r="C190" s="14">
        <f t="shared" ref="C190:O190" si="20" xml:space="preserve"> AVERAGEIF($A$24:$A$176, "*Manual",B$24:B$176)</f>
        <v>3.4094117647058821</v>
      </c>
      <c r="D190" s="14">
        <f t="shared" si="20"/>
        <v>78.530196078431388</v>
      </c>
      <c r="E190" s="14">
        <f t="shared" si="20"/>
        <v>23.924901960784307</v>
      </c>
      <c r="F190" s="14">
        <f t="shared" si="20"/>
        <v>7.3060784313725522</v>
      </c>
      <c r="G190" s="14">
        <f t="shared" si="20"/>
        <v>15.764509803921564</v>
      </c>
      <c r="H190" s="14">
        <f t="shared" si="20"/>
        <v>4.3756862745098033</v>
      </c>
      <c r="I190" s="14">
        <f t="shared" si="20"/>
        <v>11.681372549019608</v>
      </c>
      <c r="J190" s="14">
        <f t="shared" si="20"/>
        <v>39.690392156862735</v>
      </c>
      <c r="K190" s="14">
        <f t="shared" si="20"/>
        <v>65.971568627450978</v>
      </c>
      <c r="L190" s="14">
        <f t="shared" si="20"/>
        <v>0.55860784313725487</v>
      </c>
      <c r="M190" s="14">
        <f t="shared" si="20"/>
        <v>4.592156862745099E-2</v>
      </c>
      <c r="N190" s="14">
        <f t="shared" si="20"/>
        <v>42.479803921568603</v>
      </c>
      <c r="O190" s="14">
        <f t="shared" si="20"/>
        <v>2.3590392156862743</v>
      </c>
    </row>
    <row r="191" spans="1:32" x14ac:dyDescent="0.35">
      <c r="B191" s="1" t="s">
        <v>175</v>
      </c>
      <c r="C191" s="14">
        <f t="shared" ref="C191:O191" si="21" xml:space="preserve"> AVERAGEIF($A$24:$A$176, "*Auto",B$24:B$176)</f>
        <v>3.424509803921568</v>
      </c>
      <c r="D191" s="14">
        <f t="shared" si="21"/>
        <v>78.645686274509828</v>
      </c>
      <c r="E191" s="14">
        <f t="shared" si="21"/>
        <v>24.032549019607846</v>
      </c>
      <c r="F191" s="14">
        <f t="shared" si="21"/>
        <v>7.3231372549019627</v>
      </c>
      <c r="G191" s="14">
        <f t="shared" si="21"/>
        <v>15.519411764705881</v>
      </c>
      <c r="H191" s="14">
        <f t="shared" si="21"/>
        <v>4.3221568627450981</v>
      </c>
      <c r="I191" s="14">
        <f t="shared" si="21"/>
        <v>11.644705882352941</v>
      </c>
      <c r="J191" s="14">
        <f t="shared" si="21"/>
        <v>39.550980392156859</v>
      </c>
      <c r="K191" s="14">
        <f t="shared" si="21"/>
        <v>65.592745098039202</v>
      </c>
      <c r="L191" s="14">
        <f t="shared" si="21"/>
        <v>0.56178431372549031</v>
      </c>
      <c r="M191" s="14">
        <f t="shared" si="21"/>
        <v>4.592156862745099E-2</v>
      </c>
      <c r="N191" s="14">
        <f t="shared" si="21"/>
        <v>42.541372549019584</v>
      </c>
      <c r="O191" s="14">
        <f t="shared" si="21"/>
        <v>2.3623725490196072</v>
      </c>
    </row>
    <row r="192" spans="1:32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34" x14ac:dyDescent="0.35">
      <c r="A194" s="26" t="s">
        <v>123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R194" s="36" t="s">
        <v>122</v>
      </c>
      <c r="S194" s="36"/>
      <c r="T194" s="36"/>
      <c r="U194" s="34"/>
      <c r="V194" s="34"/>
      <c r="W194" s="34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6" spans="1:34" ht="33" customHeight="1" x14ac:dyDescent="0.35">
      <c r="B196" s="12" t="s">
        <v>108</v>
      </c>
      <c r="C196" s="12" t="s">
        <v>110</v>
      </c>
      <c r="D196" s="12" t="s">
        <v>94</v>
      </c>
      <c r="E196" s="12" t="s">
        <v>95</v>
      </c>
      <c r="F196" s="12" t="s">
        <v>21</v>
      </c>
      <c r="G196" s="12" t="s">
        <v>96</v>
      </c>
      <c r="H196" s="12" t="s">
        <v>22</v>
      </c>
      <c r="I196" s="12" t="s">
        <v>97</v>
      </c>
      <c r="J196" s="12" t="s">
        <v>98</v>
      </c>
      <c r="K196" s="12" t="s">
        <v>99</v>
      </c>
      <c r="L196" s="12" t="s">
        <v>100</v>
      </c>
      <c r="M196" s="12" t="s">
        <v>101</v>
      </c>
      <c r="N196" s="12" t="s">
        <v>102</v>
      </c>
      <c r="O196" s="12" t="s">
        <v>103</v>
      </c>
      <c r="S196" s="12" t="s">
        <v>121</v>
      </c>
      <c r="T196" s="12" t="s">
        <v>110</v>
      </c>
      <c r="U196" s="12" t="s">
        <v>94</v>
      </c>
      <c r="V196" s="12" t="s">
        <v>95</v>
      </c>
      <c r="W196" s="12" t="s">
        <v>21</v>
      </c>
      <c r="X196" s="12" t="s">
        <v>96</v>
      </c>
      <c r="Y196" s="12" t="s">
        <v>22</v>
      </c>
      <c r="Z196" s="12" t="s">
        <v>97</v>
      </c>
      <c r="AA196" s="12" t="s">
        <v>98</v>
      </c>
      <c r="AB196" s="12" t="s">
        <v>99</v>
      </c>
      <c r="AC196" s="12" t="s">
        <v>100</v>
      </c>
      <c r="AD196" s="12" t="s">
        <v>101</v>
      </c>
      <c r="AE196" s="12" t="s">
        <v>102</v>
      </c>
      <c r="AF196" s="12" t="s">
        <v>103</v>
      </c>
    </row>
    <row r="197" spans="1:34" x14ac:dyDescent="0.35">
      <c r="A197" s="1">
        <f>COUNTIFS($P$75:$P$125, "=1", $P$126:$P$176, "=1")</f>
        <v>10</v>
      </c>
      <c r="B197" s="1" t="s">
        <v>243</v>
      </c>
      <c r="C197" s="28">
        <f>AVERAGEIFS(B$75:B$125, $P$75:$P$125, "=1", $P$126:$P$176, "=1")</f>
        <v>4.0890000000000004</v>
      </c>
      <c r="D197" s="28">
        <f t="shared" ref="D197:O197" si="22">AVERAGEIFS(C$75:C$125, $P$75:$P$125, "=1", $P$126:$P$176, "=1")</f>
        <v>75.169000000000011</v>
      </c>
      <c r="E197" s="28">
        <f t="shared" si="22"/>
        <v>29.628999999999998</v>
      </c>
      <c r="F197" s="28">
        <f t="shared" si="22"/>
        <v>7.5569999999999995</v>
      </c>
      <c r="G197" s="28">
        <f t="shared" si="22"/>
        <v>19.756</v>
      </c>
      <c r="H197" s="28">
        <f t="shared" si="22"/>
        <v>4.8970000000000002</v>
      </c>
      <c r="I197" s="28">
        <f t="shared" si="22"/>
        <v>12.453999999999999</v>
      </c>
      <c r="J197" s="28">
        <f t="shared" si="22"/>
        <v>49.387999999999991</v>
      </c>
      <c r="K197" s="28">
        <f t="shared" si="22"/>
        <v>74.53</v>
      </c>
      <c r="L197" s="28">
        <f t="shared" si="22"/>
        <v>0.43</v>
      </c>
      <c r="M197" s="28">
        <f t="shared" si="22"/>
        <v>5.3200000000000004E-2</v>
      </c>
      <c r="N197" s="28">
        <f t="shared" si="22"/>
        <v>7.6719999999999997</v>
      </c>
      <c r="O197" s="28">
        <f t="shared" si="22"/>
        <v>0.42599999999999999</v>
      </c>
      <c r="R197" s="1">
        <f>COUNTIFS($X$126:$X$176, "YES")</f>
        <v>0</v>
      </c>
      <c r="S197" s="1" t="s">
        <v>244</v>
      </c>
      <c r="T197" s="28" t="e">
        <f t="shared" ref="T197:AF197" si="23">AVERAGEIFS(B$75:B$125, $X$126:$X$176, "YES")</f>
        <v>#DIV/0!</v>
      </c>
      <c r="U197" s="28" t="e">
        <f t="shared" si="23"/>
        <v>#DIV/0!</v>
      </c>
      <c r="V197" s="28" t="e">
        <f t="shared" si="23"/>
        <v>#DIV/0!</v>
      </c>
      <c r="W197" s="28" t="e">
        <f t="shared" si="23"/>
        <v>#DIV/0!</v>
      </c>
      <c r="X197" s="28" t="e">
        <f t="shared" si="23"/>
        <v>#DIV/0!</v>
      </c>
      <c r="Y197" s="28" t="e">
        <f t="shared" si="23"/>
        <v>#DIV/0!</v>
      </c>
      <c r="Z197" s="28" t="e">
        <f t="shared" si="23"/>
        <v>#DIV/0!</v>
      </c>
      <c r="AA197" s="28" t="e">
        <f t="shared" si="23"/>
        <v>#DIV/0!</v>
      </c>
      <c r="AB197" s="28" t="e">
        <f t="shared" si="23"/>
        <v>#DIV/0!</v>
      </c>
      <c r="AC197" s="28" t="e">
        <f t="shared" si="23"/>
        <v>#DIV/0!</v>
      </c>
      <c r="AD197" s="28" t="e">
        <f t="shared" si="23"/>
        <v>#DIV/0!</v>
      </c>
      <c r="AE197" s="28" t="e">
        <f t="shared" si="23"/>
        <v>#DIV/0!</v>
      </c>
      <c r="AF197" s="28" t="e">
        <f t="shared" si="23"/>
        <v>#DIV/0!</v>
      </c>
    </row>
    <row r="198" spans="1:34" x14ac:dyDescent="0.35">
      <c r="A198" s="1">
        <f>COUNTIFS($P$75:$P$125, "=1", $P$126:$P$176, "=1")</f>
        <v>10</v>
      </c>
      <c r="B198" s="1" t="s">
        <v>176</v>
      </c>
      <c r="C198" s="28">
        <f>AVERAGEIFS(B$126:B$176, $P$75:$P$125, "=1", $P$126:$P$176, "=1")</f>
        <v>4.2279999999999998</v>
      </c>
      <c r="D198" s="28">
        <f t="shared" ref="D198:O198" si="24">AVERAGEIFS(C$126:C$176, $P$75:$P$125, "=1", $P$126:$P$176, "=1")</f>
        <v>75.234000000000009</v>
      </c>
      <c r="E198" s="28">
        <f t="shared" si="24"/>
        <v>30.006</v>
      </c>
      <c r="F198" s="28">
        <f t="shared" si="24"/>
        <v>7.516</v>
      </c>
      <c r="G198" s="28">
        <f t="shared" si="24"/>
        <v>19.7</v>
      </c>
      <c r="H198" s="28">
        <f t="shared" si="24"/>
        <v>4.8609999999999998</v>
      </c>
      <c r="I198" s="28">
        <f t="shared" si="24"/>
        <v>12.377000000000001</v>
      </c>
      <c r="J198" s="28">
        <f t="shared" si="24"/>
        <v>49.704999999999998</v>
      </c>
      <c r="K198" s="28">
        <f t="shared" si="24"/>
        <v>74.150999999999996</v>
      </c>
      <c r="L198" s="28">
        <f t="shared" si="24"/>
        <v>0.43</v>
      </c>
      <c r="M198" s="28">
        <f t="shared" si="24"/>
        <v>5.3200000000000004E-2</v>
      </c>
      <c r="N198" s="28">
        <f t="shared" si="24"/>
        <v>7.6719999999999997</v>
      </c>
      <c r="O198" s="28">
        <f t="shared" si="24"/>
        <v>0.42599999999999999</v>
      </c>
      <c r="R198" s="1">
        <f>COUNTIFS($X$126:$X$176, "YES")</f>
        <v>0</v>
      </c>
      <c r="S198" s="1" t="s">
        <v>177</v>
      </c>
      <c r="T198" s="28" t="e">
        <f t="shared" ref="T198:AF198" si="25">AVERAGEIFS(B$126:B$176, $X$126:$X$176, "YES")</f>
        <v>#DIV/0!</v>
      </c>
      <c r="U198" s="28" t="e">
        <f t="shared" si="25"/>
        <v>#DIV/0!</v>
      </c>
      <c r="V198" s="28" t="e">
        <f t="shared" si="25"/>
        <v>#DIV/0!</v>
      </c>
      <c r="W198" s="28" t="e">
        <f t="shared" si="25"/>
        <v>#DIV/0!</v>
      </c>
      <c r="X198" s="28" t="e">
        <f t="shared" si="25"/>
        <v>#DIV/0!</v>
      </c>
      <c r="Y198" s="28" t="e">
        <f t="shared" si="25"/>
        <v>#DIV/0!</v>
      </c>
      <c r="Z198" s="28" t="e">
        <f t="shared" si="25"/>
        <v>#DIV/0!</v>
      </c>
      <c r="AA198" s="28" t="e">
        <f t="shared" si="25"/>
        <v>#DIV/0!</v>
      </c>
      <c r="AB198" s="28" t="e">
        <f t="shared" si="25"/>
        <v>#DIV/0!</v>
      </c>
      <c r="AC198" s="28" t="e">
        <f t="shared" si="25"/>
        <v>#DIV/0!</v>
      </c>
      <c r="AD198" s="28" t="e">
        <f t="shared" si="25"/>
        <v>#DIV/0!</v>
      </c>
      <c r="AE198" s="28" t="e">
        <f t="shared" si="25"/>
        <v>#DIV/0!</v>
      </c>
      <c r="AF198" s="28" t="e">
        <f t="shared" si="25"/>
        <v>#DIV/0!</v>
      </c>
    </row>
    <row r="199" spans="1:34" x14ac:dyDescent="0.35">
      <c r="R199" s="33"/>
    </row>
    <row r="200" spans="1:34" ht="28.8" customHeight="1" x14ac:dyDescent="0.35">
      <c r="B200" s="12" t="s">
        <v>108</v>
      </c>
      <c r="C200" s="12" t="s">
        <v>110</v>
      </c>
      <c r="D200" s="12" t="s">
        <v>94</v>
      </c>
      <c r="E200" s="12" t="s">
        <v>95</v>
      </c>
      <c r="F200" s="12" t="s">
        <v>21</v>
      </c>
      <c r="G200" s="12" t="s">
        <v>96</v>
      </c>
      <c r="H200" s="12" t="s">
        <v>22</v>
      </c>
      <c r="I200" s="12" t="s">
        <v>97</v>
      </c>
      <c r="J200" s="12" t="s">
        <v>98</v>
      </c>
      <c r="K200" s="12" t="s">
        <v>99</v>
      </c>
      <c r="L200" s="12" t="s">
        <v>100</v>
      </c>
      <c r="M200" s="12" t="s">
        <v>101</v>
      </c>
      <c r="N200" s="12" t="s">
        <v>102</v>
      </c>
      <c r="O200" s="12" t="s">
        <v>103</v>
      </c>
      <c r="S200" s="12" t="s">
        <v>121</v>
      </c>
      <c r="T200" s="12" t="s">
        <v>110</v>
      </c>
      <c r="U200" s="12" t="s">
        <v>94</v>
      </c>
      <c r="V200" s="12" t="s">
        <v>95</v>
      </c>
      <c r="W200" s="12" t="s">
        <v>21</v>
      </c>
      <c r="X200" s="12" t="s">
        <v>96</v>
      </c>
      <c r="Y200" s="12" t="s">
        <v>22</v>
      </c>
      <c r="Z200" s="12" t="s">
        <v>97</v>
      </c>
      <c r="AA200" s="12" t="s">
        <v>98</v>
      </c>
      <c r="AB200" s="12" t="s">
        <v>99</v>
      </c>
      <c r="AC200" s="12" t="s">
        <v>100</v>
      </c>
      <c r="AD200" s="12" t="s">
        <v>101</v>
      </c>
      <c r="AE200" s="12" t="s">
        <v>102</v>
      </c>
      <c r="AF200" s="12" t="s">
        <v>103</v>
      </c>
    </row>
    <row r="201" spans="1:34" x14ac:dyDescent="0.35">
      <c r="A201" s="1">
        <f>COUNTIFS($P$75:$P$125, "&gt;1", $P$126:$P$176, "&gt;1")</f>
        <v>23</v>
      </c>
      <c r="B201" s="1" t="s">
        <v>245</v>
      </c>
      <c r="C201" s="28">
        <f>AVERAGEIFS(B$75:B$125, $P$75:$P$125, "&gt;1", $P$126:$P$176, "&gt;1")</f>
        <v>2.7747826086956535</v>
      </c>
      <c r="D201" s="28">
        <f t="shared" ref="D201:O201" si="26">AVERAGEIFS(C$75:C$125, $P$75:$P$125, "&gt;1", $P$126:$P$176, "&gt;1")</f>
        <v>82.67434782608693</v>
      </c>
      <c r="E201" s="28">
        <f t="shared" si="26"/>
        <v>16.830434782608698</v>
      </c>
      <c r="F201" s="28">
        <f t="shared" si="26"/>
        <v>6.2204347826086979</v>
      </c>
      <c r="G201" s="28">
        <f t="shared" si="26"/>
        <v>10.641739130434784</v>
      </c>
      <c r="H201" s="28">
        <f t="shared" si="26"/>
        <v>3.5808695652173914</v>
      </c>
      <c r="I201" s="28">
        <f t="shared" si="26"/>
        <v>9.800434782608697</v>
      </c>
      <c r="J201" s="28">
        <f t="shared" si="26"/>
        <v>27.471304347826084</v>
      </c>
      <c r="K201" s="28">
        <f t="shared" si="26"/>
        <v>50.61478260869567</v>
      </c>
      <c r="L201" s="28">
        <f t="shared" si="26"/>
        <v>0.59034782608695657</v>
      </c>
      <c r="M201" s="28">
        <f t="shared" si="26"/>
        <v>4.3217391304347832E-2</v>
      </c>
      <c r="N201" s="28">
        <f t="shared" si="26"/>
        <v>24.85130434782609</v>
      </c>
      <c r="O201" s="28">
        <f t="shared" si="26"/>
        <v>1.3800000000000003</v>
      </c>
      <c r="R201" s="1">
        <f>COUNTIFS($Y$126:$Y$176, "YES")</f>
        <v>8</v>
      </c>
      <c r="S201" s="1" t="s">
        <v>246</v>
      </c>
      <c r="T201" s="28">
        <f t="shared" ref="T201:AF201" si="27">AVERAGEIFS(B$75:B$125, $Y$126:$Y$176, "YES")</f>
        <v>4.54</v>
      </c>
      <c r="U201" s="28">
        <f t="shared" si="27"/>
        <v>72.44874999999999</v>
      </c>
      <c r="V201" s="28">
        <f t="shared" si="27"/>
        <v>34.427500000000002</v>
      </c>
      <c r="W201" s="28">
        <f t="shared" si="27"/>
        <v>8.3149999999999995</v>
      </c>
      <c r="X201" s="28">
        <f t="shared" si="27"/>
        <v>22.759999999999998</v>
      </c>
      <c r="Y201" s="28">
        <f t="shared" si="27"/>
        <v>5.3549999999999995</v>
      </c>
      <c r="Z201" s="28">
        <f t="shared" si="27"/>
        <v>13.67</v>
      </c>
      <c r="AA201" s="28">
        <f t="shared" si="27"/>
        <v>57.191249999999997</v>
      </c>
      <c r="AB201" s="28">
        <f t="shared" si="27"/>
        <v>84.18</v>
      </c>
      <c r="AC201" s="28">
        <f t="shared" si="27"/>
        <v>0.48125000000000001</v>
      </c>
      <c r="AD201" s="28">
        <f t="shared" si="27"/>
        <v>6.3750000000000001E-2</v>
      </c>
      <c r="AE201" s="28">
        <f t="shared" si="27"/>
        <v>7.7250000000000005</v>
      </c>
      <c r="AF201" s="28">
        <f t="shared" si="27"/>
        <v>0.42874999999999996</v>
      </c>
    </row>
    <row r="202" spans="1:34" x14ac:dyDescent="0.35">
      <c r="A202" s="1">
        <f>COUNTIFS($P$75:$P$125, "&gt;1", $P$126:$P$176, "&gt;1")</f>
        <v>23</v>
      </c>
      <c r="B202" s="1" t="s">
        <v>178</v>
      </c>
      <c r="C202" s="28">
        <f>AVERAGEIFS(B$126:B$176, $P$75:$P$125, "&gt;1", $P$126:$P$176, "&gt;1")</f>
        <v>2.6243478260869559</v>
      </c>
      <c r="D202" s="28">
        <f t="shared" ref="D202:O202" si="28">AVERAGEIFS(C$126:C$176, $P$75:$P$125, "&gt;1", $P$126:$P$176, "&gt;1")</f>
        <v>82.895652173913035</v>
      </c>
      <c r="E202" s="28">
        <f t="shared" si="28"/>
        <v>16.311304347826088</v>
      </c>
      <c r="F202" s="28">
        <f t="shared" si="28"/>
        <v>6.253043478260869</v>
      </c>
      <c r="G202" s="28">
        <f t="shared" si="28"/>
        <v>10.121739130434781</v>
      </c>
      <c r="H202" s="28">
        <f t="shared" si="28"/>
        <v>3.463043478260869</v>
      </c>
      <c r="I202" s="28">
        <f t="shared" si="28"/>
        <v>9.715217391304348</v>
      </c>
      <c r="J202" s="28">
        <f t="shared" si="28"/>
        <v>26.432173913043474</v>
      </c>
      <c r="K202" s="28">
        <f t="shared" si="28"/>
        <v>49.544782608695662</v>
      </c>
      <c r="L202" s="28">
        <f t="shared" si="28"/>
        <v>0.59739130434782606</v>
      </c>
      <c r="M202" s="28">
        <f t="shared" si="28"/>
        <v>4.3217391304347832E-2</v>
      </c>
      <c r="N202" s="28">
        <f t="shared" si="28"/>
        <v>24.987826086956527</v>
      </c>
      <c r="O202" s="28">
        <f t="shared" si="28"/>
        <v>1.3873913043478263</v>
      </c>
      <c r="R202" s="1">
        <f>COUNTIFS($Y$126:$Y$176, "YES")</f>
        <v>8</v>
      </c>
      <c r="S202" s="1" t="s">
        <v>179</v>
      </c>
      <c r="T202" s="28">
        <f t="shared" ref="T202:AF202" si="29">AVERAGEIFS(B$126:B$176, $Y$126:$Y$176, "YES")</f>
        <v>4.7200000000000006</v>
      </c>
      <c r="U202" s="28">
        <f t="shared" si="29"/>
        <v>72.461250000000007</v>
      </c>
      <c r="V202" s="28">
        <f t="shared" si="29"/>
        <v>35.048749999999998</v>
      </c>
      <c r="W202" s="28">
        <f t="shared" si="29"/>
        <v>8.317499999999999</v>
      </c>
      <c r="X202" s="28">
        <f t="shared" si="29"/>
        <v>22.759999999999998</v>
      </c>
      <c r="Y202" s="28">
        <f t="shared" si="29"/>
        <v>5.3387500000000001</v>
      </c>
      <c r="Z202" s="28">
        <f t="shared" si="29"/>
        <v>13.654999999999999</v>
      </c>
      <c r="AA202" s="28">
        <f t="shared" si="29"/>
        <v>57.806249999999999</v>
      </c>
      <c r="AB202" s="28">
        <f t="shared" si="29"/>
        <v>84.277500000000003</v>
      </c>
      <c r="AC202" s="28">
        <f t="shared" si="29"/>
        <v>0.48125000000000001</v>
      </c>
      <c r="AD202" s="28">
        <f t="shared" si="29"/>
        <v>6.3750000000000001E-2</v>
      </c>
      <c r="AE202" s="28">
        <f t="shared" si="29"/>
        <v>7.7250000000000005</v>
      </c>
      <c r="AF202" s="28">
        <f t="shared" si="29"/>
        <v>0.42874999999999996</v>
      </c>
    </row>
    <row r="203" spans="1:34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R203" s="33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4" ht="30.6" customHeight="1" x14ac:dyDescent="0.35">
      <c r="B204" s="12" t="s">
        <v>108</v>
      </c>
      <c r="C204" s="12" t="s">
        <v>110</v>
      </c>
      <c r="D204" s="12" t="s">
        <v>94</v>
      </c>
      <c r="E204" s="12" t="s">
        <v>95</v>
      </c>
      <c r="F204" s="12" t="s">
        <v>21</v>
      </c>
      <c r="G204" s="12" t="s">
        <v>96</v>
      </c>
      <c r="H204" s="12" t="s">
        <v>22</v>
      </c>
      <c r="I204" s="12" t="s">
        <v>97</v>
      </c>
      <c r="J204" s="12" t="s">
        <v>98</v>
      </c>
      <c r="K204" s="12" t="s">
        <v>99</v>
      </c>
      <c r="L204" s="12" t="s">
        <v>100</v>
      </c>
      <c r="M204" s="12" t="s">
        <v>101</v>
      </c>
      <c r="N204" s="12" t="s">
        <v>102</v>
      </c>
      <c r="O204" s="12" t="s">
        <v>103</v>
      </c>
      <c r="S204" s="12" t="s">
        <v>121</v>
      </c>
      <c r="T204" s="12" t="s">
        <v>110</v>
      </c>
      <c r="U204" s="12" t="s">
        <v>94</v>
      </c>
      <c r="V204" s="12" t="s">
        <v>95</v>
      </c>
      <c r="W204" s="12" t="s">
        <v>21</v>
      </c>
      <c r="X204" s="12" t="s">
        <v>96</v>
      </c>
      <c r="Y204" s="12" t="s">
        <v>22</v>
      </c>
      <c r="Z204" s="12" t="s">
        <v>97</v>
      </c>
      <c r="AA204" s="12" t="s">
        <v>98</v>
      </c>
      <c r="AB204" s="12" t="s">
        <v>99</v>
      </c>
      <c r="AC204" s="12" t="s">
        <v>100</v>
      </c>
      <c r="AD204" s="12" t="s">
        <v>101</v>
      </c>
      <c r="AE204" s="12" t="s">
        <v>102</v>
      </c>
      <c r="AF204" s="12" t="s">
        <v>103</v>
      </c>
    </row>
    <row r="205" spans="1:34" x14ac:dyDescent="0.35">
      <c r="A205" s="1">
        <f>COUNTIFS($U$75:$U$125, "=1", $U$126:$U$176, "=1")</f>
        <v>0</v>
      </c>
      <c r="B205" s="1" t="s">
        <v>247</v>
      </c>
      <c r="C205" s="28" t="e">
        <f t="shared" ref="C205:O205" si="30">AVERAGEIFS(B$75:B$125, $U$75:$U$125, "=1", $U$126:$U$176, "=1")</f>
        <v>#DIV/0!</v>
      </c>
      <c r="D205" s="28" t="e">
        <f t="shared" si="30"/>
        <v>#DIV/0!</v>
      </c>
      <c r="E205" s="28" t="e">
        <f t="shared" si="30"/>
        <v>#DIV/0!</v>
      </c>
      <c r="F205" s="28" t="e">
        <f t="shared" si="30"/>
        <v>#DIV/0!</v>
      </c>
      <c r="G205" s="28" t="e">
        <f t="shared" si="30"/>
        <v>#DIV/0!</v>
      </c>
      <c r="H205" s="28" t="e">
        <f t="shared" si="30"/>
        <v>#DIV/0!</v>
      </c>
      <c r="I205" s="28" t="e">
        <f t="shared" si="30"/>
        <v>#DIV/0!</v>
      </c>
      <c r="J205" s="28" t="e">
        <f t="shared" si="30"/>
        <v>#DIV/0!</v>
      </c>
      <c r="K205" s="28" t="e">
        <f t="shared" si="30"/>
        <v>#DIV/0!</v>
      </c>
      <c r="L205" s="28" t="e">
        <f t="shared" si="30"/>
        <v>#DIV/0!</v>
      </c>
      <c r="M205" s="28" t="e">
        <f t="shared" si="30"/>
        <v>#DIV/0!</v>
      </c>
      <c r="N205" s="28" t="e">
        <f t="shared" si="30"/>
        <v>#DIV/0!</v>
      </c>
      <c r="O205" s="28" t="e">
        <f t="shared" si="30"/>
        <v>#DIV/0!</v>
      </c>
      <c r="R205" s="1">
        <f>COUNTIFS($Z$126:$Z$176, "YES")</f>
        <v>0</v>
      </c>
      <c r="S205" s="1" t="s">
        <v>248</v>
      </c>
      <c r="T205" s="28" t="e">
        <f t="shared" ref="T205:AF205" si="31">AVERAGEIFS(B$75:B$125, $Z$126:$Z$176, "YES")</f>
        <v>#DIV/0!</v>
      </c>
      <c r="U205" s="28" t="e">
        <f t="shared" si="31"/>
        <v>#DIV/0!</v>
      </c>
      <c r="V205" s="28" t="e">
        <f t="shared" si="31"/>
        <v>#DIV/0!</v>
      </c>
      <c r="W205" s="28" t="e">
        <f t="shared" si="31"/>
        <v>#DIV/0!</v>
      </c>
      <c r="X205" s="28" t="e">
        <f t="shared" si="31"/>
        <v>#DIV/0!</v>
      </c>
      <c r="Y205" s="28" t="e">
        <f t="shared" si="31"/>
        <v>#DIV/0!</v>
      </c>
      <c r="Z205" s="28" t="e">
        <f t="shared" si="31"/>
        <v>#DIV/0!</v>
      </c>
      <c r="AA205" s="28" t="e">
        <f t="shared" si="31"/>
        <v>#DIV/0!</v>
      </c>
      <c r="AB205" s="28" t="e">
        <f t="shared" si="31"/>
        <v>#DIV/0!</v>
      </c>
      <c r="AC205" s="28" t="e">
        <f t="shared" si="31"/>
        <v>#DIV/0!</v>
      </c>
      <c r="AD205" s="28" t="e">
        <f t="shared" si="31"/>
        <v>#DIV/0!</v>
      </c>
      <c r="AE205" s="28" t="e">
        <f t="shared" si="31"/>
        <v>#DIV/0!</v>
      </c>
      <c r="AF205" s="28" t="e">
        <f t="shared" si="31"/>
        <v>#DIV/0!</v>
      </c>
    </row>
    <row r="206" spans="1:34" x14ac:dyDescent="0.35">
      <c r="A206" s="1">
        <f>COUNTIFS($U$75:$U$125, "=1", $U$126:$U$176, "=1")</f>
        <v>0</v>
      </c>
      <c r="B206" s="1" t="s">
        <v>180</v>
      </c>
      <c r="C206" s="28" t="e">
        <f t="shared" ref="C206:O206" si="32">AVERAGEIFS(B$126:B$176, $U$75:$U$125, "=1", $U$126:$U$176, "=1")</f>
        <v>#DIV/0!</v>
      </c>
      <c r="D206" s="28" t="e">
        <f t="shared" si="32"/>
        <v>#DIV/0!</v>
      </c>
      <c r="E206" s="28" t="e">
        <f t="shared" si="32"/>
        <v>#DIV/0!</v>
      </c>
      <c r="F206" s="28" t="e">
        <f t="shared" si="32"/>
        <v>#DIV/0!</v>
      </c>
      <c r="G206" s="28" t="e">
        <f t="shared" si="32"/>
        <v>#DIV/0!</v>
      </c>
      <c r="H206" s="28" t="e">
        <f t="shared" si="32"/>
        <v>#DIV/0!</v>
      </c>
      <c r="I206" s="28" t="e">
        <f t="shared" si="32"/>
        <v>#DIV/0!</v>
      </c>
      <c r="J206" s="28" t="e">
        <f t="shared" si="32"/>
        <v>#DIV/0!</v>
      </c>
      <c r="K206" s="28" t="e">
        <f t="shared" si="32"/>
        <v>#DIV/0!</v>
      </c>
      <c r="L206" s="28" t="e">
        <f t="shared" si="32"/>
        <v>#DIV/0!</v>
      </c>
      <c r="M206" s="28" t="e">
        <f t="shared" si="32"/>
        <v>#DIV/0!</v>
      </c>
      <c r="N206" s="28" t="e">
        <f t="shared" si="32"/>
        <v>#DIV/0!</v>
      </c>
      <c r="O206" s="28" t="e">
        <f t="shared" si="32"/>
        <v>#DIV/0!</v>
      </c>
      <c r="R206" s="1">
        <f>COUNTIFS($Z$126:$Z$176, "YES")</f>
        <v>0</v>
      </c>
      <c r="S206" s="1" t="s">
        <v>181</v>
      </c>
      <c r="T206" s="28" t="e">
        <f t="shared" ref="T206:AF206" si="33">AVERAGEIFS(B$126:B$176, $Z$126:$Z$176, "YES")</f>
        <v>#DIV/0!</v>
      </c>
      <c r="U206" s="28" t="e">
        <f t="shared" si="33"/>
        <v>#DIV/0!</v>
      </c>
      <c r="V206" s="28" t="e">
        <f t="shared" si="33"/>
        <v>#DIV/0!</v>
      </c>
      <c r="W206" s="28" t="e">
        <f t="shared" si="33"/>
        <v>#DIV/0!</v>
      </c>
      <c r="X206" s="28" t="e">
        <f t="shared" si="33"/>
        <v>#DIV/0!</v>
      </c>
      <c r="Y206" s="28" t="e">
        <f t="shared" si="33"/>
        <v>#DIV/0!</v>
      </c>
      <c r="Z206" s="28" t="e">
        <f t="shared" si="33"/>
        <v>#DIV/0!</v>
      </c>
      <c r="AA206" s="28" t="e">
        <f t="shared" si="33"/>
        <v>#DIV/0!</v>
      </c>
      <c r="AB206" s="28" t="e">
        <f t="shared" si="33"/>
        <v>#DIV/0!</v>
      </c>
      <c r="AC206" s="28" t="e">
        <f t="shared" si="33"/>
        <v>#DIV/0!</v>
      </c>
      <c r="AD206" s="28" t="e">
        <f t="shared" si="33"/>
        <v>#DIV/0!</v>
      </c>
      <c r="AE206" s="28" t="e">
        <f t="shared" si="33"/>
        <v>#DIV/0!</v>
      </c>
      <c r="AF206" s="28" t="e">
        <f t="shared" si="33"/>
        <v>#DIV/0!</v>
      </c>
    </row>
    <row r="207" spans="1:34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4" ht="31.8" customHeight="1" x14ac:dyDescent="0.35">
      <c r="B208" s="12" t="s">
        <v>108</v>
      </c>
      <c r="C208" s="12" t="s">
        <v>110</v>
      </c>
      <c r="D208" s="12" t="s">
        <v>94</v>
      </c>
      <c r="E208" s="12" t="s">
        <v>95</v>
      </c>
      <c r="F208" s="12" t="s">
        <v>21</v>
      </c>
      <c r="G208" s="12" t="s">
        <v>96</v>
      </c>
      <c r="H208" s="12" t="s">
        <v>22</v>
      </c>
      <c r="I208" s="12" t="s">
        <v>97</v>
      </c>
      <c r="J208" s="12" t="s">
        <v>98</v>
      </c>
      <c r="K208" s="12" t="s">
        <v>99</v>
      </c>
      <c r="L208" s="12" t="s">
        <v>100</v>
      </c>
      <c r="M208" s="12" t="s">
        <v>101</v>
      </c>
      <c r="N208" s="12" t="s">
        <v>102</v>
      </c>
      <c r="O208" s="12" t="s">
        <v>103</v>
      </c>
      <c r="R208" s="33"/>
      <c r="S208" s="12" t="s">
        <v>121</v>
      </c>
      <c r="T208" s="12" t="s">
        <v>110</v>
      </c>
      <c r="U208" s="12" t="s">
        <v>94</v>
      </c>
      <c r="V208" s="12" t="s">
        <v>95</v>
      </c>
      <c r="W208" s="12" t="s">
        <v>21</v>
      </c>
      <c r="X208" s="12" t="s">
        <v>96</v>
      </c>
      <c r="Y208" s="12" t="s">
        <v>22</v>
      </c>
      <c r="Z208" s="12" t="s">
        <v>97</v>
      </c>
      <c r="AA208" s="12" t="s">
        <v>98</v>
      </c>
      <c r="AB208" s="12" t="s">
        <v>99</v>
      </c>
      <c r="AC208" s="12" t="s">
        <v>100</v>
      </c>
      <c r="AD208" s="12" t="s">
        <v>101</v>
      </c>
      <c r="AE208" s="12" t="s">
        <v>102</v>
      </c>
      <c r="AF208" s="12" t="s">
        <v>103</v>
      </c>
    </row>
    <row r="209" spans="1:32" x14ac:dyDescent="0.35">
      <c r="A209" s="1">
        <f>COUNTIFS($U$75:$U$125, "&gt;1", $U$126:$U$176, "&gt;1")</f>
        <v>45</v>
      </c>
      <c r="B209" s="1" t="s">
        <v>249</v>
      </c>
      <c r="C209" s="28">
        <f t="shared" ref="C209:O209" si="34">AVERAGEIFS(B$75:B$125, $U$75:$U$125, "&gt;1", $U$126:$U$176, "&gt;1")</f>
        <v>3.5102222222222226</v>
      </c>
      <c r="D209" s="28">
        <f t="shared" si="34"/>
        <v>77.991777777777784</v>
      </c>
      <c r="E209" s="28">
        <f t="shared" si="34"/>
        <v>25.163555555555547</v>
      </c>
      <c r="F209" s="28">
        <f t="shared" si="34"/>
        <v>7.3511111111111127</v>
      </c>
      <c r="G209" s="28">
        <f t="shared" si="34"/>
        <v>16.245111111111108</v>
      </c>
      <c r="H209" s="28">
        <f t="shared" si="34"/>
        <v>4.4148888888888882</v>
      </c>
      <c r="I209" s="28">
        <f t="shared" si="34"/>
        <v>11.765555555555562</v>
      </c>
      <c r="J209" s="28">
        <f t="shared" si="34"/>
        <v>41.409555555555549</v>
      </c>
      <c r="K209" s="28">
        <f t="shared" si="34"/>
        <v>67.104444444444425</v>
      </c>
      <c r="L209" s="28">
        <f t="shared" si="34"/>
        <v>0.51442222222222234</v>
      </c>
      <c r="M209" s="28">
        <f t="shared" si="34"/>
        <v>4.735555555555554E-2</v>
      </c>
      <c r="N209" s="28">
        <f t="shared" si="34"/>
        <v>17.729555555555553</v>
      </c>
      <c r="O209" s="28">
        <f t="shared" si="34"/>
        <v>0.98446666666666671</v>
      </c>
      <c r="R209" s="1">
        <f>COUNTIFS($AA$126:$AA$176, "YES")</f>
        <v>15</v>
      </c>
      <c r="S209" s="1" t="s">
        <v>250</v>
      </c>
      <c r="T209" s="28">
        <f t="shared" ref="T209:AF209" si="35">AVERAGEIFS(B$75:B$125, $AA$126:$AA$176, "YES")</f>
        <v>2.512</v>
      </c>
      <c r="U209" s="28">
        <f t="shared" si="35"/>
        <v>82.311333333333337</v>
      </c>
      <c r="V209" s="28">
        <f t="shared" si="35"/>
        <v>12.146666666666668</v>
      </c>
      <c r="W209" s="28">
        <f t="shared" si="35"/>
        <v>5.8433333333333346</v>
      </c>
      <c r="X209" s="28">
        <f t="shared" si="35"/>
        <v>9.1093333333333337</v>
      </c>
      <c r="Y209" s="28">
        <f t="shared" si="35"/>
        <v>3.7439999999999998</v>
      </c>
      <c r="Z209" s="28">
        <f t="shared" si="35"/>
        <v>9.5873333333333317</v>
      </c>
      <c r="AA209" s="28">
        <f t="shared" si="35"/>
        <v>21.255999999999997</v>
      </c>
      <c r="AB209" s="28">
        <f t="shared" si="35"/>
        <v>45.605333333333341</v>
      </c>
      <c r="AC209" s="28">
        <f t="shared" si="35"/>
        <v>0.33053333333333335</v>
      </c>
      <c r="AD209" s="28">
        <f t="shared" si="35"/>
        <v>3.7333333333333343E-2</v>
      </c>
      <c r="AE209" s="28">
        <f t="shared" si="35"/>
        <v>13.942666666666668</v>
      </c>
      <c r="AF209" s="28">
        <f t="shared" si="35"/>
        <v>0.77466666666666684</v>
      </c>
    </row>
    <row r="210" spans="1:32" x14ac:dyDescent="0.35">
      <c r="A210" s="1">
        <f>COUNTIFS($U$75:$U$125, "&gt;1", $U$126:$U$176, "&gt;1")</f>
        <v>45</v>
      </c>
      <c r="B210" s="1" t="s">
        <v>182</v>
      </c>
      <c r="C210" s="28">
        <f t="shared" ref="C210:O210" si="36">AVERAGEIFS(B$126:B$176, $U$75:$U$125, "&gt;1", $U$126:$U$176, "&gt;1")</f>
        <v>3.5362222222222219</v>
      </c>
      <c r="D210" s="28">
        <f t="shared" si="36"/>
        <v>78.103555555555559</v>
      </c>
      <c r="E210" s="28">
        <f t="shared" si="36"/>
        <v>25.30511111111111</v>
      </c>
      <c r="F210" s="28">
        <f t="shared" si="36"/>
        <v>7.3717777777777798</v>
      </c>
      <c r="G210" s="28">
        <f t="shared" si="36"/>
        <v>16.008222222222223</v>
      </c>
      <c r="H210" s="28">
        <f t="shared" si="36"/>
        <v>4.3682222222222222</v>
      </c>
      <c r="I210" s="28">
        <f t="shared" si="36"/>
        <v>11.739111111111113</v>
      </c>
      <c r="J210" s="28">
        <f t="shared" si="36"/>
        <v>41.312222222222218</v>
      </c>
      <c r="K210" s="28">
        <f t="shared" si="36"/>
        <v>66.788222222222217</v>
      </c>
      <c r="L210" s="28">
        <f t="shared" si="36"/>
        <v>0.51802222222222238</v>
      </c>
      <c r="M210" s="28">
        <f t="shared" si="36"/>
        <v>4.735555555555554E-2</v>
      </c>
      <c r="N210" s="28">
        <f t="shared" si="36"/>
        <v>17.799333333333333</v>
      </c>
      <c r="O210" s="28">
        <f t="shared" si="36"/>
        <v>0.98824444444444448</v>
      </c>
      <c r="R210" s="1">
        <f>COUNTIFS($AA$126:$AA$176, "YES")</f>
        <v>15</v>
      </c>
      <c r="S210" s="1" t="s">
        <v>183</v>
      </c>
      <c r="T210" s="28">
        <f t="shared" ref="T210:AF210" si="37">AVERAGEIFS(B$126:B$176, $AA$126:$AA$176, "YES")</f>
        <v>2.3486666666666669</v>
      </c>
      <c r="U210" s="28">
        <f t="shared" si="37"/>
        <v>82.546666666666653</v>
      </c>
      <c r="V210" s="28">
        <f t="shared" si="37"/>
        <v>11.510666666666669</v>
      </c>
      <c r="W210" s="28">
        <f t="shared" si="37"/>
        <v>5.8813333333333331</v>
      </c>
      <c r="X210" s="28">
        <f t="shared" si="37"/>
        <v>8.5333333333333332</v>
      </c>
      <c r="Y210" s="28">
        <f t="shared" si="37"/>
        <v>3.6120000000000001</v>
      </c>
      <c r="Z210" s="28">
        <f t="shared" si="37"/>
        <v>9.4940000000000015</v>
      </c>
      <c r="AA210" s="28">
        <f t="shared" si="37"/>
        <v>20.041999999999998</v>
      </c>
      <c r="AB210" s="28">
        <f t="shared" si="37"/>
        <v>44.423999999999999</v>
      </c>
      <c r="AC210" s="28">
        <f t="shared" si="37"/>
        <v>0.34133333333333332</v>
      </c>
      <c r="AD210" s="28">
        <f t="shared" si="37"/>
        <v>3.7333333333333343E-2</v>
      </c>
      <c r="AE210" s="28">
        <f t="shared" si="37"/>
        <v>14.151999999999999</v>
      </c>
      <c r="AF210" s="28">
        <f t="shared" si="37"/>
        <v>0.78600000000000014</v>
      </c>
    </row>
    <row r="213" spans="1:32" x14ac:dyDescent="0.35">
      <c r="A213" s="26" t="s">
        <v>111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32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32" ht="28.8" customHeight="1" x14ac:dyDescent="0.35">
      <c r="A215" s="12" t="s">
        <v>113</v>
      </c>
      <c r="B215" s="12" t="s">
        <v>108</v>
      </c>
      <c r="C215" s="12" t="s">
        <v>110</v>
      </c>
      <c r="D215" s="12" t="s">
        <v>94</v>
      </c>
      <c r="E215" s="12" t="s">
        <v>95</v>
      </c>
      <c r="F215" s="12" t="s">
        <v>21</v>
      </c>
      <c r="G215" s="12" t="s">
        <v>96</v>
      </c>
      <c r="H215" s="12" t="s">
        <v>22</v>
      </c>
      <c r="I215" s="12" t="s">
        <v>97</v>
      </c>
      <c r="J215" s="12" t="s">
        <v>98</v>
      </c>
      <c r="K215" s="12" t="s">
        <v>99</v>
      </c>
      <c r="L215" s="12" t="s">
        <v>100</v>
      </c>
      <c r="M215" s="12" t="s">
        <v>101</v>
      </c>
      <c r="N215" s="12" t="s">
        <v>102</v>
      </c>
      <c r="O215" s="12" t="s">
        <v>103</v>
      </c>
    </row>
    <row r="216" spans="1:32" x14ac:dyDescent="0.35">
      <c r="A216" s="1">
        <f>COUNTIF($A$24:$A$176, "*Commons-Math*Buggy")</f>
        <v>49</v>
      </c>
      <c r="B216" s="1" t="s">
        <v>114</v>
      </c>
      <c r="C216" s="28">
        <f t="shared" ref="C216:O216" si="38">AVERAGEIF($A$24:$A$176, "*Commons-Math*_Buggy", B$24:B$176)</f>
        <v>3.2914285714285727</v>
      </c>
      <c r="D216" s="28">
        <f t="shared" si="38"/>
        <v>78.420204081632633</v>
      </c>
      <c r="E216" s="28">
        <f t="shared" si="38"/>
        <v>24.387551020408157</v>
      </c>
      <c r="F216" s="28">
        <f t="shared" si="38"/>
        <v>7.4553061224489783</v>
      </c>
      <c r="G216" s="28">
        <f t="shared" si="38"/>
        <v>15.391020408163268</v>
      </c>
      <c r="H216" s="28">
        <f t="shared" si="38"/>
        <v>4.3769387755102036</v>
      </c>
      <c r="I216" s="28">
        <f t="shared" si="38"/>
        <v>11.832857142857142</v>
      </c>
      <c r="J216" s="28">
        <f t="shared" si="38"/>
        <v>39.778979591836716</v>
      </c>
      <c r="K216" s="28">
        <f t="shared" si="38"/>
        <v>66.847959183673467</v>
      </c>
      <c r="L216" s="28">
        <f t="shared" si="38"/>
        <v>0.58471428571428574</v>
      </c>
      <c r="M216" s="28">
        <f t="shared" si="38"/>
        <v>4.7795918367346951E-2</v>
      </c>
      <c r="N216" s="28">
        <f t="shared" si="38"/>
        <v>44.277755102040793</v>
      </c>
      <c r="O216" s="28">
        <f t="shared" si="38"/>
        <v>2.4587959183673465</v>
      </c>
    </row>
    <row r="217" spans="1:32" x14ac:dyDescent="0.35">
      <c r="A217" s="1">
        <f>COUNTIF($A$24:$A$176, "*Commons-Math*Manual")</f>
        <v>49</v>
      </c>
      <c r="B217" s="1" t="s">
        <v>251</v>
      </c>
      <c r="C217" s="28">
        <f t="shared" ref="C217:O217" si="39">AVERAGEIF($A$24:$A$176, "*Commons-Math*_Manual", B$24:B$176)</f>
        <v>3.4824489795918359</v>
      </c>
      <c r="D217" s="28">
        <f t="shared" si="39"/>
        <v>78.184489795918381</v>
      </c>
      <c r="E217" s="28">
        <f t="shared" si="39"/>
        <v>24.610816326530603</v>
      </c>
      <c r="F217" s="28">
        <f t="shared" si="39"/>
        <v>7.4614285714285753</v>
      </c>
      <c r="G217" s="28">
        <f t="shared" si="39"/>
        <v>16.269999999999992</v>
      </c>
      <c r="H217" s="28">
        <f t="shared" si="39"/>
        <v>4.4367346938775505</v>
      </c>
      <c r="I217" s="28">
        <f t="shared" si="39"/>
        <v>11.897755102040817</v>
      </c>
      <c r="J217" s="28">
        <f t="shared" si="39"/>
        <v>40.88183673469387</v>
      </c>
      <c r="K217" s="28">
        <f t="shared" si="39"/>
        <v>67.627142857142843</v>
      </c>
      <c r="L217" s="28">
        <f t="shared" si="39"/>
        <v>0.58140816326530609</v>
      </c>
      <c r="M217" s="28">
        <f t="shared" si="39"/>
        <v>4.7795918367346951E-2</v>
      </c>
      <c r="N217" s="28">
        <f t="shared" si="39"/>
        <v>44.213673469387736</v>
      </c>
      <c r="O217" s="28">
        <f t="shared" si="39"/>
        <v>2.4553265306122443</v>
      </c>
    </row>
    <row r="218" spans="1:32" x14ac:dyDescent="0.35">
      <c r="A218" s="1">
        <f>COUNTIF($A$24:$A$176, "*Commons-Math*Auto")</f>
        <v>49</v>
      </c>
      <c r="B218" s="1" t="s">
        <v>184</v>
      </c>
      <c r="C218" s="28">
        <f t="shared" ref="C218:O218" si="40">AVERAGEIF($A$24:$A$176, "*Commons-Math*_Auto", B$24:B$176)</f>
        <v>3.4955102040816328</v>
      </c>
      <c r="D218" s="28">
        <f t="shared" si="40"/>
        <v>78.292040816326548</v>
      </c>
      <c r="E218" s="28">
        <f t="shared" si="40"/>
        <v>24.755918367346936</v>
      </c>
      <c r="F218" s="28">
        <f t="shared" si="40"/>
        <v>7.4893877551020438</v>
      </c>
      <c r="G218" s="28">
        <f t="shared" si="40"/>
        <v>16.020204081632652</v>
      </c>
      <c r="H218" s="28">
        <f t="shared" si="40"/>
        <v>4.3863265306122452</v>
      </c>
      <c r="I218" s="28">
        <f t="shared" si="40"/>
        <v>11.875102040816325</v>
      </c>
      <c r="J218" s="28">
        <f t="shared" si="40"/>
        <v>40.774897959183662</v>
      </c>
      <c r="K218" s="28">
        <f t="shared" si="40"/>
        <v>67.33612244897958</v>
      </c>
      <c r="L218" s="28">
        <f t="shared" si="40"/>
        <v>0.58471428571428574</v>
      </c>
      <c r="M218" s="28">
        <f t="shared" si="40"/>
        <v>4.7795918367346951E-2</v>
      </c>
      <c r="N218" s="28">
        <f t="shared" si="40"/>
        <v>44.277755102040793</v>
      </c>
      <c r="O218" s="28">
        <f t="shared" si="40"/>
        <v>2.4587959183673465</v>
      </c>
    </row>
    <row r="220" spans="1:32" ht="30.6" customHeight="1" x14ac:dyDescent="0.35">
      <c r="B220" s="12" t="s">
        <v>108</v>
      </c>
      <c r="C220" s="12" t="s">
        <v>110</v>
      </c>
      <c r="D220" s="12" t="s">
        <v>94</v>
      </c>
      <c r="E220" s="12" t="s">
        <v>95</v>
      </c>
      <c r="F220" s="12" t="s">
        <v>21</v>
      </c>
      <c r="G220" s="12" t="s">
        <v>96</v>
      </c>
      <c r="H220" s="12" t="s">
        <v>22</v>
      </c>
      <c r="I220" s="12" t="s">
        <v>97</v>
      </c>
      <c r="J220" s="12" t="s">
        <v>98</v>
      </c>
      <c r="K220" s="12" t="s">
        <v>99</v>
      </c>
      <c r="L220" s="12" t="s">
        <v>100</v>
      </c>
      <c r="M220" s="12" t="s">
        <v>101</v>
      </c>
      <c r="N220" s="12" t="s">
        <v>102</v>
      </c>
      <c r="O220" s="12" t="s">
        <v>103</v>
      </c>
    </row>
    <row r="221" spans="1:32" x14ac:dyDescent="0.35">
      <c r="A221" s="1">
        <f>COUNTIF($A$24:$A$176, "*Jackrabbit-Oak*Buggy")</f>
        <v>2</v>
      </c>
      <c r="B221" s="1" t="s">
        <v>115</v>
      </c>
      <c r="C221" s="28">
        <f t="shared" ref="C221:O221" si="41">AVERAGEIF($A$24:$A$176, "*Jackrabbit-Oak*_Buggy", B$24:B$176)</f>
        <v>1.62</v>
      </c>
      <c r="D221" s="28">
        <f t="shared" si="41"/>
        <v>87.5</v>
      </c>
      <c r="E221" s="28">
        <f t="shared" si="41"/>
        <v>6.5</v>
      </c>
      <c r="F221" s="28">
        <f t="shared" si="41"/>
        <v>3.12</v>
      </c>
      <c r="G221" s="28">
        <f t="shared" si="41"/>
        <v>3.12</v>
      </c>
      <c r="H221" s="28">
        <f t="shared" si="41"/>
        <v>2.75</v>
      </c>
      <c r="I221" s="28">
        <f t="shared" si="41"/>
        <v>5.88</v>
      </c>
      <c r="J221" s="28">
        <f t="shared" si="41"/>
        <v>9.6199999999999992</v>
      </c>
      <c r="K221" s="28">
        <f t="shared" si="41"/>
        <v>22.33</v>
      </c>
      <c r="L221" s="28">
        <f t="shared" si="41"/>
        <v>0</v>
      </c>
      <c r="M221" s="28">
        <f t="shared" si="41"/>
        <v>0</v>
      </c>
      <c r="N221" s="28">
        <f t="shared" si="41"/>
        <v>0</v>
      </c>
      <c r="O221" s="28">
        <f t="shared" si="41"/>
        <v>0</v>
      </c>
    </row>
    <row r="222" spans="1:32" x14ac:dyDescent="0.35">
      <c r="A222" s="1">
        <f>COUNTIF($A$24:$A$176, "*Jackrabbit-Oak*Manual")</f>
        <v>2</v>
      </c>
      <c r="B222" s="1" t="s">
        <v>252</v>
      </c>
      <c r="C222" s="28">
        <f t="shared" ref="C222:O222" si="42">AVERAGEIF($A$24:$A$176, "*Jackrabbit-Oak*_Manual", B$24:B$176)</f>
        <v>1.62</v>
      </c>
      <c r="D222" s="28">
        <f t="shared" si="42"/>
        <v>87</v>
      </c>
      <c r="E222" s="28">
        <f t="shared" si="42"/>
        <v>7.12</v>
      </c>
      <c r="F222" s="28">
        <f t="shared" si="42"/>
        <v>3.5</v>
      </c>
      <c r="G222" s="28">
        <f t="shared" si="42"/>
        <v>3.38</v>
      </c>
      <c r="H222" s="28">
        <f t="shared" si="42"/>
        <v>2.88</v>
      </c>
      <c r="I222" s="28">
        <f t="shared" si="42"/>
        <v>6.38</v>
      </c>
      <c r="J222" s="28">
        <f t="shared" si="42"/>
        <v>10.5</v>
      </c>
      <c r="K222" s="28">
        <f t="shared" si="42"/>
        <v>25.41</v>
      </c>
      <c r="L222" s="28">
        <f t="shared" si="42"/>
        <v>0</v>
      </c>
      <c r="M222" s="28">
        <f t="shared" si="42"/>
        <v>0</v>
      </c>
      <c r="N222" s="28">
        <f t="shared" si="42"/>
        <v>0</v>
      </c>
      <c r="O222" s="28">
        <f t="shared" si="42"/>
        <v>0</v>
      </c>
    </row>
    <row r="223" spans="1:32" x14ac:dyDescent="0.35">
      <c r="A223" s="1">
        <f>COUNTIF($A$24:$A$176, "*Jackrabbit-Oak*Auto")</f>
        <v>2</v>
      </c>
      <c r="B223" s="1" t="s">
        <v>185</v>
      </c>
      <c r="C223" s="28">
        <f t="shared" ref="C223:O223" si="43">AVERAGEIF($A$24:$A$176, "*Jackrabbit-Oak*_Auto", B$24:B$176)</f>
        <v>1.6850000000000001</v>
      </c>
      <c r="D223" s="28">
        <f t="shared" si="43"/>
        <v>87.31</v>
      </c>
      <c r="E223" s="28">
        <f t="shared" si="43"/>
        <v>6.3100000000000005</v>
      </c>
      <c r="F223" s="28">
        <f t="shared" si="43"/>
        <v>3.25</v>
      </c>
      <c r="G223" s="28">
        <f t="shared" si="43"/>
        <v>3.25</v>
      </c>
      <c r="H223" s="28">
        <f t="shared" si="43"/>
        <v>2.75</v>
      </c>
      <c r="I223" s="28">
        <f t="shared" si="43"/>
        <v>6</v>
      </c>
      <c r="J223" s="28">
        <f t="shared" si="43"/>
        <v>9.5650000000000013</v>
      </c>
      <c r="K223" s="28">
        <f t="shared" si="43"/>
        <v>22.880000000000003</v>
      </c>
      <c r="L223" s="28">
        <f t="shared" si="43"/>
        <v>0</v>
      </c>
      <c r="M223" s="28">
        <f t="shared" si="43"/>
        <v>0</v>
      </c>
      <c r="N223" s="28">
        <f t="shared" si="43"/>
        <v>0</v>
      </c>
      <c r="O223" s="28">
        <f t="shared" si="43"/>
        <v>0</v>
      </c>
    </row>
    <row r="226" spans="1:15" x14ac:dyDescent="0.35">
      <c r="A226" s="26" t="s">
        <v>112</v>
      </c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2" t="s">
        <v>113</v>
      </c>
      <c r="B228" s="12" t="s">
        <v>108</v>
      </c>
      <c r="C228" s="12" t="s">
        <v>110</v>
      </c>
      <c r="D228" s="12" t="s">
        <v>94</v>
      </c>
      <c r="E228" s="12" t="s">
        <v>95</v>
      </c>
      <c r="F228" s="12" t="s">
        <v>21</v>
      </c>
      <c r="G228" s="12" t="s">
        <v>96</v>
      </c>
      <c r="H228" s="12" t="s">
        <v>22</v>
      </c>
      <c r="I228" s="12" t="s">
        <v>97</v>
      </c>
      <c r="J228" s="12" t="s">
        <v>98</v>
      </c>
      <c r="K228" s="12" t="s">
        <v>99</v>
      </c>
      <c r="L228" s="12" t="s">
        <v>100</v>
      </c>
      <c r="M228" s="12" t="s">
        <v>101</v>
      </c>
      <c r="N228" s="12" t="s">
        <v>102</v>
      </c>
      <c r="O228" s="12" t="s">
        <v>103</v>
      </c>
    </row>
    <row r="229" spans="1:15" x14ac:dyDescent="0.35">
      <c r="A229" s="1">
        <f>COUNTIF($A$24:$A$176, "Arja*Manual")</f>
        <v>21</v>
      </c>
      <c r="B229" s="1" t="s">
        <v>253</v>
      </c>
      <c r="C229" s="28">
        <f t="shared" ref="C229:O229" si="44">AVERAGEIF($A$24:$A$176, "Arja*Manual", B$24:B$176)</f>
        <v>3.9533333333333331</v>
      </c>
      <c r="D229" s="28">
        <f t="shared" si="44"/>
        <v>76.475238095238083</v>
      </c>
      <c r="E229" s="28">
        <f t="shared" si="44"/>
        <v>31.231428571428566</v>
      </c>
      <c r="F229" s="28">
        <f t="shared" si="44"/>
        <v>7.8638095238095236</v>
      </c>
      <c r="G229" s="28">
        <f t="shared" si="44"/>
        <v>19.423333333333332</v>
      </c>
      <c r="H229" s="28">
        <f t="shared" si="44"/>
        <v>4.6747619047619038</v>
      </c>
      <c r="I229" s="28">
        <f t="shared" si="44"/>
        <v>12.537619047619049</v>
      </c>
      <c r="J229" s="28">
        <f t="shared" si="44"/>
        <v>50.656190476190488</v>
      </c>
      <c r="K229" s="28">
        <f t="shared" si="44"/>
        <v>76.446190476190466</v>
      </c>
      <c r="L229" s="28">
        <f t="shared" si="44"/>
        <v>0.64428571428571413</v>
      </c>
      <c r="M229" s="28">
        <f t="shared" si="44"/>
        <v>4.5809523809523814E-2</v>
      </c>
      <c r="N229" s="28">
        <f t="shared" si="44"/>
        <v>19.481904761904762</v>
      </c>
      <c r="O229" s="28">
        <f t="shared" si="44"/>
        <v>1.0814285714285716</v>
      </c>
    </row>
    <row r="230" spans="1:15" ht="15" thickBot="1" x14ac:dyDescent="0.4">
      <c r="A230" s="30">
        <f>COUNTIF($A$24:$A$176, "Arja*Auto")</f>
        <v>21</v>
      </c>
      <c r="B230" s="30" t="s">
        <v>186</v>
      </c>
      <c r="C230" s="31">
        <f t="shared" ref="C230:O230" si="45">AVERAGEIF($A$24:$A$176, "Arja*Auto", B$24:B$176)</f>
        <v>4.0628571428571432</v>
      </c>
      <c r="D230" s="31">
        <f t="shared" si="45"/>
        <v>76.583333333333329</v>
      </c>
      <c r="E230" s="31">
        <f t="shared" si="45"/>
        <v>31.759999999999998</v>
      </c>
      <c r="F230" s="31">
        <f t="shared" si="45"/>
        <v>7.8466666666666667</v>
      </c>
      <c r="G230" s="31">
        <f t="shared" si="45"/>
        <v>19.358095238095238</v>
      </c>
      <c r="H230" s="31">
        <f t="shared" si="45"/>
        <v>4.6842857142857151</v>
      </c>
      <c r="I230" s="31">
        <f t="shared" si="45"/>
        <v>12.530000000000003</v>
      </c>
      <c r="J230" s="31">
        <f t="shared" si="45"/>
        <v>51.119047619047606</v>
      </c>
      <c r="K230" s="31">
        <f t="shared" si="45"/>
        <v>76.477142857142852</v>
      </c>
      <c r="L230" s="31">
        <f t="shared" si="45"/>
        <v>0.64428571428571413</v>
      </c>
      <c r="M230" s="31">
        <f t="shared" si="45"/>
        <v>4.5809523809523814E-2</v>
      </c>
      <c r="N230" s="31">
        <f t="shared" si="45"/>
        <v>19.481904761904762</v>
      </c>
      <c r="O230" s="31">
        <f t="shared" si="45"/>
        <v>1.0814285714285716</v>
      </c>
    </row>
    <row r="231" spans="1:15" x14ac:dyDescent="0.35">
      <c r="A231" s="1">
        <f>COUNTIF($A$24:$A$176, "GenProg*Manual")</f>
        <v>13</v>
      </c>
      <c r="B231" s="1" t="s">
        <v>254</v>
      </c>
      <c r="C231" s="28">
        <f t="shared" ref="C231:O231" si="46">AVERAGEIF($A$24:$A$176, "GenProg*Manual", B$24:B$176)</f>
        <v>2.9007692307692308</v>
      </c>
      <c r="D231" s="28">
        <f t="shared" si="46"/>
        <v>80.19923076923078</v>
      </c>
      <c r="E231" s="28">
        <f t="shared" si="46"/>
        <v>18.531538461538464</v>
      </c>
      <c r="F231" s="28">
        <f t="shared" si="46"/>
        <v>7.2492307692307696</v>
      </c>
      <c r="G231" s="28">
        <f t="shared" si="46"/>
        <v>13.443846153846156</v>
      </c>
      <c r="H231" s="28">
        <f t="shared" si="46"/>
        <v>4.37</v>
      </c>
      <c r="I231" s="28">
        <f t="shared" si="46"/>
        <v>11.61923076923077</v>
      </c>
      <c r="J231" s="28">
        <f t="shared" si="46"/>
        <v>31.976153846153842</v>
      </c>
      <c r="K231" s="28">
        <f t="shared" si="46"/>
        <v>60.873076923076937</v>
      </c>
      <c r="L231" s="28">
        <f t="shared" si="46"/>
        <v>0.57000000000000006</v>
      </c>
      <c r="M231" s="28">
        <f t="shared" si="46"/>
        <v>3.6615384615384619E-2</v>
      </c>
      <c r="N231" s="28">
        <f t="shared" si="46"/>
        <v>113.23</v>
      </c>
      <c r="O231" s="28">
        <f t="shared" si="46"/>
        <v>6.2876923076923088</v>
      </c>
    </row>
    <row r="232" spans="1:15" ht="15" thickBot="1" x14ac:dyDescent="0.4">
      <c r="A232" s="30">
        <f>COUNTIF($A$24:$A$176, "GenProg*Auto")</f>
        <v>13</v>
      </c>
      <c r="B232" s="30" t="s">
        <v>187</v>
      </c>
      <c r="C232" s="31">
        <f t="shared" ref="C232:O232" si="47">AVERAGEIF($A$24:$A$176, "GenProg*Auto", B$24:B$176)</f>
        <v>2.7846153846153849</v>
      </c>
      <c r="D232" s="31">
        <f t="shared" si="47"/>
        <v>80.377692307692314</v>
      </c>
      <c r="E232" s="31">
        <f t="shared" si="47"/>
        <v>18.165384615384617</v>
      </c>
      <c r="F232" s="31">
        <f t="shared" si="47"/>
        <v>7.3276923076923062</v>
      </c>
      <c r="G232" s="31">
        <f t="shared" si="47"/>
        <v>12.911538461538461</v>
      </c>
      <c r="H232" s="31">
        <f t="shared" si="47"/>
        <v>4.24</v>
      </c>
      <c r="I232" s="31">
        <f t="shared" si="47"/>
        <v>11.56769230769231</v>
      </c>
      <c r="J232" s="31">
        <f t="shared" si="47"/>
        <v>31.073076923076922</v>
      </c>
      <c r="K232" s="31">
        <f t="shared" si="47"/>
        <v>60.154615384615404</v>
      </c>
      <c r="L232" s="31">
        <f t="shared" si="47"/>
        <v>0.57000000000000006</v>
      </c>
      <c r="M232" s="31">
        <f t="shared" si="47"/>
        <v>3.6615384615384619E-2</v>
      </c>
      <c r="N232" s="31">
        <f t="shared" si="47"/>
        <v>113.23</v>
      </c>
      <c r="O232" s="31">
        <f t="shared" si="47"/>
        <v>6.2876923076923088</v>
      </c>
    </row>
    <row r="233" spans="1:15" x14ac:dyDescent="0.35">
      <c r="A233" s="1">
        <f>COUNTIF($A$24:$A$176, "Kali*Manual")</f>
        <v>3</v>
      </c>
      <c r="B233" s="1" t="s">
        <v>255</v>
      </c>
      <c r="C233" s="28">
        <f t="shared" ref="C233:O233" si="48">AVERAGEIF($A$24:$A$176, "Kali*Manual", B$24:B$176)</f>
        <v>2.0333333333333337</v>
      </c>
      <c r="D233" s="28">
        <f t="shared" si="48"/>
        <v>84.95</v>
      </c>
      <c r="E233" s="28">
        <f t="shared" si="48"/>
        <v>8.9666666666666668</v>
      </c>
      <c r="F233" s="28">
        <f t="shared" si="48"/>
        <v>4.7566666666666668</v>
      </c>
      <c r="G233" s="28">
        <f t="shared" si="48"/>
        <v>6.22</v>
      </c>
      <c r="H233" s="28">
        <f t="shared" si="48"/>
        <v>2.8933333333333331</v>
      </c>
      <c r="I233" s="28">
        <f t="shared" si="48"/>
        <v>7.6499999999999995</v>
      </c>
      <c r="J233" s="28">
        <f t="shared" si="48"/>
        <v>15.186666666666667</v>
      </c>
      <c r="K233" s="28">
        <f t="shared" si="48"/>
        <v>33.646666666666668</v>
      </c>
      <c r="L233" s="28">
        <f t="shared" si="48"/>
        <v>0.78333333333333333</v>
      </c>
      <c r="M233" s="28">
        <f t="shared" si="48"/>
        <v>4.2666666666666665E-2</v>
      </c>
      <c r="N233" s="28">
        <f t="shared" si="48"/>
        <v>32.659999999999997</v>
      </c>
      <c r="O233" s="28">
        <f t="shared" si="48"/>
        <v>1.8133333333333335</v>
      </c>
    </row>
    <row r="234" spans="1:15" ht="15" thickBot="1" x14ac:dyDescent="0.4">
      <c r="A234" s="30">
        <f>COUNTIF($A$24:$A$176, "Kali*Auto")</f>
        <v>3</v>
      </c>
      <c r="B234" s="30" t="s">
        <v>188</v>
      </c>
      <c r="C234" s="31">
        <f t="shared" ref="C234:O234" si="49">AVERAGEIF($A$24:$A$176, "Kali*Auto", B$24:B$176)</f>
        <v>2.0066666666666664</v>
      </c>
      <c r="D234" s="31">
        <f t="shared" si="49"/>
        <v>85.096666666666678</v>
      </c>
      <c r="E234" s="31">
        <f t="shared" si="49"/>
        <v>8.4600000000000009</v>
      </c>
      <c r="F234" s="31">
        <f t="shared" si="49"/>
        <v>4.7433333333333332</v>
      </c>
      <c r="G234" s="31">
        <f t="shared" si="49"/>
        <v>5.9233333333333329</v>
      </c>
      <c r="H234" s="31">
        <f t="shared" si="49"/>
        <v>2.7766666666666668</v>
      </c>
      <c r="I234" s="31">
        <f t="shared" si="49"/>
        <v>7.5166666666666666</v>
      </c>
      <c r="J234" s="31">
        <f t="shared" si="49"/>
        <v>14.383333333333335</v>
      </c>
      <c r="K234" s="31">
        <f t="shared" si="49"/>
        <v>32.49</v>
      </c>
      <c r="L234" s="31">
        <f t="shared" si="49"/>
        <v>0.78333333333333333</v>
      </c>
      <c r="M234" s="31">
        <f t="shared" si="49"/>
        <v>4.2666666666666665E-2</v>
      </c>
      <c r="N234" s="31">
        <f t="shared" si="49"/>
        <v>32.659999999999997</v>
      </c>
      <c r="O234" s="31">
        <f t="shared" si="49"/>
        <v>1.8133333333333335</v>
      </c>
    </row>
    <row r="235" spans="1:15" x14ac:dyDescent="0.35">
      <c r="A235" s="1">
        <f>COUNTIF($A$24:$A$176, "Nopol*Manual")</f>
        <v>1</v>
      </c>
      <c r="B235" s="1" t="s">
        <v>256</v>
      </c>
      <c r="C235" s="28">
        <f t="shared" ref="C235:O235" si="50">AVERAGEIF($A$24:$A$176, "Nopol*Manual", B$24:B$176)</f>
        <v>3.29</v>
      </c>
      <c r="D235" s="28">
        <f t="shared" si="50"/>
        <v>75.73</v>
      </c>
      <c r="E235" s="28">
        <f t="shared" si="50"/>
        <v>20.88</v>
      </c>
      <c r="F235" s="28">
        <f t="shared" si="50"/>
        <v>8.51</v>
      </c>
      <c r="G235" s="28">
        <f t="shared" si="50"/>
        <v>16.670000000000002</v>
      </c>
      <c r="H235" s="28">
        <f t="shared" si="50"/>
        <v>5.0199999999999996</v>
      </c>
      <c r="I235" s="28">
        <f t="shared" si="50"/>
        <v>13.53</v>
      </c>
      <c r="J235" s="28">
        <f t="shared" si="50"/>
        <v>37.549999999999997</v>
      </c>
      <c r="K235" s="28">
        <f t="shared" si="50"/>
        <v>73.849999999999994</v>
      </c>
      <c r="L235" s="28">
        <f t="shared" si="50"/>
        <v>9.8000000000000004E-2</v>
      </c>
      <c r="M235" s="28">
        <f t="shared" si="50"/>
        <v>3.9E-2</v>
      </c>
      <c r="N235" s="28">
        <f t="shared" si="50"/>
        <v>2.4300000000000002</v>
      </c>
      <c r="O235" s="28">
        <f t="shared" si="50"/>
        <v>0.14000000000000001</v>
      </c>
    </row>
    <row r="236" spans="1:15" ht="15" thickBot="1" x14ac:dyDescent="0.4">
      <c r="A236" s="30">
        <f>COUNTIF($A$24:$A$176, "Nopol*Auto")</f>
        <v>1</v>
      </c>
      <c r="B236" s="30" t="s">
        <v>189</v>
      </c>
      <c r="C236" s="31">
        <f t="shared" ref="C236:O236" si="51">AVERAGEIF($A$24:$A$176, "Nopol*Auto", B$24:B$176)</f>
        <v>3.59</v>
      </c>
      <c r="D236" s="31">
        <f t="shared" si="51"/>
        <v>75.3</v>
      </c>
      <c r="E236" s="31">
        <f t="shared" si="51"/>
        <v>21.44</v>
      </c>
      <c r="F236" s="31">
        <f t="shared" si="51"/>
        <v>8.61</v>
      </c>
      <c r="G236" s="31">
        <f t="shared" si="51"/>
        <v>17.2</v>
      </c>
      <c r="H236" s="31">
        <f t="shared" si="51"/>
        <v>5.31</v>
      </c>
      <c r="I236" s="31">
        <f t="shared" si="51"/>
        <v>13.93</v>
      </c>
      <c r="J236" s="31">
        <f t="shared" si="51"/>
        <v>38.65</v>
      </c>
      <c r="K236" s="31">
        <f t="shared" si="51"/>
        <v>76.17</v>
      </c>
      <c r="L236" s="31">
        <f t="shared" si="51"/>
        <v>0.26</v>
      </c>
      <c r="M236" s="31">
        <f t="shared" si="51"/>
        <v>3.9E-2</v>
      </c>
      <c r="N236" s="31">
        <f t="shared" si="51"/>
        <v>5.57</v>
      </c>
      <c r="O236" s="31">
        <f t="shared" si="51"/>
        <v>0.31</v>
      </c>
    </row>
    <row r="237" spans="1:15" x14ac:dyDescent="0.35">
      <c r="A237" s="1">
        <f>COUNTIF($A$24:$A$176, "RSRepair*Manual")</f>
        <v>8</v>
      </c>
      <c r="B237" s="1" t="s">
        <v>257</v>
      </c>
      <c r="C237" s="28">
        <f t="shared" ref="C237:O237" si="52">AVERAGEIF($A$24:$A$176, "RSRepair*Manual", B$24:B$176)</f>
        <v>3.6725000000000003</v>
      </c>
      <c r="D237" s="28">
        <f t="shared" si="52"/>
        <v>76.286249999999995</v>
      </c>
      <c r="E237" s="28">
        <f t="shared" si="52"/>
        <v>27.195</v>
      </c>
      <c r="F237" s="28">
        <f t="shared" si="52"/>
        <v>8.1512499999999992</v>
      </c>
      <c r="G237" s="28">
        <f t="shared" si="52"/>
        <v>17.8</v>
      </c>
      <c r="H237" s="28">
        <f t="shared" si="52"/>
        <v>4.6725000000000003</v>
      </c>
      <c r="I237" s="28">
        <f t="shared" si="52"/>
        <v>12.823750000000002</v>
      </c>
      <c r="J237" s="28">
        <f t="shared" si="52"/>
        <v>44.994999999999997</v>
      </c>
      <c r="K237" s="28">
        <f t="shared" si="52"/>
        <v>74.61375000000001</v>
      </c>
      <c r="L237" s="28">
        <f t="shared" si="52"/>
        <v>0.48875000000000002</v>
      </c>
      <c r="M237" s="28">
        <f t="shared" si="52"/>
        <v>3.5500000000000004E-2</v>
      </c>
      <c r="N237" s="28">
        <f t="shared" si="52"/>
        <v>19.6175</v>
      </c>
      <c r="O237" s="28">
        <f t="shared" si="52"/>
        <v>1.0899999999999999</v>
      </c>
    </row>
    <row r="238" spans="1:15" ht="15" thickBot="1" x14ac:dyDescent="0.4">
      <c r="A238" s="30">
        <f>COUNTIF($A$24:$A$176, "RSRepair*Auto")</f>
        <v>8</v>
      </c>
      <c r="B238" s="30" t="s">
        <v>190</v>
      </c>
      <c r="C238" s="31">
        <f t="shared" ref="C238:O238" si="53">AVERAGEIF($A$24:$A$176, "RSRepair*Auto", B$24:B$176)</f>
        <v>3.5812500000000003</v>
      </c>
      <c r="D238" s="31">
        <f t="shared" si="53"/>
        <v>76.556249999999991</v>
      </c>
      <c r="E238" s="31">
        <f t="shared" si="53"/>
        <v>26.94875</v>
      </c>
      <c r="F238" s="31">
        <f t="shared" si="53"/>
        <v>8.1187499999999986</v>
      </c>
      <c r="G238" s="31">
        <f t="shared" si="53"/>
        <v>17.056249999999999</v>
      </c>
      <c r="H238" s="31">
        <f t="shared" si="53"/>
        <v>4.5374999999999996</v>
      </c>
      <c r="I238" s="31">
        <f t="shared" si="53"/>
        <v>12.65625</v>
      </c>
      <c r="J238" s="31">
        <f t="shared" si="53"/>
        <v>44.002499999999998</v>
      </c>
      <c r="K238" s="31">
        <f t="shared" si="53"/>
        <v>73.032500000000013</v>
      </c>
      <c r="L238" s="31">
        <f t="shared" si="53"/>
        <v>0.48875000000000002</v>
      </c>
      <c r="M238" s="31">
        <f t="shared" si="53"/>
        <v>3.5500000000000004E-2</v>
      </c>
      <c r="N238" s="31">
        <f t="shared" si="53"/>
        <v>19.6175</v>
      </c>
      <c r="O238" s="31">
        <f t="shared" si="53"/>
        <v>1.0899999999999999</v>
      </c>
    </row>
  </sheetData>
  <sortState ref="A27:O177">
    <sortCondition ref="O27:O177"/>
    <sortCondition ref="A27:A177"/>
  </sortState>
  <mergeCells count="1">
    <mergeCell ref="R194:T194"/>
  </mergeCells>
  <conditionalFormatting sqref="P75:V125">
    <cfRule type="cellIs" dxfId="5" priority="58" operator="greaterThan">
      <formula>P126</formula>
    </cfRule>
  </conditionalFormatting>
  <conditionalFormatting sqref="C217:O217 C222:O222 C190:O190 C197:O197 C201:O201 C205:O205 C209:O209 T197:AF197 T201:AF201 T205:AF205 T209:AF209 C229:O229 C231:O231 C233:O233 C235:O235 C237:O237">
    <cfRule type="cellIs" dxfId="4" priority="1" operator="greaterThan">
      <formula>C191</formula>
    </cfRule>
    <cfRule type="cellIs" dxfId="3" priority="56" operator="equal">
      <formula>C191</formula>
    </cfRule>
  </conditionalFormatting>
  <conditionalFormatting sqref="C218:O218 C223:O223 C191:O191 C198:O198 C202:O202 C206:O206 C210:O210 T198:AF198 T202:AF202 T206:AF206 T210:AF210 C230:O230 C232:O232 C234:O234 C236:O236 C238:O238">
    <cfRule type="cellIs" dxfId="2" priority="55" operator="greaterThan">
      <formula>C190</formula>
    </cfRule>
    <cfRule type="cellIs" dxfId="1" priority="57" operator="equal">
      <formula>C190</formula>
    </cfRule>
  </conditionalFormatting>
  <conditionalFormatting sqref="P126:V176">
    <cfRule type="cellIs" dxfId="0" priority="63" operator="greaterThan">
      <formula>P75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2023-11-21T14:36:49Z</dcterms:modified>
</cp:coreProperties>
</file>