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3. Bears_and_Bugs.jar_Metrics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D202" i="2" l="1"/>
  <c r="E202" i="2"/>
  <c r="F202" i="2"/>
  <c r="G202" i="2"/>
  <c r="H202" i="2"/>
  <c r="I202" i="2"/>
  <c r="J202" i="2"/>
  <c r="K202" i="2"/>
  <c r="L202" i="2"/>
  <c r="M202" i="2"/>
  <c r="N202" i="2"/>
  <c r="O202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C202" i="2"/>
  <c r="A202" i="2"/>
  <c r="C201" i="2"/>
  <c r="A201" i="2"/>
  <c r="C198" i="2"/>
  <c r="A198" i="2"/>
  <c r="C197" i="2"/>
  <c r="A197" i="2"/>
  <c r="S75" i="2" l="1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X149" i="2" l="1"/>
  <c r="V149" i="2"/>
  <c r="W149" i="2"/>
  <c r="Y149" i="2"/>
  <c r="U149" i="2"/>
  <c r="W172" i="2"/>
  <c r="V172" i="2"/>
  <c r="Y172" i="2"/>
  <c r="U172" i="2"/>
  <c r="X172" i="2"/>
  <c r="W135" i="2"/>
  <c r="V135" i="2"/>
  <c r="U135" i="2"/>
  <c r="Y135" i="2"/>
  <c r="X135" i="2"/>
  <c r="W146" i="2"/>
  <c r="V146" i="2"/>
  <c r="U146" i="2"/>
  <c r="X146" i="2"/>
  <c r="Y146" i="2"/>
  <c r="V157" i="2"/>
  <c r="U157" i="2"/>
  <c r="W157" i="2"/>
  <c r="Y157" i="2"/>
  <c r="X157" i="2"/>
  <c r="U144" i="2"/>
  <c r="V144" i="2"/>
  <c r="X144" i="2"/>
  <c r="W144" i="2"/>
  <c r="Y144" i="2"/>
  <c r="U167" i="2"/>
  <c r="V167" i="2"/>
  <c r="Y167" i="2"/>
  <c r="X167" i="2"/>
  <c r="W167" i="2"/>
  <c r="U155" i="2"/>
  <c r="X155" i="2"/>
  <c r="Y155" i="2"/>
  <c r="V155" i="2"/>
  <c r="W155" i="2"/>
  <c r="U143" i="2"/>
  <c r="Y143" i="2"/>
  <c r="X143" i="2"/>
  <c r="V143" i="2"/>
  <c r="W143" i="2"/>
  <c r="X166" i="2"/>
  <c r="V166" i="2"/>
  <c r="W166" i="2"/>
  <c r="Y166" i="2"/>
  <c r="U166" i="2"/>
  <c r="X154" i="2"/>
  <c r="W154" i="2"/>
  <c r="V154" i="2"/>
  <c r="Y154" i="2"/>
  <c r="U154" i="2"/>
  <c r="X142" i="2"/>
  <c r="V142" i="2"/>
  <c r="W142" i="2"/>
  <c r="Y142" i="2"/>
  <c r="U142" i="2"/>
  <c r="U130" i="2"/>
  <c r="X130" i="2"/>
  <c r="W130" i="2"/>
  <c r="Y130" i="2"/>
  <c r="V130" i="2"/>
  <c r="X173" i="2"/>
  <c r="V173" i="2"/>
  <c r="W173" i="2"/>
  <c r="Y173" i="2"/>
  <c r="U173" i="2"/>
  <c r="Y148" i="2"/>
  <c r="X148" i="2"/>
  <c r="W148" i="2"/>
  <c r="V148" i="2"/>
  <c r="U148" i="2"/>
  <c r="W159" i="2"/>
  <c r="U159" i="2"/>
  <c r="V159" i="2"/>
  <c r="Y159" i="2"/>
  <c r="X159" i="2"/>
  <c r="V170" i="2"/>
  <c r="U170" i="2"/>
  <c r="Y170" i="2"/>
  <c r="X170" i="2"/>
  <c r="W170" i="2"/>
  <c r="V145" i="2"/>
  <c r="U145" i="2"/>
  <c r="Y145" i="2"/>
  <c r="X145" i="2"/>
  <c r="W145" i="2"/>
  <c r="U168" i="2"/>
  <c r="W168" i="2"/>
  <c r="X168" i="2"/>
  <c r="Y168" i="2"/>
  <c r="V168" i="2"/>
  <c r="U131" i="2"/>
  <c r="X131" i="2"/>
  <c r="W131" i="2"/>
  <c r="Y131" i="2"/>
  <c r="V131" i="2"/>
  <c r="Y165" i="2"/>
  <c r="X165" i="2"/>
  <c r="W165" i="2"/>
  <c r="U165" i="2"/>
  <c r="V165" i="2"/>
  <c r="X153" i="2"/>
  <c r="W153" i="2"/>
  <c r="U153" i="2"/>
  <c r="Y153" i="2"/>
  <c r="V153" i="2"/>
  <c r="X141" i="2"/>
  <c r="Y141" i="2"/>
  <c r="U141" i="2"/>
  <c r="W141" i="2"/>
  <c r="V141" i="2"/>
  <c r="X129" i="2"/>
  <c r="W129" i="2"/>
  <c r="Y129" i="2"/>
  <c r="V129" i="2"/>
  <c r="U129" i="2"/>
  <c r="W136" i="2"/>
  <c r="Y136" i="2"/>
  <c r="V136" i="2"/>
  <c r="U136" i="2"/>
  <c r="X136" i="2"/>
  <c r="X161" i="2"/>
  <c r="W161" i="2"/>
  <c r="Y161" i="2"/>
  <c r="V161" i="2"/>
  <c r="U161" i="2"/>
  <c r="Y160" i="2"/>
  <c r="W160" i="2"/>
  <c r="V160" i="2"/>
  <c r="U160" i="2"/>
  <c r="X160" i="2"/>
  <c r="W171" i="2"/>
  <c r="V171" i="2"/>
  <c r="U171" i="2"/>
  <c r="Y171" i="2"/>
  <c r="X171" i="2"/>
  <c r="V158" i="2"/>
  <c r="U158" i="2"/>
  <c r="Y158" i="2"/>
  <c r="X158" i="2"/>
  <c r="W158" i="2"/>
  <c r="V133" i="2"/>
  <c r="W133" i="2"/>
  <c r="U133" i="2"/>
  <c r="Y133" i="2"/>
  <c r="X133" i="2"/>
  <c r="U156" i="2"/>
  <c r="W156" i="2"/>
  <c r="X156" i="2"/>
  <c r="V156" i="2"/>
  <c r="Y156" i="2"/>
  <c r="Y164" i="2"/>
  <c r="X164" i="2"/>
  <c r="W164" i="2"/>
  <c r="V164" i="2"/>
  <c r="U164" i="2"/>
  <c r="Y128" i="2"/>
  <c r="X128" i="2"/>
  <c r="W128" i="2"/>
  <c r="V128" i="2"/>
  <c r="U128" i="2"/>
  <c r="W175" i="2"/>
  <c r="Y175" i="2"/>
  <c r="X175" i="2"/>
  <c r="V175" i="2"/>
  <c r="U175" i="2"/>
  <c r="Y163" i="2"/>
  <c r="X163" i="2"/>
  <c r="W163" i="2"/>
  <c r="V163" i="2"/>
  <c r="U163" i="2"/>
  <c r="Y151" i="2"/>
  <c r="X151" i="2"/>
  <c r="W151" i="2"/>
  <c r="V151" i="2"/>
  <c r="U151" i="2"/>
  <c r="W139" i="2"/>
  <c r="Y139" i="2"/>
  <c r="X139" i="2"/>
  <c r="V139" i="2"/>
  <c r="U139" i="2"/>
  <c r="Y127" i="2"/>
  <c r="W127" i="2"/>
  <c r="X127" i="2"/>
  <c r="V127" i="2"/>
  <c r="U127" i="2"/>
  <c r="X137" i="2"/>
  <c r="W137" i="2"/>
  <c r="V137" i="2"/>
  <c r="Y137" i="2"/>
  <c r="U137" i="2"/>
  <c r="W147" i="2"/>
  <c r="U147" i="2"/>
  <c r="V147" i="2"/>
  <c r="Y147" i="2"/>
  <c r="X147" i="2"/>
  <c r="V134" i="2"/>
  <c r="U134" i="2"/>
  <c r="W134" i="2"/>
  <c r="Y134" i="2"/>
  <c r="X134" i="2"/>
  <c r="V169" i="2"/>
  <c r="U169" i="2"/>
  <c r="Y169" i="2"/>
  <c r="W169" i="2"/>
  <c r="X169" i="2"/>
  <c r="U132" i="2"/>
  <c r="V132" i="2"/>
  <c r="W132" i="2"/>
  <c r="X132" i="2"/>
  <c r="Y132" i="2"/>
  <c r="Y176" i="2"/>
  <c r="X176" i="2"/>
  <c r="W176" i="2"/>
  <c r="V176" i="2"/>
  <c r="U176" i="2"/>
  <c r="Y152" i="2"/>
  <c r="X152" i="2"/>
  <c r="W152" i="2"/>
  <c r="U152" i="2"/>
  <c r="V152" i="2"/>
  <c r="Y140" i="2"/>
  <c r="X140" i="2"/>
  <c r="W140" i="2"/>
  <c r="U140" i="2"/>
  <c r="V140" i="2"/>
  <c r="X174" i="2"/>
  <c r="Y174" i="2"/>
  <c r="W174" i="2"/>
  <c r="V174" i="2"/>
  <c r="U174" i="2"/>
  <c r="X162" i="2"/>
  <c r="Y162" i="2"/>
  <c r="W162" i="2"/>
  <c r="V162" i="2"/>
  <c r="U162" i="2"/>
  <c r="X150" i="2"/>
  <c r="Y150" i="2"/>
  <c r="W150" i="2"/>
  <c r="V150" i="2"/>
  <c r="U150" i="2"/>
  <c r="X138" i="2"/>
  <c r="Y138" i="2"/>
  <c r="W138" i="2"/>
  <c r="V138" i="2"/>
  <c r="U138" i="2"/>
  <c r="D210" i="2"/>
  <c r="D209" i="2"/>
  <c r="D206" i="2"/>
  <c r="D205" i="2"/>
  <c r="C210" i="2"/>
  <c r="W126" i="2"/>
  <c r="O205" i="2"/>
  <c r="E210" i="2"/>
  <c r="E209" i="2"/>
  <c r="E206" i="2"/>
  <c r="E205" i="2"/>
  <c r="A210" i="2"/>
  <c r="V126" i="2"/>
  <c r="F210" i="2"/>
  <c r="F209" i="2"/>
  <c r="F206" i="2"/>
  <c r="F205" i="2"/>
  <c r="C209" i="2"/>
  <c r="U126" i="2"/>
  <c r="G210" i="2"/>
  <c r="G209" i="2"/>
  <c r="G206" i="2"/>
  <c r="G205" i="2"/>
  <c r="A209" i="2"/>
  <c r="H210" i="2"/>
  <c r="H209" i="2"/>
  <c r="H206" i="2"/>
  <c r="H205" i="2"/>
  <c r="C206" i="2"/>
  <c r="I210" i="2"/>
  <c r="I209" i="2"/>
  <c r="I206" i="2"/>
  <c r="I205" i="2"/>
  <c r="A206" i="2"/>
  <c r="N209" i="2"/>
  <c r="J210" i="2"/>
  <c r="J209" i="2"/>
  <c r="J206" i="2"/>
  <c r="J205" i="2"/>
  <c r="C205" i="2"/>
  <c r="N210" i="2"/>
  <c r="O210" i="2"/>
  <c r="X126" i="2"/>
  <c r="K210" i="2"/>
  <c r="K209" i="2"/>
  <c r="K206" i="2"/>
  <c r="K205" i="2"/>
  <c r="A205" i="2"/>
  <c r="N205" i="2"/>
  <c r="O209" i="2"/>
  <c r="L210" i="2"/>
  <c r="L209" i="2"/>
  <c r="L206" i="2"/>
  <c r="L205" i="2"/>
  <c r="N206" i="2"/>
  <c r="Y126" i="2"/>
  <c r="O206" i="2"/>
  <c r="M210" i="2"/>
  <c r="M209" i="2"/>
  <c r="M206" i="2"/>
  <c r="M205" i="2"/>
  <c r="A227" i="2"/>
  <c r="A225" i="2"/>
  <c r="A222" i="2"/>
  <c r="A220" i="2"/>
  <c r="AA201" i="2" l="1"/>
  <c r="AF202" i="2"/>
  <c r="T202" i="2"/>
  <c r="X202" i="2"/>
  <c r="Z201" i="2"/>
  <c r="AA202" i="2"/>
  <c r="Y201" i="2"/>
  <c r="V202" i="2"/>
  <c r="W201" i="2"/>
  <c r="X201" i="2"/>
  <c r="AC202" i="2"/>
  <c r="V201" i="2"/>
  <c r="AE202" i="2"/>
  <c r="AD201" i="2"/>
  <c r="U201" i="2"/>
  <c r="Z202" i="2"/>
  <c r="W202" i="2"/>
  <c r="AF201" i="2"/>
  <c r="T201" i="2"/>
  <c r="U202" i="2"/>
  <c r="R201" i="2"/>
  <c r="AC201" i="2"/>
  <c r="AD202" i="2"/>
  <c r="AB201" i="2"/>
  <c r="AE201" i="2"/>
  <c r="AB202" i="2"/>
  <c r="R202" i="2"/>
  <c r="Y202" i="2"/>
  <c r="G213" i="2"/>
  <c r="L214" i="2"/>
  <c r="E214" i="2"/>
  <c r="F213" i="2"/>
  <c r="G214" i="2"/>
  <c r="E213" i="2"/>
  <c r="N214" i="2"/>
  <c r="A214" i="2"/>
  <c r="C213" i="2"/>
  <c r="D214" i="2"/>
  <c r="D213" i="2"/>
  <c r="I214" i="2"/>
  <c r="A213" i="2"/>
  <c r="O213" i="2"/>
  <c r="N213" i="2"/>
  <c r="K214" i="2"/>
  <c r="M213" i="2"/>
  <c r="F214" i="2"/>
  <c r="O214" i="2"/>
  <c r="L213" i="2"/>
  <c r="M214" i="2"/>
  <c r="K213" i="2"/>
  <c r="H214" i="2"/>
  <c r="C214" i="2"/>
  <c r="I213" i="2"/>
  <c r="J214" i="2"/>
  <c r="H213" i="2"/>
  <c r="J213" i="2"/>
  <c r="Y209" i="2"/>
  <c r="V210" i="2"/>
  <c r="X209" i="2"/>
  <c r="AC210" i="2"/>
  <c r="U209" i="2"/>
  <c r="R210" i="2"/>
  <c r="W209" i="2"/>
  <c r="X210" i="2"/>
  <c r="Z210" i="2"/>
  <c r="V209" i="2"/>
  <c r="AE210" i="2"/>
  <c r="AF209" i="2"/>
  <c r="T209" i="2"/>
  <c r="U210" i="2"/>
  <c r="R209" i="2"/>
  <c r="Y210" i="2"/>
  <c r="AE209" i="2"/>
  <c r="AB210" i="2"/>
  <c r="AF210" i="2"/>
  <c r="AD209" i="2"/>
  <c r="W210" i="2"/>
  <c r="AA209" i="2"/>
  <c r="Z209" i="2"/>
  <c r="AC209" i="2"/>
  <c r="AD210" i="2"/>
  <c r="T210" i="2"/>
  <c r="AA210" i="2"/>
  <c r="AB209" i="2"/>
  <c r="AB197" i="2"/>
  <c r="Y198" i="2"/>
  <c r="X197" i="2"/>
  <c r="AA197" i="2"/>
  <c r="AF198" i="2"/>
  <c r="T198" i="2"/>
  <c r="AC198" i="2"/>
  <c r="Z197" i="2"/>
  <c r="AA198" i="2"/>
  <c r="Y197" i="2"/>
  <c r="V198" i="2"/>
  <c r="W197" i="2"/>
  <c r="X198" i="2"/>
  <c r="V197" i="2"/>
  <c r="AE198" i="2"/>
  <c r="R198" i="2"/>
  <c r="U197" i="2"/>
  <c r="Z198" i="2"/>
  <c r="AE197" i="2"/>
  <c r="AB198" i="2"/>
  <c r="W198" i="2"/>
  <c r="AD198" i="2"/>
  <c r="AF197" i="2"/>
  <c r="T197" i="2"/>
  <c r="U198" i="2"/>
  <c r="AD197" i="2"/>
  <c r="AC197" i="2"/>
  <c r="R197" i="2"/>
  <c r="Z205" i="2"/>
  <c r="AA206" i="2"/>
  <c r="V205" i="2"/>
  <c r="AA205" i="2"/>
  <c r="AF206" i="2"/>
  <c r="Y205" i="2"/>
  <c r="V206" i="2"/>
  <c r="X205" i="2"/>
  <c r="AC206" i="2"/>
  <c r="W205" i="2"/>
  <c r="X206" i="2"/>
  <c r="AE206" i="2"/>
  <c r="U205" i="2"/>
  <c r="Z206" i="2"/>
  <c r="AF205" i="2"/>
  <c r="T205" i="2"/>
  <c r="U206" i="2"/>
  <c r="R206" i="2"/>
  <c r="AB205" i="2"/>
  <c r="Y206" i="2"/>
  <c r="AE205" i="2"/>
  <c r="AB206" i="2"/>
  <c r="R205" i="2"/>
  <c r="T206" i="2"/>
  <c r="AD205" i="2"/>
  <c r="W206" i="2"/>
  <c r="AC205" i="2"/>
  <c r="AD206" i="2"/>
  <c r="A226" i="2"/>
  <c r="A221" i="2"/>
  <c r="O227" i="2" l="1"/>
  <c r="N227" i="2"/>
  <c r="M227" i="2"/>
  <c r="L227" i="2"/>
  <c r="K227" i="2"/>
  <c r="J227" i="2"/>
  <c r="I227" i="2"/>
  <c r="H227" i="2"/>
  <c r="G227" i="2"/>
  <c r="F227" i="2"/>
  <c r="E227" i="2"/>
  <c r="D227" i="2"/>
  <c r="C227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A242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A241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A240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A239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A238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A237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A236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A235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A234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A233" i="2"/>
  <c r="O126" i="2" l="1"/>
  <c r="O24" i="2"/>
  <c r="D191" i="2" l="1"/>
  <c r="E191" i="2"/>
  <c r="F191" i="2"/>
  <c r="G191" i="2"/>
  <c r="H191" i="2"/>
  <c r="I191" i="2"/>
  <c r="J191" i="2"/>
  <c r="K191" i="2"/>
  <c r="L191" i="2"/>
  <c r="M191" i="2"/>
  <c r="N191" i="2"/>
  <c r="O191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C191" i="2"/>
  <c r="C190" i="2"/>
  <c r="C189" i="2"/>
  <c r="O108" i="2" l="1"/>
  <c r="O153" i="2"/>
  <c r="O67" i="2"/>
  <c r="O156" i="2"/>
  <c r="O134" i="2"/>
  <c r="O31" i="2"/>
  <c r="O30" i="2"/>
  <c r="O81" i="2"/>
  <c r="O58" i="2"/>
  <c r="O157" i="2"/>
  <c r="O65" i="2"/>
  <c r="O71" i="2"/>
  <c r="O72" i="2"/>
  <c r="O47" i="2"/>
  <c r="O56" i="2"/>
  <c r="O85" i="2"/>
  <c r="O125" i="2"/>
  <c r="O113" i="2"/>
  <c r="O129" i="2"/>
  <c r="O137" i="2"/>
  <c r="O27" i="2"/>
  <c r="O73" i="2"/>
  <c r="O96" i="2"/>
  <c r="O122" i="2"/>
  <c r="O120" i="2"/>
  <c r="O52" i="2"/>
  <c r="O103" i="2"/>
  <c r="O171" i="2"/>
  <c r="O101" i="2"/>
  <c r="O166" i="2"/>
  <c r="O143" i="2"/>
  <c r="O75" i="2"/>
  <c r="O155" i="2"/>
  <c r="O54" i="2"/>
  <c r="O158" i="2"/>
  <c r="O35" i="2"/>
  <c r="O130" i="2"/>
  <c r="O151" i="2"/>
  <c r="O34" i="2"/>
  <c r="O99" i="2"/>
  <c r="O66" i="2"/>
  <c r="O53" i="2"/>
  <c r="O139" i="2"/>
  <c r="O114" i="2"/>
  <c r="O93" i="2"/>
  <c r="O106" i="2"/>
  <c r="O33" i="2"/>
  <c r="O59" i="2"/>
  <c r="O82" i="2"/>
  <c r="O102" i="2"/>
  <c r="O168" i="2"/>
  <c r="O159" i="2"/>
  <c r="O119" i="2"/>
  <c r="O84" i="2"/>
  <c r="O41" i="2"/>
  <c r="O57" i="2"/>
  <c r="O109" i="2"/>
  <c r="O136" i="2"/>
  <c r="O87" i="2"/>
  <c r="O112" i="2"/>
  <c r="O43" i="2"/>
  <c r="O26" i="2"/>
  <c r="O149" i="2"/>
  <c r="O167" i="2"/>
  <c r="O86" i="2"/>
  <c r="O123" i="2"/>
  <c r="O74" i="2"/>
  <c r="O28" i="2"/>
  <c r="O160" i="2"/>
  <c r="O115" i="2"/>
  <c r="O49" i="2"/>
  <c r="O127" i="2"/>
  <c r="O89" i="2"/>
  <c r="O50" i="2"/>
  <c r="O39" i="2"/>
  <c r="O91" i="2"/>
  <c r="O170" i="2"/>
  <c r="O37" i="2"/>
  <c r="O145" i="2"/>
  <c r="O100" i="2"/>
  <c r="O55" i="2"/>
  <c r="O128" i="2"/>
  <c r="O165" i="2"/>
  <c r="O173" i="2"/>
  <c r="O174" i="2"/>
  <c r="O97" i="2"/>
  <c r="O61" i="2"/>
  <c r="O69" i="2"/>
  <c r="O172" i="2"/>
  <c r="O51" i="2"/>
  <c r="O64" i="2"/>
  <c r="O79" i="2"/>
  <c r="O70" i="2"/>
  <c r="O38" i="2"/>
  <c r="O144" i="2"/>
  <c r="O62" i="2"/>
  <c r="O68" i="2"/>
  <c r="O176" i="2"/>
  <c r="O154" i="2"/>
  <c r="O104" i="2"/>
  <c r="O94" i="2"/>
  <c r="O32" i="2"/>
  <c r="O29" i="2"/>
  <c r="O98" i="2"/>
  <c r="O146" i="2"/>
  <c r="O152" i="2"/>
  <c r="O92" i="2"/>
  <c r="O46" i="2"/>
  <c r="O80" i="2"/>
  <c r="O78" i="2"/>
  <c r="O148" i="2"/>
  <c r="O63" i="2"/>
  <c r="O44" i="2"/>
  <c r="O147" i="2"/>
  <c r="O76" i="2"/>
  <c r="O60" i="2"/>
  <c r="O36" i="2"/>
  <c r="O117" i="2"/>
  <c r="O124" i="2"/>
  <c r="O105" i="2"/>
  <c r="O48" i="2"/>
  <c r="O45" i="2"/>
  <c r="O135" i="2"/>
  <c r="O175" i="2"/>
  <c r="O163" i="2"/>
  <c r="O169" i="2"/>
  <c r="O121" i="2"/>
  <c r="O116" i="2"/>
  <c r="O142" i="2"/>
  <c r="O133" i="2"/>
  <c r="O138" i="2"/>
  <c r="O111" i="2"/>
  <c r="O131" i="2"/>
  <c r="O140" i="2"/>
  <c r="O95" i="2"/>
  <c r="O141" i="2"/>
  <c r="O162" i="2"/>
  <c r="O42" i="2"/>
  <c r="O164" i="2"/>
  <c r="O25" i="2"/>
  <c r="O150" i="2"/>
  <c r="O110" i="2"/>
  <c r="O83" i="2"/>
  <c r="O132" i="2"/>
  <c r="O90" i="2"/>
  <c r="O107" i="2"/>
  <c r="O77" i="2"/>
  <c r="O118" i="2"/>
  <c r="O40" i="2"/>
  <c r="O161" i="2"/>
  <c r="O88" i="2"/>
</calcChain>
</file>

<file path=xl/sharedStrings.xml><?xml version="1.0" encoding="utf-8"?>
<sst xmlns="http://schemas.openxmlformats.org/spreadsheetml/2006/main" count="465" uniqueCount="261">
  <si>
    <t>Bugs.jar (analysis done Today 04:38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</si>
  <si>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</si>
  <si>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</si>
  <si>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</si>
  <si>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</si>
  <si>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</si>
  <si>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</si>
  <si>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</si>
  <si>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</si>
  <si>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</si>
  <si>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</si>
  <si>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</si>
  <si>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</si>
  <si>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</si>
  <si>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</si>
  <si>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</si>
  <si>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</si>
  <si>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</si>
  <si>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</si>
  <si>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</si>
  <si>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</si>
  <si>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</si>
  <si>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</si>
  <si>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Arja-Bugs .jar-Commons-Math-69273dca_3_Fixed</t>
  </si>
  <si>
    <t>GenProg-Bugs .jar-Commons-Math-8e5867ed_1_Fixed</t>
  </si>
  <si>
    <t>GenProg-Bugs .jar-Commons-Math-596ccd59_1_Repaired</t>
  </si>
  <si>
    <t>RSRepair-Bugs .jar-Commons-Math-596ccd59_0_Buggy</t>
  </si>
  <si>
    <t>GenProg-Bugs .jar-Commons-Math-596ccd59_4_Repaired</t>
  </si>
  <si>
    <t>Arja-Bugs .jar-Commons-Math-596ccd59_3_Repaired</t>
  </si>
  <si>
    <t>Arja-Bugs .jar-Commons-Math-596ccd59_2_Buggy</t>
  </si>
  <si>
    <t>Arja-Bugs .jar-Commons-Math-2123f780_0_Buggy</t>
  </si>
  <si>
    <t>Arja-Bugs .jar-Commons-Math-596ccd59_1_Buggy</t>
  </si>
  <si>
    <t>Arja-Bugs .jar-Commons-Math-596ccd59_1_Fixed</t>
  </si>
  <si>
    <t>GenProg-Bugs .jar-Commons-Math-8e5867ed_2_Buggy</t>
  </si>
  <si>
    <t>GenProg-Bugs .jar-Commons-Math-69273dca_1_Repaired</t>
  </si>
  <si>
    <t>Kali-Bugs .jar-Jackrabbit-Oak-ffa818f3_0_Buggy</t>
  </si>
  <si>
    <t>RSRepair-Bugs .jar-Commons-Math-596ccd59_4_Buggy</t>
  </si>
  <si>
    <t>RSRepair-Bugs .jar-Commons-Math-69273dca_0_Buggy</t>
  </si>
  <si>
    <t>DynaMoth-Bugs .jar-Commons-Math-b01fcc31_0_Buggy</t>
  </si>
  <si>
    <t>GenProg-Bugs .jar-Commons-Math-8e5867ed_0_Buggy</t>
  </si>
  <si>
    <t>Arja-Bugs .jar-Commons-Math-69273dca_0_Fixed</t>
  </si>
  <si>
    <t>RSRepair-Bugs .jar-Commons-Math-a06a1584_3_Fixed</t>
  </si>
  <si>
    <t>GenProg-Bugs .jar-Commons-Math-a06a1584_3_Fixed</t>
  </si>
  <si>
    <t>Arja-Bugs .jar-Commons-Math-2123f780_3_Repaired</t>
  </si>
  <si>
    <t>Arja-Bugs .jar-Commons-Math-69273dca_1_Repaired</t>
  </si>
  <si>
    <t>Arja-Bugs .jar-Commons-Math-2123f780_3_Buggy</t>
  </si>
  <si>
    <t>RSRepair-Bugs .jar-Commons-Math-69273dca_1_Buggy</t>
  </si>
  <si>
    <t>DynaMoth-Bugs .jar-Commons-Math-0d057fc6_0_Fixed</t>
  </si>
  <si>
    <t>RSRepair-Bugs .jar-Commons-Math-596ccd59_4_Fixed</t>
  </si>
  <si>
    <t>RSRepair-Bugs .jar-Commons-Math-596ccd59_2_Fixed</t>
  </si>
  <si>
    <t>GenProg-Bugs .jar-Commons-Math-596ccd59_2_Buggy</t>
  </si>
  <si>
    <t>GenProg-Bugs .jar-Commons-Math-596ccd59_2_Fixed</t>
  </si>
  <si>
    <t>RSRepair-Bugs .jar-Commons-Math-596ccd59_2_Repaired</t>
  </si>
  <si>
    <t>GenProg-Bugs .jar-Commons-Math-596ccd59_0_Fixed</t>
  </si>
  <si>
    <t>Kali-Bugs .jar-Commons-Math-a06a1584_0_Repaired</t>
  </si>
  <si>
    <t>Arja-Bugs .jar-Commons-Math-a06a1584_2_Repaired</t>
  </si>
  <si>
    <t>Arja-Bugs .jar-Commons-Math-2123f780_0_Fixed</t>
  </si>
  <si>
    <t>GenProg-Bugs .jar-Commons-Math-596ccd59_3_Repaired</t>
  </si>
  <si>
    <t>GenProg-Bugs .jar-Commons-Math-596ccd59_4_Buggy</t>
  </si>
  <si>
    <t>GenProg-Bugs .jar-Commons-Math-8e5867ed_0_Repaired</t>
  </si>
  <si>
    <t>Arja-Bugs .jar-Commons-Math-69273dca_1_Buggy</t>
  </si>
  <si>
    <t>Arja-Bugs .jar-Commons-Math-2123f780_4_Repaired</t>
  </si>
  <si>
    <t>DynaMoth-Bugs .jar-Commons-Math-ebc61de9_0_Repaired</t>
  </si>
  <si>
    <t>Arja-Bugs .jar-Commons-Math-69273dca_0_Buggy</t>
  </si>
  <si>
    <t>DynaMoth-Bugs .jar-Commons-Math-dd6cefb0_0_Fixed</t>
  </si>
  <si>
    <t>Nopol-Bugs .jar-Commons-Math-bfbb156d_0_Buggy</t>
  </si>
  <si>
    <t>GenProg-Bugs .jar-Commons-Math-596ccd59_3_Buggy</t>
  </si>
  <si>
    <t>Arja-Bugs .jar-Commons-Math-69273dca_3_Repaired</t>
  </si>
  <si>
    <t>Kali-Bugs .jar-Commons-Math-596ccd59_0_Fixed</t>
  </si>
  <si>
    <t>Arja-Bugs .jar-Commons-Math-e2dc384d_1_Fixed</t>
  </si>
  <si>
    <t>GenProg-Bugs .jar-Commons-Math-69273dca_1_Fixed</t>
  </si>
  <si>
    <t>Arja-Bugs .jar-Commons-Math-596ccd59_4_Buggy</t>
  </si>
  <si>
    <t>GenProg-Bugs .jar-Commons-Math-8e5867ed_3_Buggy</t>
  </si>
  <si>
    <t>Arja-Bugs .jar-Commons-Math-596ccd59_2_Fixed</t>
  </si>
  <si>
    <t>GenProg-Bugs .jar-Commons-Math-596ccd59_1_Fixed</t>
  </si>
  <si>
    <t>Nopol-Bugs .jar-Commons-Math-bfbb156d_0_Repaired</t>
  </si>
  <si>
    <t>GenProg-Bugs .jar-Commons-Math-8e5867ed_1_Repaired</t>
  </si>
  <si>
    <t>RSRepair-Bugs .jar-Commons-Math-596ccd59_1_Fixed</t>
  </si>
  <si>
    <t>Arja-Bugs .jar-Commons-Math-596ccd59_4_Fixed</t>
  </si>
  <si>
    <t>Arja-Bugs .jar-Commons-Math-a06a1584_2_Buggy</t>
  </si>
  <si>
    <t>GenProg-Bugs .jar-Commons-Math-8e5867ed_1_Buggy</t>
  </si>
  <si>
    <t>GenProg-Bugs .jar-Commons-Math-8e5867ed_2_Fixed</t>
  </si>
  <si>
    <t>Arja-Bugs .jar-Commons-Math-69273dca_0_Repaired</t>
  </si>
  <si>
    <t>Arja-Bugs .jar-Commons-Math-69273dca_2_Fixed</t>
  </si>
  <si>
    <t>GenProg-Bugs .jar-Commons-Math-9e0c5ad4_1_Fixed</t>
  </si>
  <si>
    <t>1 241</t>
  </si>
  <si>
    <t>Arja-Bugs .jar-Commons-Math-e2dc384d_4_Buggy</t>
  </si>
  <si>
    <t>Arja-Bugs .jar-Commons-Math-2123f780_2_Buggy</t>
  </si>
  <si>
    <t>DynaMoth-Bugs .jar-Commons-Math-b01fcc31_0_Repaired</t>
  </si>
  <si>
    <t>Kali-Bugs .jar-Jackrabbit-Oak-ffa818f3_0_Repaired</t>
  </si>
  <si>
    <t>Arja-Bugs .jar-Commons-Math-69273dca_1_Fixed</t>
  </si>
  <si>
    <t>RSRepair-Bugs .jar-Commons-Math-69273dca_0_Fixed</t>
  </si>
  <si>
    <t>RSRepair-Bugs .jar-Commons-Math-a06a1584_3_Buggy</t>
  </si>
  <si>
    <t>Arja-Bugs .jar-Commons-Math-2123f780_4_Buggy</t>
  </si>
  <si>
    <t>GenProg-Bugs .jar-Commons-Math-8e5867ed_2_Repaired</t>
  </si>
  <si>
    <t>Kali-Bugs .jar-Commons-Math-a06a1584_0_Fixed</t>
  </si>
  <si>
    <t>DynaMoth-Bugs .jar-Commons-Math-ebc61de9_0_Buggy</t>
  </si>
  <si>
    <t>Arja-Bugs .jar-Commons-Math-2123f780_1_Repaired</t>
  </si>
  <si>
    <t>Arja-Bugs .jar-Commons-Math-69273dca_4_Fixed</t>
  </si>
  <si>
    <t>GenProg-Bugs .jar-Commons-Math-596ccd59_0_Buggy</t>
  </si>
  <si>
    <t>Arja-Bugs .jar-Commons-Math-a06a1584_0_Buggy</t>
  </si>
  <si>
    <t>Arja-Bugs .jar-Commons-Math-a06a1584_1_Fixed</t>
  </si>
  <si>
    <t>RSRepair-Bugs .jar-Commons-Math-596ccd59_1_Repaired</t>
  </si>
  <si>
    <t>Arja-Bugs .jar-Commons-Math-69273dca_3_Buggy</t>
  </si>
  <si>
    <t>Arja-Bugs .jar-Commons-Math-e2dc384d_4_Repaired</t>
  </si>
  <si>
    <t>DynaMoth-Bugs .jar-Commons-Math-ebc61de9_0_Fixed</t>
  </si>
  <si>
    <t>GenProg-Bugs .jar-Commons-Math-69273dca_1_Buggy</t>
  </si>
  <si>
    <t>Arja-Bugs .jar-Commons-Math-2123f780_2_Repaired</t>
  </si>
  <si>
    <t>Kali-Bugs .jar-Commons-Math-596ccd59_0_Repaired</t>
  </si>
  <si>
    <t>RSRepair-Bugs .jar-Commons-Math-596ccd59_4_Repaired</t>
  </si>
  <si>
    <t>RSRepair-Bugs .jar-Commons-Math-69273dca_0_Repaired</t>
  </si>
  <si>
    <t>DynaMoth-Bugs .jar-Commons-Math-49444ee6_0_Fixed</t>
  </si>
  <si>
    <t>GenProg-Bugs .jar-Commons-Math-9e0c5ad4_1_Buggy</t>
  </si>
  <si>
    <t>RSRepair-Bugs .jar-Commons-Math-596ccd59_2_Buggy</t>
  </si>
  <si>
    <t>RSRepair-Bugs .jar-Commons-Math-596ccd59_3_Repaired</t>
  </si>
  <si>
    <t>GenProg-Bugs .jar-Commons-Math-596ccd59_1_Buggy</t>
  </si>
  <si>
    <t>Kali-Bugs .jar-Commons-Math-a06a1584_0_Buggy</t>
  </si>
  <si>
    <t>Arja-Bugs .jar-Commons-Math-2123f780_4_Fixed</t>
  </si>
  <si>
    <t>RSRepair-Bugs .jar-Commons-Math-596ccd59_3_Buggy</t>
  </si>
  <si>
    <t>Arja-Bugs .jar-Commons-Math-69273dca_4_Buggy</t>
  </si>
  <si>
    <t>Arja-Bugs .jar-Commons-Math-e2dc384d_1_Repaired</t>
  </si>
  <si>
    <t>GenProg-Bugs .jar-Commons-Math-a06a1584_3_Buggy</t>
  </si>
  <si>
    <t>RSRepair-Bugs .jar-Commons-Math-596ccd59_1_Buggy</t>
  </si>
  <si>
    <t>RSRepair-Bugs .jar-Commons-Math-a06a1584_3_Repaired</t>
  </si>
  <si>
    <t>GenProg-Bugs .jar-Commons-Math-596ccd59_2_Repaired</t>
  </si>
  <si>
    <t>GenProg-Bugs .jar-Commons-Math-596ccd59_3_Fixed</t>
  </si>
  <si>
    <t>Arja-Bugs .jar-Commons-Math-e2dc384d_4_Fixed</t>
  </si>
  <si>
    <t>Arja-Bugs .jar-Commons-Math-596ccd59_3_Buggy</t>
  </si>
  <si>
    <t>Arja-Bugs .jar-Commons-Math-596ccd59_0_Buggy</t>
  </si>
  <si>
    <t>DynaMoth-Bugs .jar-Commons-Math-b01fcc31_0_Fixed</t>
  </si>
  <si>
    <t>Arja-Bugs .jar-Jackrabbit-Oak-ffa818f3_1_Repaired</t>
  </si>
  <si>
    <t>GenProg-Bugs .jar-Commons-Math-596ccd59_0_Repaired</t>
  </si>
  <si>
    <t>Arja-Bugs .jar-Commons-Math-a06a1584_2_Fixed</t>
  </si>
  <si>
    <t>DynaMoth-Bugs .jar-Commons-Math-49444ee6_0_Buggy</t>
  </si>
  <si>
    <t>Arja-Bugs .jar-Commons-Math-596ccd59_0_Fixed</t>
  </si>
  <si>
    <t>Arja-Bugs .jar-Commons-Math-2123f780_3_Fixed</t>
  </si>
  <si>
    <t>DynaMoth-Bugs .jar-Commons-Math-49444ee6_0_Repaired</t>
  </si>
  <si>
    <t>Kali-Bugs .jar-Commons-Math-596ccd59_0_Buggy</t>
  </si>
  <si>
    <t>Arja-Bugs .jar-Jackrabbit-Oak-ffa818f3_1_Buggy</t>
  </si>
  <si>
    <t>DynaMoth-Bugs .jar-Commons-Math-0d057fc6_0_Repaired</t>
  </si>
  <si>
    <t>Arja-Bugs .jar-Commons-Math-2123f780_0_Repaired</t>
  </si>
  <si>
    <t>Arja-Bugs .jar-Commons-Math-2123f780_1_Fixed</t>
  </si>
  <si>
    <t>GenProg-Bugs .jar-Commons-Math-8e5867ed_4_Buggy</t>
  </si>
  <si>
    <t>Arja-Bugs .jar-Commons-Math-69273dca_2_Buggy</t>
  </si>
  <si>
    <t>Nopol-Bugs .jar-Commons-Math-bfbb156d_0_Fixed</t>
  </si>
  <si>
    <t>RSRepair-Bugs .jar-Commons-Math-69273dca_1_Fixed</t>
  </si>
  <si>
    <t>GenProg-Bugs .jar-Commons-Math-596ccd59_4_Fixed</t>
  </si>
  <si>
    <t>DynaMoth-Bugs .jar-Commons-Math-dd6cefb0_0_Buggy</t>
  </si>
  <si>
    <t>DynaMoth-Bugs .jar-Commons-Math-0d057fc6_0_Buggy</t>
  </si>
  <si>
    <t>Arja-Bugs .jar-Commons-Math-596ccd59_4_Repaired</t>
  </si>
  <si>
    <t>RSRepair-Bugs .jar-Commons-Math-69273dca_1_Repaired</t>
  </si>
  <si>
    <t>GenProg-Bugs .jar-Commons-Math-9e0c5ad4_1_Repaired</t>
  </si>
  <si>
    <t>RSRepair-Bugs .jar-Commons-Math-596ccd59_0_Repaired</t>
  </si>
  <si>
    <t>RSRepair-Bugs .jar-Commons-Math-596ccd59_3_Fixed</t>
  </si>
  <si>
    <t>Kali-Bugs .jar-Jackrabbit-Oak-ffa818f3_0_Fixed</t>
  </si>
  <si>
    <t>Arja-Bugs .jar-Commons-Math-a06a1584_1_Repaired</t>
  </si>
  <si>
    <t>Arja-Bugs .jar-Commons-Math-596ccd59_2_Repaired</t>
  </si>
  <si>
    <t>Arja-Bugs .jar-Commons-Math-69273dca_2_Repaired</t>
  </si>
  <si>
    <t>GenProg-Bugs .jar-Commons-Math-8e5867ed_4_Fixed</t>
  </si>
  <si>
    <t>Arja-Bugs .jar-Commons-Math-596ccd59_0_Repaired</t>
  </si>
  <si>
    <t>Arja-Bugs .jar-Commons-Math-69273dca_4_Repaired</t>
  </si>
  <si>
    <t>Arja-Bugs .jar-Jackrabbit-Oak-ffa818f3_1_Fixed</t>
  </si>
  <si>
    <t>Arja-Bugs .jar-Commons-Math-a06a1584_0_Repaired</t>
  </si>
  <si>
    <t>GenProg-Bugs .jar-Commons-Math-8e5867ed_4_Repaired</t>
  </si>
  <si>
    <t>Arja-Bugs .jar-Commons-Math-e2dc384d_1_Buggy</t>
  </si>
  <si>
    <t>GenProg-Bugs .jar-Commons-Math-a06a1584_3_Repaired</t>
  </si>
  <si>
    <t>Arja-Bugs .jar-Commons-Math-2123f780_1_Buggy</t>
  </si>
  <si>
    <t>DynaMoth-Bugs .jar-Commons-Math-dd6cefb0_0_Repaired</t>
  </si>
  <si>
    <t>GenProg-Bugs .jar-Commons-Math-8e5867ed_3_Fixed</t>
  </si>
  <si>
    <t>Arja-Bugs .jar-Commons-Math-596ccd59_3_Fixed</t>
  </si>
  <si>
    <t>Arja-Bugs .jar-Commons-Math-596ccd59_1_Repaired</t>
  </si>
  <si>
    <t>Arja-Bugs .jar-Commons-Math-a06a1584_0_Fixed</t>
  </si>
  <si>
    <t>GenProg-Bugs .jar-Commons-Math-8e5867ed_0_Fixed</t>
  </si>
  <si>
    <t>Arja-Bugs .jar-Commons-Math-2123f780_2_Fixed</t>
  </si>
  <si>
    <t>RSRepair-Bugs .jar-Commons-Math-596ccd59_0_Fixed</t>
  </si>
  <si>
    <t>Arja-Bugs .jar-Commons-Math-a06a1584_1_Buggy</t>
  </si>
  <si>
    <t>GenProg-Bugs .jar-Commons-Math-8e5867ed_3_Repaired</t>
  </si>
  <si>
    <t>Sum:</t>
  </si>
  <si>
    <t>12 134</t>
  </si>
  <si>
    <t>3 654</t>
  </si>
  <si>
    <t>1 118</t>
  </si>
  <si>
    <t>2 356</t>
  </si>
  <si>
    <t>1 781</t>
  </si>
  <si>
    <t>6 010</t>
  </si>
  <si>
    <t>10 030</t>
  </si>
  <si>
    <t>6 504</t>
  </si>
  <si>
    <t>Average:</t>
  </si>
  <si>
    <t>Minimum:</t>
  </si>
  <si>
    <t>Maximum:</t>
  </si>
  <si>
    <t>Standard deviation:</t>
  </si>
  <si>
    <t>Variance:</t>
  </si>
  <si>
    <t>1 682</t>
  </si>
  <si>
    <t>2 797</t>
  </si>
  <si>
    <t>29 133</t>
  </si>
  <si>
    <t>Version</t>
  </si>
  <si>
    <t>Avg-Buggy</t>
  </si>
  <si>
    <t>Avg-Fixed</t>
  </si>
  <si>
    <t>Avg-Repaired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</si>
  <si>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</si>
  <si>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</si>
  <si>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</si>
  <si>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</si>
  <si>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</si>
  <si>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</si>
  <si>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</si>
  <si>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</si>
  <si>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</si>
  <si>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</si>
  <si>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Chunks</t>
  </si>
  <si>
    <t>Adds</t>
  </si>
  <si>
    <t>Remove</t>
  </si>
  <si>
    <t>153 total</t>
  </si>
  <si>
    <t>51 projects</t>
  </si>
  <si>
    <t>Source Version</t>
  </si>
  <si>
    <t>Cyclomatic Complexity</t>
  </si>
  <si>
    <t>Project Type</t>
  </si>
  <si>
    <t>Tool Type</t>
  </si>
  <si>
    <t>Count</t>
  </si>
  <si>
    <t>Avg-Arja-Fixed</t>
  </si>
  <si>
    <t>Avg-Arja-Repaired</t>
  </si>
  <si>
    <t>Avg-GenProg-Fixed</t>
  </si>
  <si>
    <t>Avg-GenProg-Repaired</t>
  </si>
  <si>
    <t>Avg-Kali-Fixed</t>
  </si>
  <si>
    <t>Avg-Kali-Repaired</t>
  </si>
  <si>
    <t>Avg-Nopol-Fixed</t>
  </si>
  <si>
    <t>Avg-Nopol-Repaired</t>
  </si>
  <si>
    <t>Avg-RSRepair-Fixed</t>
  </si>
  <si>
    <t>Avg-RSRepair-Repaired</t>
  </si>
  <si>
    <t>Avg-Commons-Math-Buggy</t>
  </si>
  <si>
    <t>Avg-Commons-Math-Fixed</t>
  </si>
  <si>
    <t>Avg-Commons-Math-Repaired</t>
  </si>
  <si>
    <t>Avg-Jackrabbit-Oak-Buggy</t>
  </si>
  <si>
    <t>Avg-Jackrabbit-Oak-Fixed</t>
  </si>
  <si>
    <t>Avg-Jackrabbit-Oak-Repaired</t>
  </si>
  <si>
    <t>Lines</t>
  </si>
  <si>
    <t>Single-Chunk-Avg-Fixed</t>
  </si>
  <si>
    <t>Single-Chunk-Avg-Repaired</t>
  </si>
  <si>
    <t>Multi-Chunk-Avg-Fixed</t>
  </si>
  <si>
    <t>Multi-Chunk-Avg-Repaired</t>
  </si>
  <si>
    <t>Single-Lines-Avg-Fixed</t>
  </si>
  <si>
    <t>Single-Lines-Avg-Repaired</t>
  </si>
  <si>
    <t>Multi-Lines-Avg-Fixed</t>
  </si>
  <si>
    <t>Multi-Lines-Avg-Repaired</t>
  </si>
  <si>
    <t>Single-Chunk-Single-Edit-Avg-Fixed</t>
  </si>
  <si>
    <t>Single-Chunk-Single-Edit-Avg-Repaired</t>
  </si>
  <si>
    <t>Single-Chunk-Multi-Edits-Avg-Fixed</t>
  </si>
  <si>
    <t>Single-Chunk-Multi-Edits-Avg-Repaired</t>
  </si>
  <si>
    <t>Multi-Chunk-Single-Edit-Avg-Fixed</t>
  </si>
  <si>
    <t>Multi-Chunk-Single-Edit-Avg-Repaired</t>
  </si>
  <si>
    <t>Multi-Chunk-Multi-Edits-Avg-Fixed</t>
  </si>
  <si>
    <t>Multi-Chunk-Multi-Edits-Avg-Repaired</t>
  </si>
  <si>
    <t>MC-SL Comm</t>
  </si>
  <si>
    <t>MC-ML Comm</t>
  </si>
  <si>
    <t>SC-SL Comm</t>
  </si>
  <si>
    <t>SC-ML Comm</t>
  </si>
  <si>
    <t>ML - HE Comm</t>
  </si>
  <si>
    <t>42 projects</t>
  </si>
  <si>
    <t>Two-Factor Common</t>
  </si>
  <si>
    <t>Multi-Chunk-High-Edits-Avg-Fixed</t>
  </si>
  <si>
    <t>Multi-Chunk-High-Edits-Avg-Repaired</t>
  </si>
  <si>
    <t>Chunks &amp; Lines 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</si>
</sst>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color rgb="FFFF0000"/>
      <name val="Trebuchet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1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24" fillId="35" borderId="10" xfId="0" applyNumberFormat="1" applyFont="1" applyFill="1" applyBorder="1" applyAlignment="1">
      <alignment horizontal="center" vertical="center" wrapText="1"/>
    </xf>
    <xf numFmtId="0" fontId="24" fillId="35" borderId="12" xfId="0" applyNumberFormat="1" applyFont="1" applyFill="1" applyBorder="1" applyAlignment="1">
      <alignment horizontal="center" vertical="center" wrapText="1"/>
    </xf>
    <xf numFmtId="0" fontId="24" fillId="35" borderId="11" xfId="0" applyNumberFormat="1" applyFont="1" applyFill="1" applyBorder="1" applyAlignment="1">
      <alignment horizontal="center" vertical="center" wrapText="1"/>
    </xf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/>
    <xf numFmtId="164" fontId="18" fillId="0" borderId="0" xfId="0" applyNumberFormat="1" applyFont="1" applyFill="1"/>
    <xf numFmtId="164" fontId="18" fillId="40" borderId="0" xfId="0" applyNumberFormat="1" applyFont="1" applyFill="1"/>
    <xf numFmtId="0" fontId="18" fillId="0" borderId="13" xfId="0" applyFont="1" applyBorder="1"/>
    <xf numFmtId="164" fontId="18" fillId="0" borderId="13" xfId="0" applyNumberFormat="1" applyFont="1" applyFill="1" applyBorder="1"/>
    <xf numFmtId="0" fontId="23" fillId="34" borderId="0" xfId="0" applyFont="1" applyFill="1" applyBorder="1" applyAlignment="1">
      <alignment horizontal="center" vertical="center" wrapText="1"/>
    </xf>
    <xf numFmtId="0" fontId="18" fillId="0" borderId="14" xfId="0" applyFont="1" applyBorder="1"/>
    <xf numFmtId="0" fontId="25" fillId="0" borderId="0" xfId="0" applyFont="1"/>
    <xf numFmtId="0" fontId="18" fillId="40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2"/>
  <sheetViews>
    <sheetView showGridLines="0" tabSelected="1" topLeftCell="A183" zoomScale="55" zoomScaleNormal="55" workbookViewId="0">
      <selection activeCell="A185" sqref="A185"/>
    </sheetView>
  </sheetViews>
  <sheetFormatPr defaultColWidth="9.109375" defaultRowHeight="14.4" x14ac:dyDescent="0.35"/>
  <cols>
    <col min="1" max="1" width="53.6640625" style="1" bestFit="1" customWidth="1"/>
    <col min="2" max="2" width="23.5546875" style="1" customWidth="1"/>
    <col min="3" max="3" width="17.5546875" style="1" customWidth="1"/>
    <col min="4" max="4" width="13.109375" style="1" customWidth="1"/>
    <col min="5" max="5" width="14.21875" style="1" bestFit="1" customWidth="1"/>
    <col min="6" max="6" width="13.21875" style="1" customWidth="1"/>
    <col min="7" max="7" width="14.88671875" style="1" bestFit="1" customWidth="1"/>
    <col min="8" max="8" width="12.44140625" style="1" customWidth="1"/>
    <col min="9" max="9" width="13.21875" style="1" customWidth="1"/>
    <col min="10" max="10" width="12.33203125" style="1" customWidth="1"/>
    <col min="11" max="11" width="11.77734375" style="1" customWidth="1"/>
    <col min="12" max="12" width="11" style="1" customWidth="1"/>
    <col min="13" max="13" width="13" style="1" customWidth="1"/>
    <col min="14" max="14" width="11.88671875" style="1" customWidth="1"/>
    <col min="15" max="15" width="11.5546875" style="1" customWidth="1"/>
    <col min="16" max="16" width="9.109375" style="1"/>
    <col min="17" max="17" width="10.33203125" style="1" customWidth="1"/>
    <col min="18" max="18" width="11.21875" style="1" customWidth="1"/>
    <col min="19" max="19" width="9.21875" style="1" customWidth="1"/>
    <col min="20" max="20" width="14.44140625" style="1" customWidth="1"/>
    <col min="21" max="21" width="14.21875" style="1" bestFit="1" customWidth="1"/>
    <col min="22" max="22" width="13.6640625" style="1" customWidth="1"/>
    <col min="23" max="23" width="14.88671875" style="1" bestFit="1" customWidth="1"/>
    <col min="24" max="24" width="12.21875" style="1" customWidth="1"/>
    <col min="25" max="25" width="13.5546875" style="1" customWidth="1"/>
    <col min="26" max="26" width="12" style="1" customWidth="1"/>
    <col min="27" max="27" width="11.21875" style="1" customWidth="1"/>
    <col min="28" max="28" width="11.5546875" style="1" customWidth="1"/>
    <col min="29" max="29" width="13.77734375" style="1" customWidth="1"/>
    <col min="30" max="30" width="12.88671875" style="1" customWidth="1"/>
    <col min="31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19" x14ac:dyDescent="0.35">
      <c r="A17" s="4" t="s">
        <v>15</v>
      </c>
    </row>
    <row r="18" spans="1:19" x14ac:dyDescent="0.35">
      <c r="A18" s="4" t="s">
        <v>16</v>
      </c>
    </row>
    <row r="19" spans="1:19" x14ac:dyDescent="0.35">
      <c r="A19" s="4" t="s">
        <v>17</v>
      </c>
    </row>
    <row r="20" spans="1:19" x14ac:dyDescent="0.35">
      <c r="A20" s="4" t="s">
        <v>18</v>
      </c>
    </row>
    <row r="21" spans="1:19" x14ac:dyDescent="0.35">
      <c r="A21" s="4" t="s">
        <v>19</v>
      </c>
    </row>
    <row r="23" spans="1:19" ht="30" customHeight="1" x14ac:dyDescent="0.35">
      <c r="A23" s="12" t="s">
        <v>211</v>
      </c>
      <c r="B23" s="12" t="s">
        <v>20</v>
      </c>
      <c r="C23" s="12" t="s">
        <v>198</v>
      </c>
      <c r="D23" s="12" t="s">
        <v>199</v>
      </c>
      <c r="E23" s="12" t="s">
        <v>21</v>
      </c>
      <c r="F23" s="12" t="s">
        <v>200</v>
      </c>
      <c r="G23" s="12" t="s">
        <v>22</v>
      </c>
      <c r="H23" s="12" t="s">
        <v>201</v>
      </c>
      <c r="I23" s="12" t="s">
        <v>202</v>
      </c>
      <c r="J23" s="12" t="s">
        <v>203</v>
      </c>
      <c r="K23" s="12" t="s">
        <v>204</v>
      </c>
      <c r="L23" s="12" t="s">
        <v>205</v>
      </c>
      <c r="M23" s="12" t="s">
        <v>206</v>
      </c>
      <c r="N23" s="12" t="s">
        <v>207</v>
      </c>
      <c r="O23" s="12" t="s">
        <v>194</v>
      </c>
      <c r="P23" s="12" t="s">
        <v>208</v>
      </c>
      <c r="Q23" s="12" t="s">
        <v>209</v>
      </c>
      <c r="R23" s="12" t="s">
        <v>210</v>
      </c>
      <c r="S23" s="12" t="s">
        <v>234</v>
      </c>
    </row>
    <row r="24" spans="1:19" x14ac:dyDescent="0.35">
      <c r="A24" s="7" t="s">
        <v>30</v>
      </c>
      <c r="B24" s="8">
        <v>2.5099999999999998</v>
      </c>
      <c r="C24" s="8">
        <v>82.17</v>
      </c>
      <c r="D24" s="8">
        <v>6.74</v>
      </c>
      <c r="E24" s="8">
        <v>2.91</v>
      </c>
      <c r="F24" s="8">
        <v>8.6300000000000008</v>
      </c>
      <c r="G24" s="8">
        <v>3.37</v>
      </c>
      <c r="H24" s="8">
        <v>6.29</v>
      </c>
      <c r="I24" s="8">
        <v>15.37</v>
      </c>
      <c r="J24" s="8">
        <v>26.89</v>
      </c>
      <c r="K24" s="8">
        <v>1.1399999999999999</v>
      </c>
      <c r="L24" s="8">
        <v>0.1</v>
      </c>
      <c r="M24" s="8">
        <v>17.14</v>
      </c>
      <c r="N24" s="8">
        <v>0.95</v>
      </c>
      <c r="O24" s="13" t="str">
        <f t="shared" ref="O24" si="0">IF(NOT(ISERR(SEARCH("*_Buggy",$A24))), "Buggy", IF(NOT(ISERR(SEARCH("*_Fixed",$A24))), "Fixed", IF(NOT(ISERR(SEARCH("*_Repaired",$A24))), "Repaired", "")))</f>
        <v>Buggy</v>
      </c>
      <c r="P24" s="13"/>
      <c r="Q24" s="13"/>
      <c r="R24" s="13"/>
      <c r="S24" s="13"/>
    </row>
    <row r="25" spans="1:19" x14ac:dyDescent="0.35">
      <c r="A25" s="5" t="s">
        <v>166</v>
      </c>
      <c r="B25" s="6">
        <v>2.5099999999999998</v>
      </c>
      <c r="C25" s="6">
        <v>82.17</v>
      </c>
      <c r="D25" s="6">
        <v>6.74</v>
      </c>
      <c r="E25" s="6">
        <v>2.91</v>
      </c>
      <c r="F25" s="6">
        <v>8.6300000000000008</v>
      </c>
      <c r="G25" s="6">
        <v>3.37</v>
      </c>
      <c r="H25" s="6">
        <v>6.29</v>
      </c>
      <c r="I25" s="6">
        <v>15.37</v>
      </c>
      <c r="J25" s="6">
        <v>26.89</v>
      </c>
      <c r="K25" s="6">
        <v>1.1399999999999999</v>
      </c>
      <c r="L25" s="6">
        <v>0.1</v>
      </c>
      <c r="M25" s="6">
        <v>17.14</v>
      </c>
      <c r="N25" s="6">
        <v>0.95</v>
      </c>
      <c r="O25" s="13" t="str">
        <f t="shared" ref="O25:O56" si="1">IF(NOT(ISERR(SEARCH("*_Buggy",$A25))), "Buggy", IF(NOT(ISERR(SEARCH("*_Fixed",$A25))), "Fixed", IF(NOT(ISERR(SEARCH("*_Repaired",$A25))), "Repaired", "")))</f>
        <v>Buggy</v>
      </c>
      <c r="P25" s="13"/>
      <c r="Q25" s="13"/>
      <c r="R25" s="13"/>
      <c r="S25" s="13"/>
    </row>
    <row r="26" spans="1:19" x14ac:dyDescent="0.35">
      <c r="A26" s="7" t="s">
        <v>87</v>
      </c>
      <c r="B26" s="8">
        <v>2.5099999999999998</v>
      </c>
      <c r="C26" s="8">
        <v>82.17</v>
      </c>
      <c r="D26" s="8">
        <v>6.74</v>
      </c>
      <c r="E26" s="8">
        <v>2.91</v>
      </c>
      <c r="F26" s="8">
        <v>8.6300000000000008</v>
      </c>
      <c r="G26" s="8">
        <v>3.37</v>
      </c>
      <c r="H26" s="8">
        <v>6.29</v>
      </c>
      <c r="I26" s="8">
        <v>15.37</v>
      </c>
      <c r="J26" s="8">
        <v>26.89</v>
      </c>
      <c r="K26" s="8">
        <v>1.1399999999999999</v>
      </c>
      <c r="L26" s="8">
        <v>0.1</v>
      </c>
      <c r="M26" s="8">
        <v>17.14</v>
      </c>
      <c r="N26" s="8">
        <v>0.95</v>
      </c>
      <c r="O26" s="13" t="str">
        <f t="shared" si="1"/>
        <v>Buggy</v>
      </c>
      <c r="P26" s="13"/>
      <c r="Q26" s="13"/>
      <c r="R26" s="13"/>
      <c r="S26" s="13"/>
    </row>
    <row r="27" spans="1:19" x14ac:dyDescent="0.35">
      <c r="A27" s="5" t="s">
        <v>45</v>
      </c>
      <c r="B27" s="6">
        <v>2.5099999999999998</v>
      </c>
      <c r="C27" s="6">
        <v>82.17</v>
      </c>
      <c r="D27" s="6">
        <v>6.74</v>
      </c>
      <c r="E27" s="6">
        <v>2.91</v>
      </c>
      <c r="F27" s="6">
        <v>8.6300000000000008</v>
      </c>
      <c r="G27" s="6">
        <v>3.37</v>
      </c>
      <c r="H27" s="6">
        <v>6.29</v>
      </c>
      <c r="I27" s="6">
        <v>15.37</v>
      </c>
      <c r="J27" s="6">
        <v>26.89</v>
      </c>
      <c r="K27" s="6">
        <v>1.1399999999999999</v>
      </c>
      <c r="L27" s="6">
        <v>0.1</v>
      </c>
      <c r="M27" s="6">
        <v>17.14</v>
      </c>
      <c r="N27" s="6">
        <v>0.95</v>
      </c>
      <c r="O27" s="13" t="str">
        <f t="shared" si="1"/>
        <v>Buggy</v>
      </c>
      <c r="P27" s="13"/>
      <c r="Q27" s="13"/>
      <c r="R27" s="13"/>
      <c r="S27" s="13"/>
    </row>
    <row r="28" spans="1:19" x14ac:dyDescent="0.35">
      <c r="A28" s="7" t="s">
        <v>93</v>
      </c>
      <c r="B28" s="8">
        <v>2.5099999999999998</v>
      </c>
      <c r="C28" s="8">
        <v>82.17</v>
      </c>
      <c r="D28" s="8">
        <v>6.74</v>
      </c>
      <c r="E28" s="8">
        <v>2.91</v>
      </c>
      <c r="F28" s="8">
        <v>8.6300000000000008</v>
      </c>
      <c r="G28" s="8">
        <v>3.37</v>
      </c>
      <c r="H28" s="8">
        <v>6.29</v>
      </c>
      <c r="I28" s="8">
        <v>15.37</v>
      </c>
      <c r="J28" s="8">
        <v>26.89</v>
      </c>
      <c r="K28" s="8">
        <v>1.1399999999999999</v>
      </c>
      <c r="L28" s="8">
        <v>0.1</v>
      </c>
      <c r="M28" s="8">
        <v>17.14</v>
      </c>
      <c r="N28" s="8">
        <v>0.95</v>
      </c>
      <c r="O28" s="13" t="str">
        <f t="shared" si="1"/>
        <v>Buggy</v>
      </c>
      <c r="P28" s="13"/>
      <c r="Q28" s="13"/>
      <c r="R28" s="13"/>
      <c r="S28" s="13"/>
    </row>
    <row r="29" spans="1:19" x14ac:dyDescent="0.35">
      <c r="A29" s="5" t="s">
        <v>128</v>
      </c>
      <c r="B29" s="6">
        <v>2.33</v>
      </c>
      <c r="C29" s="6">
        <v>82.94</v>
      </c>
      <c r="D29" s="6">
        <v>10</v>
      </c>
      <c r="E29" s="6">
        <v>5.56</v>
      </c>
      <c r="F29" s="6">
        <v>7.61</v>
      </c>
      <c r="G29" s="6">
        <v>3.44</v>
      </c>
      <c r="H29" s="6">
        <v>9</v>
      </c>
      <c r="I29" s="6">
        <v>17.61</v>
      </c>
      <c r="J29" s="6">
        <v>42.32</v>
      </c>
      <c r="K29" s="6">
        <v>0.39</v>
      </c>
      <c r="L29" s="6">
        <v>3.9E-2</v>
      </c>
      <c r="M29" s="6">
        <v>14.74</v>
      </c>
      <c r="N29" s="6">
        <v>0.82</v>
      </c>
      <c r="O29" s="13" t="str">
        <f t="shared" si="1"/>
        <v>Buggy</v>
      </c>
      <c r="P29" s="13"/>
      <c r="Q29" s="13"/>
      <c r="R29" s="13"/>
      <c r="S29" s="13"/>
    </row>
    <row r="30" spans="1:19" x14ac:dyDescent="0.35">
      <c r="A30" s="5" t="s">
        <v>31</v>
      </c>
      <c r="B30" s="6">
        <v>2.33</v>
      </c>
      <c r="C30" s="6">
        <v>82.94</v>
      </c>
      <c r="D30" s="6">
        <v>10</v>
      </c>
      <c r="E30" s="6">
        <v>5.56</v>
      </c>
      <c r="F30" s="6">
        <v>7.61</v>
      </c>
      <c r="G30" s="6">
        <v>3.44</v>
      </c>
      <c r="H30" s="6">
        <v>9</v>
      </c>
      <c r="I30" s="6">
        <v>17.61</v>
      </c>
      <c r="J30" s="6">
        <v>42.32</v>
      </c>
      <c r="K30" s="6">
        <v>0.39</v>
      </c>
      <c r="L30" s="6">
        <v>3.9E-2</v>
      </c>
      <c r="M30" s="6">
        <v>14.74</v>
      </c>
      <c r="N30" s="6">
        <v>0.82</v>
      </c>
      <c r="O30" s="13" t="str">
        <f t="shared" si="1"/>
        <v>Buggy</v>
      </c>
      <c r="P30" s="13"/>
      <c r="Q30" s="13"/>
      <c r="R30" s="13"/>
      <c r="S30" s="13"/>
    </row>
    <row r="31" spans="1:19" x14ac:dyDescent="0.35">
      <c r="A31" s="5" t="s">
        <v>29</v>
      </c>
      <c r="B31" s="6">
        <v>2.33</v>
      </c>
      <c r="C31" s="6">
        <v>82.94</v>
      </c>
      <c r="D31" s="6">
        <v>10</v>
      </c>
      <c r="E31" s="6">
        <v>5.56</v>
      </c>
      <c r="F31" s="6">
        <v>7.61</v>
      </c>
      <c r="G31" s="6">
        <v>3.44</v>
      </c>
      <c r="H31" s="6">
        <v>9</v>
      </c>
      <c r="I31" s="6">
        <v>17.61</v>
      </c>
      <c r="J31" s="6">
        <v>42.32</v>
      </c>
      <c r="K31" s="6">
        <v>0.39</v>
      </c>
      <c r="L31" s="6">
        <v>3.9E-2</v>
      </c>
      <c r="M31" s="6">
        <v>14.74</v>
      </c>
      <c r="N31" s="6">
        <v>0.82</v>
      </c>
      <c r="O31" s="13" t="str">
        <f t="shared" si="1"/>
        <v>Buggy</v>
      </c>
      <c r="P31" s="13"/>
      <c r="Q31" s="13"/>
      <c r="R31" s="13"/>
      <c r="S31" s="13"/>
    </row>
    <row r="32" spans="1:19" x14ac:dyDescent="0.35">
      <c r="A32" s="7" t="s">
        <v>127</v>
      </c>
      <c r="B32" s="8">
        <v>2.33</v>
      </c>
      <c r="C32" s="8">
        <v>82.94</v>
      </c>
      <c r="D32" s="8">
        <v>10</v>
      </c>
      <c r="E32" s="8">
        <v>5.56</v>
      </c>
      <c r="F32" s="8">
        <v>7.61</v>
      </c>
      <c r="G32" s="8">
        <v>3.44</v>
      </c>
      <c r="H32" s="8">
        <v>9</v>
      </c>
      <c r="I32" s="8">
        <v>17.61</v>
      </c>
      <c r="J32" s="8">
        <v>42.32</v>
      </c>
      <c r="K32" s="8">
        <v>0.39</v>
      </c>
      <c r="L32" s="8">
        <v>3.9E-2</v>
      </c>
      <c r="M32" s="8">
        <v>14.74</v>
      </c>
      <c r="N32" s="8">
        <v>0.82</v>
      </c>
      <c r="O32" s="13" t="str">
        <f t="shared" si="1"/>
        <v>Buggy</v>
      </c>
      <c r="P32" s="13"/>
      <c r="Q32" s="13"/>
      <c r="R32" s="13"/>
      <c r="S32" s="13"/>
    </row>
    <row r="33" spans="1:19" x14ac:dyDescent="0.35">
      <c r="A33" s="5" t="s">
        <v>71</v>
      </c>
      <c r="B33" s="6">
        <v>2.33</v>
      </c>
      <c r="C33" s="6">
        <v>82.94</v>
      </c>
      <c r="D33" s="6">
        <v>10</v>
      </c>
      <c r="E33" s="6">
        <v>5.56</v>
      </c>
      <c r="F33" s="6">
        <v>7.61</v>
      </c>
      <c r="G33" s="6">
        <v>3.44</v>
      </c>
      <c r="H33" s="6">
        <v>9</v>
      </c>
      <c r="I33" s="6">
        <v>17.61</v>
      </c>
      <c r="J33" s="6">
        <v>42.32</v>
      </c>
      <c r="K33" s="6">
        <v>0.39</v>
      </c>
      <c r="L33" s="6">
        <v>3.9E-2</v>
      </c>
      <c r="M33" s="6">
        <v>14.74</v>
      </c>
      <c r="N33" s="6">
        <v>0.82</v>
      </c>
      <c r="O33" s="13" t="str">
        <f t="shared" si="1"/>
        <v>Buggy</v>
      </c>
      <c r="P33" s="13"/>
      <c r="Q33" s="13"/>
      <c r="R33" s="13"/>
      <c r="S33" s="13"/>
    </row>
    <row r="34" spans="1:19" x14ac:dyDescent="0.35">
      <c r="A34" s="5" t="s">
        <v>63</v>
      </c>
      <c r="B34" s="6">
        <v>6.67</v>
      </c>
      <c r="C34" s="6">
        <v>56.67</v>
      </c>
      <c r="D34" s="6">
        <v>77.33</v>
      </c>
      <c r="E34" s="6">
        <v>16</v>
      </c>
      <c r="F34" s="6">
        <v>43</v>
      </c>
      <c r="G34" s="6">
        <v>8.67</v>
      </c>
      <c r="H34" s="6">
        <v>24.67</v>
      </c>
      <c r="I34" s="6">
        <v>120.33</v>
      </c>
      <c r="J34" s="6">
        <v>171.56</v>
      </c>
      <c r="K34" s="6">
        <v>0</v>
      </c>
      <c r="L34" s="6">
        <v>0</v>
      </c>
      <c r="M34" s="6">
        <v>0</v>
      </c>
      <c r="N34" s="6">
        <v>0</v>
      </c>
      <c r="O34" s="13" t="str">
        <f t="shared" si="1"/>
        <v>Buggy</v>
      </c>
      <c r="P34" s="13"/>
      <c r="Q34" s="13"/>
      <c r="R34" s="13"/>
      <c r="S34" s="13"/>
    </row>
    <row r="35" spans="1:19" x14ac:dyDescent="0.35">
      <c r="A35" s="7" t="s">
        <v>60</v>
      </c>
      <c r="B35" s="8">
        <v>6.67</v>
      </c>
      <c r="C35" s="8">
        <v>56.67</v>
      </c>
      <c r="D35" s="8">
        <v>77.33</v>
      </c>
      <c r="E35" s="8">
        <v>16</v>
      </c>
      <c r="F35" s="8">
        <v>43</v>
      </c>
      <c r="G35" s="8">
        <v>8.67</v>
      </c>
      <c r="H35" s="8">
        <v>24.67</v>
      </c>
      <c r="I35" s="8">
        <v>120.33</v>
      </c>
      <c r="J35" s="8">
        <v>171.56</v>
      </c>
      <c r="K35" s="8">
        <v>0</v>
      </c>
      <c r="L35" s="8">
        <v>0</v>
      </c>
      <c r="M35" s="8">
        <v>0</v>
      </c>
      <c r="N35" s="8">
        <v>0</v>
      </c>
      <c r="O35" s="13" t="str">
        <f t="shared" si="1"/>
        <v>Buggy</v>
      </c>
      <c r="P35" s="13"/>
      <c r="Q35" s="13"/>
      <c r="R35" s="13"/>
      <c r="S35" s="13"/>
    </row>
    <row r="36" spans="1:19" x14ac:dyDescent="0.35">
      <c r="A36" s="7" t="s">
        <v>143</v>
      </c>
      <c r="B36" s="8">
        <v>6.67</v>
      </c>
      <c r="C36" s="8">
        <v>56.67</v>
      </c>
      <c r="D36" s="8">
        <v>77.33</v>
      </c>
      <c r="E36" s="8">
        <v>16</v>
      </c>
      <c r="F36" s="8">
        <v>43</v>
      </c>
      <c r="G36" s="8">
        <v>8.67</v>
      </c>
      <c r="H36" s="8">
        <v>24.67</v>
      </c>
      <c r="I36" s="8">
        <v>120.33</v>
      </c>
      <c r="J36" s="8">
        <v>171.56</v>
      </c>
      <c r="K36" s="8">
        <v>0</v>
      </c>
      <c r="L36" s="8">
        <v>0</v>
      </c>
      <c r="M36" s="8">
        <v>0</v>
      </c>
      <c r="N36" s="8">
        <v>0</v>
      </c>
      <c r="O36" s="13" t="str">
        <f t="shared" si="1"/>
        <v>Buggy</v>
      </c>
      <c r="P36" s="13"/>
      <c r="Q36" s="13"/>
      <c r="R36" s="13"/>
      <c r="S36" s="13"/>
    </row>
    <row r="37" spans="1:19" x14ac:dyDescent="0.35">
      <c r="A37" s="7" t="s">
        <v>103</v>
      </c>
      <c r="B37" s="8">
        <v>6.67</v>
      </c>
      <c r="C37" s="8">
        <v>56.67</v>
      </c>
      <c r="D37" s="8">
        <v>77.33</v>
      </c>
      <c r="E37" s="8">
        <v>16</v>
      </c>
      <c r="F37" s="8">
        <v>43</v>
      </c>
      <c r="G37" s="8">
        <v>8.67</v>
      </c>
      <c r="H37" s="8">
        <v>24.67</v>
      </c>
      <c r="I37" s="8">
        <v>120.33</v>
      </c>
      <c r="J37" s="8">
        <v>171.56</v>
      </c>
      <c r="K37" s="8">
        <v>0</v>
      </c>
      <c r="L37" s="8">
        <v>0</v>
      </c>
      <c r="M37" s="8">
        <v>0</v>
      </c>
      <c r="N37" s="8">
        <v>0</v>
      </c>
      <c r="O37" s="13" t="str">
        <f t="shared" si="1"/>
        <v>Buggy</v>
      </c>
      <c r="P37" s="13"/>
      <c r="Q37" s="13"/>
      <c r="R37" s="13"/>
      <c r="S37" s="13"/>
    </row>
    <row r="38" spans="1:19" x14ac:dyDescent="0.35">
      <c r="A38" s="7" t="s">
        <v>119</v>
      </c>
      <c r="B38" s="8">
        <v>6.67</v>
      </c>
      <c r="C38" s="8">
        <v>56.67</v>
      </c>
      <c r="D38" s="8">
        <v>77.33</v>
      </c>
      <c r="E38" s="8">
        <v>16</v>
      </c>
      <c r="F38" s="8">
        <v>43</v>
      </c>
      <c r="G38" s="8">
        <v>8.67</v>
      </c>
      <c r="H38" s="8">
        <v>24.67</v>
      </c>
      <c r="I38" s="8">
        <v>120.33</v>
      </c>
      <c r="J38" s="8">
        <v>171.56</v>
      </c>
      <c r="K38" s="8">
        <v>0</v>
      </c>
      <c r="L38" s="8">
        <v>0</v>
      </c>
      <c r="M38" s="8">
        <v>0</v>
      </c>
      <c r="N38" s="8">
        <v>0</v>
      </c>
      <c r="O38" s="13" t="str">
        <f t="shared" si="1"/>
        <v>Buggy</v>
      </c>
      <c r="P38" s="13"/>
      <c r="Q38" s="13"/>
      <c r="R38" s="13"/>
      <c r="S38" s="13"/>
    </row>
    <row r="39" spans="1:19" x14ac:dyDescent="0.35">
      <c r="A39" s="5" t="s">
        <v>100</v>
      </c>
      <c r="B39" s="6">
        <v>1.88</v>
      </c>
      <c r="C39" s="6">
        <v>85.24</v>
      </c>
      <c r="D39" s="6">
        <v>8.9600000000000009</v>
      </c>
      <c r="E39" s="6">
        <v>5.2</v>
      </c>
      <c r="F39" s="6">
        <v>6.76</v>
      </c>
      <c r="G39" s="6">
        <v>2.12</v>
      </c>
      <c r="H39" s="6">
        <v>7.32</v>
      </c>
      <c r="I39" s="6">
        <v>15.72</v>
      </c>
      <c r="J39" s="6">
        <v>30.82</v>
      </c>
      <c r="K39" s="6">
        <v>1.96</v>
      </c>
      <c r="L39" s="6">
        <v>8.8999999999999996E-2</v>
      </c>
      <c r="M39" s="6">
        <v>83.24</v>
      </c>
      <c r="N39" s="6">
        <v>4.62</v>
      </c>
      <c r="O39" s="13" t="str">
        <f t="shared" si="1"/>
        <v>Buggy</v>
      </c>
      <c r="P39" s="13"/>
      <c r="Q39" s="13"/>
      <c r="R39" s="13"/>
      <c r="S39" s="13"/>
    </row>
    <row r="40" spans="1:19" x14ac:dyDescent="0.35">
      <c r="A40" s="7" t="s">
        <v>175</v>
      </c>
      <c r="B40" s="8">
        <v>1.88</v>
      </c>
      <c r="C40" s="8">
        <v>85.24</v>
      </c>
      <c r="D40" s="8">
        <v>8.9600000000000009</v>
      </c>
      <c r="E40" s="8">
        <v>5.2</v>
      </c>
      <c r="F40" s="8">
        <v>6.76</v>
      </c>
      <c r="G40" s="8">
        <v>2.12</v>
      </c>
      <c r="H40" s="8">
        <v>7.32</v>
      </c>
      <c r="I40" s="8">
        <v>15.72</v>
      </c>
      <c r="J40" s="8">
        <v>30.82</v>
      </c>
      <c r="K40" s="8">
        <v>1.96</v>
      </c>
      <c r="L40" s="8">
        <v>8.8999999999999996E-2</v>
      </c>
      <c r="M40" s="8">
        <v>83.24</v>
      </c>
      <c r="N40" s="8">
        <v>4.62</v>
      </c>
      <c r="O40" s="13" t="str">
        <f t="shared" si="1"/>
        <v>Buggy</v>
      </c>
      <c r="P40" s="13"/>
      <c r="Q40" s="13"/>
      <c r="R40" s="13"/>
      <c r="S40" s="13"/>
    </row>
    <row r="41" spans="1:19" x14ac:dyDescent="0.35">
      <c r="A41" s="5" t="s">
        <v>79</v>
      </c>
      <c r="B41" s="6">
        <v>1.88</v>
      </c>
      <c r="C41" s="6">
        <v>85.24</v>
      </c>
      <c r="D41" s="6">
        <v>8.9600000000000009</v>
      </c>
      <c r="E41" s="6">
        <v>5.2</v>
      </c>
      <c r="F41" s="6">
        <v>6.76</v>
      </c>
      <c r="G41" s="6">
        <v>2.12</v>
      </c>
      <c r="H41" s="6">
        <v>7.32</v>
      </c>
      <c r="I41" s="6">
        <v>15.72</v>
      </c>
      <c r="J41" s="6">
        <v>30.82</v>
      </c>
      <c r="K41" s="6">
        <v>1.96</v>
      </c>
      <c r="L41" s="6">
        <v>8.8999999999999996E-2</v>
      </c>
      <c r="M41" s="6">
        <v>83.24</v>
      </c>
      <c r="N41" s="6">
        <v>4.62</v>
      </c>
      <c r="O41" s="13" t="str">
        <f t="shared" si="1"/>
        <v>Buggy</v>
      </c>
      <c r="P41" s="13"/>
      <c r="Q41" s="13"/>
      <c r="R41" s="13"/>
      <c r="S41" s="13"/>
    </row>
    <row r="42" spans="1:19" x14ac:dyDescent="0.35">
      <c r="A42" s="5" t="s">
        <v>164</v>
      </c>
      <c r="B42" s="6">
        <v>6.67</v>
      </c>
      <c r="C42" s="6">
        <v>80.33</v>
      </c>
      <c r="D42" s="6">
        <v>73.67</v>
      </c>
      <c r="E42" s="6">
        <v>11.78</v>
      </c>
      <c r="F42" s="6">
        <v>31.78</v>
      </c>
      <c r="G42" s="6">
        <v>5.0599999999999996</v>
      </c>
      <c r="H42" s="6">
        <v>16.829999999999998</v>
      </c>
      <c r="I42" s="6">
        <v>105.44</v>
      </c>
      <c r="J42" s="6">
        <v>133.04</v>
      </c>
      <c r="K42" s="6">
        <v>0</v>
      </c>
      <c r="L42" s="6">
        <v>0</v>
      </c>
      <c r="M42" s="6">
        <v>0</v>
      </c>
      <c r="N42" s="6">
        <v>0</v>
      </c>
      <c r="O42" s="13" t="str">
        <f t="shared" si="1"/>
        <v>Buggy</v>
      </c>
      <c r="P42" s="13"/>
      <c r="Q42" s="13"/>
      <c r="R42" s="13"/>
      <c r="S42" s="13"/>
    </row>
    <row r="43" spans="1:19" x14ac:dyDescent="0.35">
      <c r="A43" s="5" t="s">
        <v>86</v>
      </c>
      <c r="B43" s="6">
        <v>6.67</v>
      </c>
      <c r="C43" s="6">
        <v>80.33</v>
      </c>
      <c r="D43" s="6">
        <v>73.67</v>
      </c>
      <c r="E43" s="6">
        <v>11.78</v>
      </c>
      <c r="F43" s="6">
        <v>31.78</v>
      </c>
      <c r="G43" s="6">
        <v>5.0599999999999996</v>
      </c>
      <c r="H43" s="6">
        <v>16.829999999999998</v>
      </c>
      <c r="I43" s="6">
        <v>105.44</v>
      </c>
      <c r="J43" s="6">
        <v>133.04</v>
      </c>
      <c r="K43" s="6">
        <v>0</v>
      </c>
      <c r="L43" s="6">
        <v>0</v>
      </c>
      <c r="M43" s="6">
        <v>0</v>
      </c>
      <c r="N43" s="6">
        <v>0</v>
      </c>
      <c r="O43" s="13" t="str">
        <f t="shared" si="1"/>
        <v>Buggy</v>
      </c>
      <c r="P43" s="13"/>
      <c r="Q43" s="13"/>
      <c r="R43" s="13"/>
      <c r="S43" s="13"/>
    </row>
    <row r="44" spans="1:19" x14ac:dyDescent="0.35">
      <c r="A44" s="5" t="s">
        <v>138</v>
      </c>
      <c r="B44" s="6">
        <v>1.62</v>
      </c>
      <c r="C44" s="6">
        <v>87.5</v>
      </c>
      <c r="D44" s="6">
        <v>6.5</v>
      </c>
      <c r="E44" s="6">
        <v>3.12</v>
      </c>
      <c r="F44" s="6">
        <v>3.12</v>
      </c>
      <c r="G44" s="6">
        <v>2.75</v>
      </c>
      <c r="H44" s="6">
        <v>5.88</v>
      </c>
      <c r="I44" s="6">
        <v>9.6199999999999992</v>
      </c>
      <c r="J44" s="6">
        <v>22.33</v>
      </c>
      <c r="K44" s="6">
        <v>0</v>
      </c>
      <c r="L44" s="6">
        <v>0</v>
      </c>
      <c r="M44" s="6">
        <v>0</v>
      </c>
      <c r="N44" s="6">
        <v>0</v>
      </c>
      <c r="O44" s="13" t="str">
        <f t="shared" si="1"/>
        <v>Buggy</v>
      </c>
      <c r="P44" s="13"/>
      <c r="Q44" s="13"/>
      <c r="R44" s="13"/>
      <c r="S44" s="13"/>
    </row>
    <row r="45" spans="1:19" x14ac:dyDescent="0.35">
      <c r="A45" s="5" t="s">
        <v>148</v>
      </c>
      <c r="B45" s="6">
        <v>2.71</v>
      </c>
      <c r="C45" s="6">
        <v>77.709999999999994</v>
      </c>
      <c r="D45" s="6">
        <v>10.71</v>
      </c>
      <c r="E45" s="6">
        <v>5.14</v>
      </c>
      <c r="F45" s="6">
        <v>9</v>
      </c>
      <c r="G45" s="6">
        <v>5.29</v>
      </c>
      <c r="H45" s="6">
        <v>10.43</v>
      </c>
      <c r="I45" s="6">
        <v>19.71</v>
      </c>
      <c r="J45" s="6">
        <v>46.17</v>
      </c>
      <c r="K45" s="6">
        <v>0</v>
      </c>
      <c r="L45" s="6">
        <v>0</v>
      </c>
      <c r="M45" s="6">
        <v>0</v>
      </c>
      <c r="N45" s="6">
        <v>0</v>
      </c>
      <c r="O45" s="13" t="str">
        <f t="shared" si="1"/>
        <v>Buggy</v>
      </c>
      <c r="P45" s="13"/>
      <c r="Q45" s="13"/>
      <c r="R45" s="13"/>
      <c r="S45" s="13"/>
    </row>
    <row r="46" spans="1:19" x14ac:dyDescent="0.35">
      <c r="A46" s="7" t="s">
        <v>133</v>
      </c>
      <c r="B46" s="8">
        <v>1.57</v>
      </c>
      <c r="C46" s="8">
        <v>88.07</v>
      </c>
      <c r="D46" s="8">
        <v>9.2899999999999991</v>
      </c>
      <c r="E46" s="8">
        <v>4.3600000000000003</v>
      </c>
      <c r="F46" s="8">
        <v>3.71</v>
      </c>
      <c r="G46" s="8">
        <v>1.93</v>
      </c>
      <c r="H46" s="8">
        <v>6.29</v>
      </c>
      <c r="I46" s="8">
        <v>13</v>
      </c>
      <c r="J46" s="8">
        <v>25.88</v>
      </c>
      <c r="K46" s="8">
        <v>7.0999999999999994E-2</v>
      </c>
      <c r="L46" s="8">
        <v>7.0999999999999994E-2</v>
      </c>
      <c r="M46" s="8">
        <v>1.2</v>
      </c>
      <c r="N46" s="8">
        <v>6.7000000000000004E-2</v>
      </c>
      <c r="O46" s="13" t="str">
        <f t="shared" si="1"/>
        <v>Buggy</v>
      </c>
      <c r="P46" s="13"/>
      <c r="Q46" s="13"/>
      <c r="R46" s="13"/>
      <c r="S46" s="13"/>
    </row>
    <row r="47" spans="1:19" x14ac:dyDescent="0.35">
      <c r="A47" s="7" t="s">
        <v>38</v>
      </c>
      <c r="B47" s="8">
        <v>2.15</v>
      </c>
      <c r="C47" s="8">
        <v>85.74</v>
      </c>
      <c r="D47" s="8">
        <v>8.59</v>
      </c>
      <c r="E47" s="8">
        <v>3.97</v>
      </c>
      <c r="F47" s="8">
        <v>7.65</v>
      </c>
      <c r="G47" s="8">
        <v>3.06</v>
      </c>
      <c r="H47" s="8">
        <v>7.03</v>
      </c>
      <c r="I47" s="8">
        <v>16.239999999999998</v>
      </c>
      <c r="J47" s="8">
        <v>30.07</v>
      </c>
      <c r="K47" s="8">
        <v>0.24</v>
      </c>
      <c r="L47" s="8">
        <v>0.15</v>
      </c>
      <c r="M47" s="8">
        <v>1.51</v>
      </c>
      <c r="N47" s="8">
        <v>8.4000000000000005E-2</v>
      </c>
      <c r="O47" s="13" t="str">
        <f t="shared" si="1"/>
        <v>Buggy</v>
      </c>
      <c r="P47" s="13"/>
      <c r="Q47" s="13"/>
      <c r="R47" s="13"/>
      <c r="S47" s="13"/>
    </row>
    <row r="48" spans="1:19" x14ac:dyDescent="0.35">
      <c r="A48" s="7" t="s">
        <v>147</v>
      </c>
      <c r="B48" s="8">
        <v>2.9</v>
      </c>
      <c r="C48" s="8">
        <v>85.15</v>
      </c>
      <c r="D48" s="8">
        <v>13.55</v>
      </c>
      <c r="E48" s="8">
        <v>5.5</v>
      </c>
      <c r="F48" s="8">
        <v>11.9</v>
      </c>
      <c r="G48" s="8">
        <v>3.15</v>
      </c>
      <c r="H48" s="8">
        <v>8.65</v>
      </c>
      <c r="I48" s="8">
        <v>25.45</v>
      </c>
      <c r="J48" s="8">
        <v>45.29</v>
      </c>
      <c r="K48" s="8">
        <v>0.45</v>
      </c>
      <c r="L48" s="8">
        <v>2.1999999999999999E-2</v>
      </c>
      <c r="M48" s="8">
        <v>14.92</v>
      </c>
      <c r="N48" s="8">
        <v>0.83</v>
      </c>
      <c r="O48" s="13" t="str">
        <f t="shared" si="1"/>
        <v>Buggy</v>
      </c>
      <c r="P48" s="13"/>
      <c r="Q48" s="13"/>
      <c r="R48" s="13"/>
      <c r="S48" s="13"/>
    </row>
    <row r="49" spans="1:19" x14ac:dyDescent="0.35">
      <c r="A49" s="5" t="s">
        <v>96</v>
      </c>
      <c r="B49" s="6">
        <v>5.14</v>
      </c>
      <c r="C49" s="6">
        <v>78.709999999999994</v>
      </c>
      <c r="D49" s="6">
        <v>17.86</v>
      </c>
      <c r="E49" s="6">
        <v>6.43</v>
      </c>
      <c r="F49" s="6">
        <v>13.14</v>
      </c>
      <c r="G49" s="6">
        <v>3.57</v>
      </c>
      <c r="H49" s="6">
        <v>10</v>
      </c>
      <c r="I49" s="6">
        <v>31</v>
      </c>
      <c r="J49" s="6">
        <v>50.59</v>
      </c>
      <c r="K49" s="6">
        <v>0.43</v>
      </c>
      <c r="L49" s="6">
        <v>0.21</v>
      </c>
      <c r="M49" s="6">
        <v>10.38</v>
      </c>
      <c r="N49" s="6">
        <v>0.57999999999999996</v>
      </c>
      <c r="O49" s="13" t="str">
        <f t="shared" si="1"/>
        <v>Buggy</v>
      </c>
      <c r="P49" s="13"/>
      <c r="Q49" s="13"/>
      <c r="R49" s="13"/>
      <c r="S49" s="13"/>
    </row>
    <row r="50" spans="1:19" x14ac:dyDescent="0.35">
      <c r="A50" s="7" t="s">
        <v>99</v>
      </c>
      <c r="B50" s="8">
        <v>2.33</v>
      </c>
      <c r="C50" s="8">
        <v>82.94</v>
      </c>
      <c r="D50" s="8">
        <v>10</v>
      </c>
      <c r="E50" s="8">
        <v>5.56</v>
      </c>
      <c r="F50" s="8">
        <v>7.61</v>
      </c>
      <c r="G50" s="8">
        <v>3.44</v>
      </c>
      <c r="H50" s="8">
        <v>9</v>
      </c>
      <c r="I50" s="8">
        <v>17.61</v>
      </c>
      <c r="J50" s="8">
        <v>42.32</v>
      </c>
      <c r="K50" s="8">
        <v>0.39</v>
      </c>
      <c r="L50" s="8">
        <v>3.9E-2</v>
      </c>
      <c r="M50" s="8">
        <v>14.74</v>
      </c>
      <c r="N50" s="8">
        <v>0.82</v>
      </c>
      <c r="O50" s="13" t="str">
        <f t="shared" si="1"/>
        <v>Buggy</v>
      </c>
      <c r="P50" s="13"/>
      <c r="Q50" s="13"/>
      <c r="R50" s="13"/>
      <c r="S50" s="13"/>
    </row>
    <row r="51" spans="1:19" x14ac:dyDescent="0.35">
      <c r="A51" s="7" t="s">
        <v>115</v>
      </c>
      <c r="B51" s="8">
        <v>2.33</v>
      </c>
      <c r="C51" s="8">
        <v>82.94</v>
      </c>
      <c r="D51" s="8">
        <v>10</v>
      </c>
      <c r="E51" s="8">
        <v>5.56</v>
      </c>
      <c r="F51" s="8">
        <v>7.61</v>
      </c>
      <c r="G51" s="8">
        <v>3.44</v>
      </c>
      <c r="H51" s="8">
        <v>9</v>
      </c>
      <c r="I51" s="8">
        <v>17.61</v>
      </c>
      <c r="J51" s="8">
        <v>42.32</v>
      </c>
      <c r="K51" s="8">
        <v>0.39</v>
      </c>
      <c r="L51" s="8">
        <v>3.9E-2</v>
      </c>
      <c r="M51" s="8">
        <v>14.74</v>
      </c>
      <c r="N51" s="8">
        <v>0.82</v>
      </c>
      <c r="O51" s="13" t="str">
        <f t="shared" si="1"/>
        <v>Buggy</v>
      </c>
      <c r="P51" s="13"/>
      <c r="Q51" s="13"/>
      <c r="R51" s="13"/>
      <c r="S51" s="13"/>
    </row>
    <row r="52" spans="1:19" x14ac:dyDescent="0.35">
      <c r="A52" s="7" t="s">
        <v>50</v>
      </c>
      <c r="B52" s="8">
        <v>2.33</v>
      </c>
      <c r="C52" s="8">
        <v>82.94</v>
      </c>
      <c r="D52" s="8">
        <v>10</v>
      </c>
      <c r="E52" s="8">
        <v>5.56</v>
      </c>
      <c r="F52" s="8">
        <v>7.61</v>
      </c>
      <c r="G52" s="8">
        <v>3.44</v>
      </c>
      <c r="H52" s="8">
        <v>9</v>
      </c>
      <c r="I52" s="8">
        <v>17.61</v>
      </c>
      <c r="J52" s="8">
        <v>42.32</v>
      </c>
      <c r="K52" s="8">
        <v>0.39</v>
      </c>
      <c r="L52" s="8">
        <v>3.9E-2</v>
      </c>
      <c r="M52" s="8">
        <v>14.74</v>
      </c>
      <c r="N52" s="8">
        <v>0.82</v>
      </c>
      <c r="O52" s="13" t="str">
        <f t="shared" si="1"/>
        <v>Buggy</v>
      </c>
      <c r="P52" s="13"/>
      <c r="Q52" s="13"/>
      <c r="R52" s="13"/>
      <c r="S52" s="13"/>
    </row>
    <row r="53" spans="1:19" x14ac:dyDescent="0.35">
      <c r="A53" s="7" t="s">
        <v>66</v>
      </c>
      <c r="B53" s="8">
        <v>2.33</v>
      </c>
      <c r="C53" s="8">
        <v>82.94</v>
      </c>
      <c r="D53" s="8">
        <v>10</v>
      </c>
      <c r="E53" s="8">
        <v>5.56</v>
      </c>
      <c r="F53" s="8">
        <v>7.61</v>
      </c>
      <c r="G53" s="8">
        <v>3.44</v>
      </c>
      <c r="H53" s="8">
        <v>9</v>
      </c>
      <c r="I53" s="8">
        <v>17.61</v>
      </c>
      <c r="J53" s="8">
        <v>42.32</v>
      </c>
      <c r="K53" s="8">
        <v>0.39</v>
      </c>
      <c r="L53" s="8">
        <v>3.9E-2</v>
      </c>
      <c r="M53" s="8">
        <v>14.74</v>
      </c>
      <c r="N53" s="8">
        <v>0.82</v>
      </c>
      <c r="O53" s="13" t="str">
        <f t="shared" si="1"/>
        <v>Buggy</v>
      </c>
      <c r="P53" s="13"/>
      <c r="Q53" s="13"/>
      <c r="R53" s="13"/>
      <c r="S53" s="13"/>
    </row>
    <row r="54" spans="1:19" x14ac:dyDescent="0.35">
      <c r="A54" s="7" t="s">
        <v>58</v>
      </c>
      <c r="B54" s="8">
        <v>2.33</v>
      </c>
      <c r="C54" s="8">
        <v>82.94</v>
      </c>
      <c r="D54" s="8">
        <v>10</v>
      </c>
      <c r="E54" s="8">
        <v>5.56</v>
      </c>
      <c r="F54" s="8">
        <v>7.61</v>
      </c>
      <c r="G54" s="8">
        <v>3.44</v>
      </c>
      <c r="H54" s="8">
        <v>9</v>
      </c>
      <c r="I54" s="8">
        <v>17.61</v>
      </c>
      <c r="J54" s="8">
        <v>42.32</v>
      </c>
      <c r="K54" s="8">
        <v>0.39</v>
      </c>
      <c r="L54" s="8">
        <v>3.9E-2</v>
      </c>
      <c r="M54" s="8">
        <v>14.74</v>
      </c>
      <c r="N54" s="8">
        <v>0.82</v>
      </c>
      <c r="O54" s="13" t="str">
        <f t="shared" si="1"/>
        <v>Buggy</v>
      </c>
      <c r="P54" s="13"/>
      <c r="Q54" s="13"/>
      <c r="R54" s="13"/>
      <c r="S54" s="13"/>
    </row>
    <row r="55" spans="1:19" x14ac:dyDescent="0.35">
      <c r="A55" s="5" t="s">
        <v>106</v>
      </c>
      <c r="B55" s="6">
        <v>6.67</v>
      </c>
      <c r="C55" s="6">
        <v>56.67</v>
      </c>
      <c r="D55" s="6">
        <v>77.33</v>
      </c>
      <c r="E55" s="6">
        <v>16</v>
      </c>
      <c r="F55" s="6">
        <v>43</v>
      </c>
      <c r="G55" s="6">
        <v>8.67</v>
      </c>
      <c r="H55" s="6">
        <v>24.67</v>
      </c>
      <c r="I55" s="6">
        <v>120.33</v>
      </c>
      <c r="J55" s="6">
        <v>171.56</v>
      </c>
      <c r="K55" s="6">
        <v>0</v>
      </c>
      <c r="L55" s="6">
        <v>0</v>
      </c>
      <c r="M55" s="6">
        <v>0</v>
      </c>
      <c r="N55" s="6">
        <v>0</v>
      </c>
      <c r="O55" s="13" t="str">
        <f t="shared" si="1"/>
        <v>Buggy</v>
      </c>
      <c r="P55" s="13"/>
      <c r="Q55" s="13"/>
      <c r="R55" s="13"/>
      <c r="S55" s="13"/>
    </row>
    <row r="56" spans="1:19" x14ac:dyDescent="0.35">
      <c r="A56" s="5" t="s">
        <v>39</v>
      </c>
      <c r="B56" s="6">
        <v>2.23</v>
      </c>
      <c r="C56" s="6">
        <v>83.14</v>
      </c>
      <c r="D56" s="6">
        <v>12.77</v>
      </c>
      <c r="E56" s="6">
        <v>5.73</v>
      </c>
      <c r="F56" s="6">
        <v>8.9499999999999993</v>
      </c>
      <c r="G56" s="6">
        <v>3.82</v>
      </c>
      <c r="H56" s="6">
        <v>9.5500000000000007</v>
      </c>
      <c r="I56" s="6">
        <v>21.73</v>
      </c>
      <c r="J56" s="6">
        <v>42.66</v>
      </c>
      <c r="K56" s="6">
        <v>0.27</v>
      </c>
      <c r="L56" s="6">
        <v>3.4000000000000002E-2</v>
      </c>
      <c r="M56" s="6">
        <v>14.81</v>
      </c>
      <c r="N56" s="6">
        <v>0.82</v>
      </c>
      <c r="O56" s="13" t="str">
        <f t="shared" si="1"/>
        <v>Buggy</v>
      </c>
      <c r="P56" s="13"/>
      <c r="Q56" s="13"/>
      <c r="R56" s="13"/>
      <c r="S56" s="13"/>
    </row>
    <row r="57" spans="1:19" x14ac:dyDescent="0.35">
      <c r="A57" s="7" t="s">
        <v>80</v>
      </c>
      <c r="B57" s="8">
        <v>2.23</v>
      </c>
      <c r="C57" s="8">
        <v>83.14</v>
      </c>
      <c r="D57" s="8">
        <v>12.77</v>
      </c>
      <c r="E57" s="8">
        <v>5.73</v>
      </c>
      <c r="F57" s="8">
        <v>8.9499999999999993</v>
      </c>
      <c r="G57" s="8">
        <v>3.82</v>
      </c>
      <c r="H57" s="8">
        <v>9.5500000000000007</v>
      </c>
      <c r="I57" s="8">
        <v>21.73</v>
      </c>
      <c r="J57" s="8">
        <v>42.66</v>
      </c>
      <c r="K57" s="8">
        <v>0.27</v>
      </c>
      <c r="L57" s="8">
        <v>3.4000000000000002E-2</v>
      </c>
      <c r="M57" s="8">
        <v>14.81</v>
      </c>
      <c r="N57" s="8">
        <v>0.82</v>
      </c>
      <c r="O57" s="13" t="str">
        <f t="shared" ref="O57:O88" si="2">IF(NOT(ISERR(SEARCH("*_Buggy",$A57))), "Buggy", IF(NOT(ISERR(SEARCH("*_Fixed",$A57))), "Fixed", IF(NOT(ISERR(SEARCH("*_Repaired",$A57))), "Repaired", "")))</f>
        <v>Buggy</v>
      </c>
      <c r="P57" s="13"/>
      <c r="Q57" s="13"/>
      <c r="R57" s="13"/>
      <c r="S57" s="13"/>
    </row>
    <row r="58" spans="1:19" x14ac:dyDescent="0.35">
      <c r="A58" s="5" t="s">
        <v>33</v>
      </c>
      <c r="B58" s="6">
        <v>2.23</v>
      </c>
      <c r="C58" s="6">
        <v>83.14</v>
      </c>
      <c r="D58" s="6">
        <v>12.77</v>
      </c>
      <c r="E58" s="6">
        <v>5.73</v>
      </c>
      <c r="F58" s="6">
        <v>8.9499999999999993</v>
      </c>
      <c r="G58" s="6">
        <v>3.82</v>
      </c>
      <c r="H58" s="6">
        <v>9.5500000000000007</v>
      </c>
      <c r="I58" s="6">
        <v>21.73</v>
      </c>
      <c r="J58" s="6">
        <v>42.66</v>
      </c>
      <c r="K58" s="6">
        <v>0.27</v>
      </c>
      <c r="L58" s="6">
        <v>3.4000000000000002E-2</v>
      </c>
      <c r="M58" s="6">
        <v>14.81</v>
      </c>
      <c r="N58" s="6">
        <v>0.82</v>
      </c>
      <c r="O58" s="13" t="str">
        <f t="shared" si="2"/>
        <v>Buggy</v>
      </c>
      <c r="P58" s="13"/>
      <c r="Q58" s="13"/>
      <c r="R58" s="13"/>
      <c r="S58" s="13"/>
    </row>
    <row r="59" spans="1:19" x14ac:dyDescent="0.35">
      <c r="A59" s="7" t="s">
        <v>72</v>
      </c>
      <c r="B59" s="8">
        <v>2.23</v>
      </c>
      <c r="C59" s="8">
        <v>83.14</v>
      </c>
      <c r="D59" s="8">
        <v>12.77</v>
      </c>
      <c r="E59" s="8">
        <v>5.73</v>
      </c>
      <c r="F59" s="8">
        <v>8.9499999999999993</v>
      </c>
      <c r="G59" s="8">
        <v>3.82</v>
      </c>
      <c r="H59" s="8">
        <v>9.5500000000000007</v>
      </c>
      <c r="I59" s="8">
        <v>21.73</v>
      </c>
      <c r="J59" s="8">
        <v>42.66</v>
      </c>
      <c r="K59" s="8">
        <v>0.27</v>
      </c>
      <c r="L59" s="8">
        <v>3.4000000000000002E-2</v>
      </c>
      <c r="M59" s="8">
        <v>14.81</v>
      </c>
      <c r="N59" s="8">
        <v>0.82</v>
      </c>
      <c r="O59" s="13" t="str">
        <f t="shared" si="2"/>
        <v>Buggy</v>
      </c>
      <c r="P59" s="13"/>
      <c r="Q59" s="13"/>
      <c r="R59" s="13"/>
      <c r="S59" s="13"/>
    </row>
    <row r="60" spans="1:19" x14ac:dyDescent="0.35">
      <c r="A60" s="5" t="s">
        <v>142</v>
      </c>
      <c r="B60" s="6">
        <v>2.23</v>
      </c>
      <c r="C60" s="6">
        <v>83.14</v>
      </c>
      <c r="D60" s="6">
        <v>12.77</v>
      </c>
      <c r="E60" s="6">
        <v>5.73</v>
      </c>
      <c r="F60" s="6">
        <v>8.9499999999999993</v>
      </c>
      <c r="G60" s="6">
        <v>3.82</v>
      </c>
      <c r="H60" s="6">
        <v>9.5500000000000007</v>
      </c>
      <c r="I60" s="6">
        <v>21.73</v>
      </c>
      <c r="J60" s="6">
        <v>42.66</v>
      </c>
      <c r="K60" s="6">
        <v>0.27</v>
      </c>
      <c r="L60" s="6">
        <v>3.4000000000000002E-2</v>
      </c>
      <c r="M60" s="6">
        <v>14.81</v>
      </c>
      <c r="N60" s="6">
        <v>0.82</v>
      </c>
      <c r="O60" s="13" t="str">
        <f t="shared" si="2"/>
        <v>Buggy</v>
      </c>
      <c r="P60" s="13"/>
      <c r="Q60" s="13"/>
      <c r="R60" s="13"/>
      <c r="S60" s="13"/>
    </row>
    <row r="61" spans="1:19" x14ac:dyDescent="0.35">
      <c r="A61" s="5" t="s">
        <v>112</v>
      </c>
      <c r="B61" s="6">
        <v>4.3099999999999996</v>
      </c>
      <c r="C61" s="6">
        <v>72.849999999999994</v>
      </c>
      <c r="D61" s="6">
        <v>36.31</v>
      </c>
      <c r="E61" s="6">
        <v>16.38</v>
      </c>
      <c r="F61" s="6">
        <v>33.92</v>
      </c>
      <c r="G61" s="6">
        <v>9</v>
      </c>
      <c r="H61" s="6">
        <v>25.38</v>
      </c>
      <c r="I61" s="6">
        <v>70.23</v>
      </c>
      <c r="J61" s="6">
        <v>153.36000000000001</v>
      </c>
      <c r="K61" s="6">
        <v>2.15</v>
      </c>
      <c r="L61" s="6">
        <v>2.1999999999999999E-2</v>
      </c>
      <c r="M61" s="6">
        <v>1241</v>
      </c>
      <c r="N61" s="6">
        <v>68.92</v>
      </c>
      <c r="O61" s="13" t="str">
        <f t="shared" si="2"/>
        <v>Buggy</v>
      </c>
      <c r="P61" s="13"/>
      <c r="Q61" s="13"/>
      <c r="R61" s="13"/>
      <c r="S61" s="13"/>
    </row>
    <row r="62" spans="1:19" x14ac:dyDescent="0.35">
      <c r="A62" s="7" t="s">
        <v>121</v>
      </c>
      <c r="B62" s="8">
        <v>1.88</v>
      </c>
      <c r="C62" s="8">
        <v>85.24</v>
      </c>
      <c r="D62" s="8">
        <v>8.9600000000000009</v>
      </c>
      <c r="E62" s="8">
        <v>5.2</v>
      </c>
      <c r="F62" s="8">
        <v>6.76</v>
      </c>
      <c r="G62" s="8">
        <v>2.12</v>
      </c>
      <c r="H62" s="8">
        <v>7.32</v>
      </c>
      <c r="I62" s="8">
        <v>15.72</v>
      </c>
      <c r="J62" s="8">
        <v>30.82</v>
      </c>
      <c r="K62" s="8">
        <v>1.96</v>
      </c>
      <c r="L62" s="8">
        <v>8.8999999999999996E-2</v>
      </c>
      <c r="M62" s="8">
        <v>83.24</v>
      </c>
      <c r="N62" s="8">
        <v>4.62</v>
      </c>
      <c r="O62" s="13" t="str">
        <f t="shared" si="2"/>
        <v>Buggy</v>
      </c>
      <c r="P62" s="13"/>
      <c r="Q62" s="13"/>
      <c r="R62" s="13"/>
      <c r="S62" s="13"/>
    </row>
    <row r="63" spans="1:19" x14ac:dyDescent="0.35">
      <c r="A63" s="7" t="s">
        <v>137</v>
      </c>
      <c r="B63" s="8">
        <v>2.33</v>
      </c>
      <c r="C63" s="8">
        <v>82.94</v>
      </c>
      <c r="D63" s="8">
        <v>10</v>
      </c>
      <c r="E63" s="8">
        <v>5.56</v>
      </c>
      <c r="F63" s="8">
        <v>7.61</v>
      </c>
      <c r="G63" s="8">
        <v>3.44</v>
      </c>
      <c r="H63" s="8">
        <v>9</v>
      </c>
      <c r="I63" s="8">
        <v>17.61</v>
      </c>
      <c r="J63" s="8">
        <v>42.32</v>
      </c>
      <c r="K63" s="8">
        <v>0.39</v>
      </c>
      <c r="L63" s="8">
        <v>3.9E-2</v>
      </c>
      <c r="M63" s="8">
        <v>14.74</v>
      </c>
      <c r="N63" s="8">
        <v>0.82</v>
      </c>
      <c r="O63" s="13" t="str">
        <f t="shared" si="2"/>
        <v>Buggy</v>
      </c>
      <c r="P63" s="13"/>
      <c r="Q63" s="13"/>
      <c r="R63" s="13"/>
      <c r="S63" s="13"/>
    </row>
    <row r="64" spans="1:19" x14ac:dyDescent="0.35">
      <c r="A64" s="5" t="s">
        <v>116</v>
      </c>
      <c r="B64" s="6">
        <v>1.88</v>
      </c>
      <c r="C64" s="6">
        <v>85.24</v>
      </c>
      <c r="D64" s="6">
        <v>8.9600000000000009</v>
      </c>
      <c r="E64" s="6">
        <v>5.2</v>
      </c>
      <c r="F64" s="6">
        <v>6.76</v>
      </c>
      <c r="G64" s="6">
        <v>2.12</v>
      </c>
      <c r="H64" s="6">
        <v>7.32</v>
      </c>
      <c r="I64" s="6">
        <v>15.72</v>
      </c>
      <c r="J64" s="6">
        <v>30.82</v>
      </c>
      <c r="K64" s="6">
        <v>1.96</v>
      </c>
      <c r="L64" s="6">
        <v>8.8999999999999996E-2</v>
      </c>
      <c r="M64" s="6">
        <v>83.24</v>
      </c>
      <c r="N64" s="6">
        <v>4.62</v>
      </c>
      <c r="O64" s="13" t="str">
        <f t="shared" si="2"/>
        <v>Buggy</v>
      </c>
      <c r="P64" s="13"/>
      <c r="Q64" s="13"/>
      <c r="R64" s="13"/>
      <c r="S64" s="13"/>
    </row>
    <row r="65" spans="1:29" x14ac:dyDescent="0.35">
      <c r="A65" s="5" t="s">
        <v>35</v>
      </c>
      <c r="B65" s="6">
        <v>1.62</v>
      </c>
      <c r="C65" s="6">
        <v>87.5</v>
      </c>
      <c r="D65" s="6">
        <v>6.5</v>
      </c>
      <c r="E65" s="6">
        <v>3.12</v>
      </c>
      <c r="F65" s="6">
        <v>3.12</v>
      </c>
      <c r="G65" s="6">
        <v>2.75</v>
      </c>
      <c r="H65" s="6">
        <v>5.88</v>
      </c>
      <c r="I65" s="6">
        <v>9.6199999999999992</v>
      </c>
      <c r="J65" s="6">
        <v>22.33</v>
      </c>
      <c r="K65" s="6">
        <v>0</v>
      </c>
      <c r="L65" s="6">
        <v>0</v>
      </c>
      <c r="M65" s="6">
        <v>0</v>
      </c>
      <c r="N65" s="6">
        <v>0</v>
      </c>
      <c r="O65" s="13" t="str">
        <f t="shared" si="2"/>
        <v>Buggy</v>
      </c>
      <c r="P65" s="13"/>
      <c r="Q65" s="13"/>
      <c r="R65" s="13"/>
      <c r="S65" s="13"/>
    </row>
    <row r="66" spans="1:29" x14ac:dyDescent="0.35">
      <c r="A66" s="5" t="s">
        <v>65</v>
      </c>
      <c r="B66" s="6">
        <v>3.54</v>
      </c>
      <c r="C66" s="6">
        <v>75.31</v>
      </c>
      <c r="D66" s="6">
        <v>21.39</v>
      </c>
      <c r="E66" s="6">
        <v>8.61</v>
      </c>
      <c r="F66" s="6">
        <v>17.059999999999999</v>
      </c>
      <c r="G66" s="6">
        <v>5.28</v>
      </c>
      <c r="H66" s="6">
        <v>13.89</v>
      </c>
      <c r="I66" s="6">
        <v>38.44</v>
      </c>
      <c r="J66" s="6">
        <v>75.84</v>
      </c>
      <c r="K66" s="6">
        <v>0.26</v>
      </c>
      <c r="L66" s="6">
        <v>3.9E-2</v>
      </c>
      <c r="M66" s="6">
        <v>5.57</v>
      </c>
      <c r="N66" s="6">
        <v>0.31</v>
      </c>
      <c r="O66" s="13" t="str">
        <f t="shared" si="2"/>
        <v>Buggy</v>
      </c>
      <c r="P66" s="13"/>
      <c r="Q66" s="13"/>
      <c r="R66" s="13"/>
      <c r="S66" s="13"/>
    </row>
    <row r="67" spans="1:29" x14ac:dyDescent="0.35">
      <c r="A67" s="7" t="s">
        <v>26</v>
      </c>
      <c r="B67" s="8">
        <v>2.33</v>
      </c>
      <c r="C67" s="8">
        <v>82.94</v>
      </c>
      <c r="D67" s="8">
        <v>10</v>
      </c>
      <c r="E67" s="8">
        <v>5.56</v>
      </c>
      <c r="F67" s="8">
        <v>7.61</v>
      </c>
      <c r="G67" s="8">
        <v>3.44</v>
      </c>
      <c r="H67" s="8">
        <v>9</v>
      </c>
      <c r="I67" s="8">
        <v>17.61</v>
      </c>
      <c r="J67" s="8">
        <v>42.32</v>
      </c>
      <c r="K67" s="8">
        <v>0.39</v>
      </c>
      <c r="L67" s="8">
        <v>3.9E-2</v>
      </c>
      <c r="M67" s="8">
        <v>14.74</v>
      </c>
      <c r="N67" s="8">
        <v>0.82</v>
      </c>
      <c r="O67" s="13" t="str">
        <f t="shared" si="2"/>
        <v>Buggy</v>
      </c>
      <c r="P67" s="13"/>
      <c r="Q67" s="13"/>
      <c r="R67" s="13"/>
      <c r="S67" s="13"/>
    </row>
    <row r="68" spans="1:29" x14ac:dyDescent="0.35">
      <c r="A68" s="5" t="s">
        <v>122</v>
      </c>
      <c r="B68" s="6">
        <v>2.33</v>
      </c>
      <c r="C68" s="6">
        <v>82.94</v>
      </c>
      <c r="D68" s="6">
        <v>10</v>
      </c>
      <c r="E68" s="6">
        <v>5.56</v>
      </c>
      <c r="F68" s="6">
        <v>7.61</v>
      </c>
      <c r="G68" s="6">
        <v>3.44</v>
      </c>
      <c r="H68" s="6">
        <v>9</v>
      </c>
      <c r="I68" s="6">
        <v>17.61</v>
      </c>
      <c r="J68" s="6">
        <v>42.32</v>
      </c>
      <c r="K68" s="6">
        <v>0.39</v>
      </c>
      <c r="L68" s="6">
        <v>3.9E-2</v>
      </c>
      <c r="M68" s="6">
        <v>14.74</v>
      </c>
      <c r="N68" s="6">
        <v>0.82</v>
      </c>
      <c r="O68" s="13" t="str">
        <f t="shared" si="2"/>
        <v>Buggy</v>
      </c>
      <c r="P68" s="13"/>
      <c r="Q68" s="13"/>
      <c r="R68" s="13"/>
      <c r="S68" s="13"/>
    </row>
    <row r="69" spans="1:29" x14ac:dyDescent="0.35">
      <c r="A69" s="7" t="s">
        <v>113</v>
      </c>
      <c r="B69" s="8">
        <v>2.33</v>
      </c>
      <c r="C69" s="8">
        <v>82.94</v>
      </c>
      <c r="D69" s="8">
        <v>10</v>
      </c>
      <c r="E69" s="8">
        <v>5.56</v>
      </c>
      <c r="F69" s="8">
        <v>7.61</v>
      </c>
      <c r="G69" s="8">
        <v>3.44</v>
      </c>
      <c r="H69" s="8">
        <v>9</v>
      </c>
      <c r="I69" s="8">
        <v>17.61</v>
      </c>
      <c r="J69" s="8">
        <v>42.32</v>
      </c>
      <c r="K69" s="8">
        <v>0.39</v>
      </c>
      <c r="L69" s="8">
        <v>3.9E-2</v>
      </c>
      <c r="M69" s="8">
        <v>14.74</v>
      </c>
      <c r="N69" s="8">
        <v>0.82</v>
      </c>
      <c r="O69" s="13" t="str">
        <f t="shared" si="2"/>
        <v>Buggy</v>
      </c>
      <c r="P69" s="13"/>
      <c r="Q69" s="13"/>
      <c r="R69" s="13"/>
      <c r="S69" s="13"/>
    </row>
    <row r="70" spans="1:29" x14ac:dyDescent="0.35">
      <c r="A70" s="5" t="s">
        <v>118</v>
      </c>
      <c r="B70" s="6">
        <v>2.33</v>
      </c>
      <c r="C70" s="6">
        <v>82.94</v>
      </c>
      <c r="D70" s="6">
        <v>10</v>
      </c>
      <c r="E70" s="6">
        <v>5.56</v>
      </c>
      <c r="F70" s="6">
        <v>7.61</v>
      </c>
      <c r="G70" s="6">
        <v>3.44</v>
      </c>
      <c r="H70" s="6">
        <v>9</v>
      </c>
      <c r="I70" s="6">
        <v>17.61</v>
      </c>
      <c r="J70" s="6">
        <v>42.32</v>
      </c>
      <c r="K70" s="6">
        <v>0.39</v>
      </c>
      <c r="L70" s="6">
        <v>3.9E-2</v>
      </c>
      <c r="M70" s="6">
        <v>14.74</v>
      </c>
      <c r="N70" s="6">
        <v>0.82</v>
      </c>
      <c r="O70" s="13" t="str">
        <f t="shared" si="2"/>
        <v>Buggy</v>
      </c>
      <c r="P70" s="13"/>
      <c r="Q70" s="13"/>
      <c r="R70" s="13"/>
      <c r="S70" s="13"/>
    </row>
    <row r="71" spans="1:29" x14ac:dyDescent="0.35">
      <c r="A71" s="7" t="s">
        <v>36</v>
      </c>
      <c r="B71" s="8">
        <v>2.33</v>
      </c>
      <c r="C71" s="8">
        <v>82.94</v>
      </c>
      <c r="D71" s="8">
        <v>10</v>
      </c>
      <c r="E71" s="8">
        <v>5.56</v>
      </c>
      <c r="F71" s="8">
        <v>7.61</v>
      </c>
      <c r="G71" s="8">
        <v>3.44</v>
      </c>
      <c r="H71" s="8">
        <v>9</v>
      </c>
      <c r="I71" s="8">
        <v>17.61</v>
      </c>
      <c r="J71" s="8">
        <v>42.32</v>
      </c>
      <c r="K71" s="8">
        <v>0.39</v>
      </c>
      <c r="L71" s="8">
        <v>3.9E-2</v>
      </c>
      <c r="M71" s="8">
        <v>14.74</v>
      </c>
      <c r="N71" s="8">
        <v>0.82</v>
      </c>
      <c r="O71" s="13" t="str">
        <f t="shared" si="2"/>
        <v>Buggy</v>
      </c>
      <c r="P71" s="13"/>
      <c r="Q71" s="13"/>
      <c r="R71" s="13"/>
      <c r="S71" s="13"/>
    </row>
    <row r="72" spans="1:29" x14ac:dyDescent="0.35">
      <c r="A72" s="5" t="s">
        <v>37</v>
      </c>
      <c r="B72" s="6">
        <v>6.67</v>
      </c>
      <c r="C72" s="6">
        <v>56.67</v>
      </c>
      <c r="D72" s="6">
        <v>77.33</v>
      </c>
      <c r="E72" s="6">
        <v>16</v>
      </c>
      <c r="F72" s="6">
        <v>43</v>
      </c>
      <c r="G72" s="6">
        <v>8.67</v>
      </c>
      <c r="H72" s="6">
        <v>24.67</v>
      </c>
      <c r="I72" s="6">
        <v>120.33</v>
      </c>
      <c r="J72" s="6">
        <v>171.56</v>
      </c>
      <c r="K72" s="6">
        <v>0</v>
      </c>
      <c r="L72" s="6">
        <v>0</v>
      </c>
      <c r="M72" s="6">
        <v>0</v>
      </c>
      <c r="N72" s="6">
        <v>0</v>
      </c>
      <c r="O72" s="13" t="str">
        <f t="shared" si="2"/>
        <v>Buggy</v>
      </c>
      <c r="P72" s="13"/>
      <c r="Q72" s="13"/>
      <c r="R72" s="13"/>
      <c r="S72" s="13"/>
    </row>
    <row r="73" spans="1:29" x14ac:dyDescent="0.35">
      <c r="A73" s="7" t="s">
        <v>46</v>
      </c>
      <c r="B73" s="8">
        <v>6.67</v>
      </c>
      <c r="C73" s="8">
        <v>56.67</v>
      </c>
      <c r="D73" s="8">
        <v>77.33</v>
      </c>
      <c r="E73" s="8">
        <v>16</v>
      </c>
      <c r="F73" s="8">
        <v>43</v>
      </c>
      <c r="G73" s="8">
        <v>8.67</v>
      </c>
      <c r="H73" s="8">
        <v>24.67</v>
      </c>
      <c r="I73" s="8">
        <v>120.33</v>
      </c>
      <c r="J73" s="8">
        <v>171.56</v>
      </c>
      <c r="K73" s="8">
        <v>0</v>
      </c>
      <c r="L73" s="8">
        <v>0</v>
      </c>
      <c r="M73" s="8">
        <v>0</v>
      </c>
      <c r="N73" s="8">
        <v>0</v>
      </c>
      <c r="O73" s="13" t="str">
        <f t="shared" si="2"/>
        <v>Buggy</v>
      </c>
      <c r="P73" s="13"/>
      <c r="Q73" s="13"/>
      <c r="R73" s="13"/>
      <c r="S73" s="13"/>
    </row>
    <row r="74" spans="1:29" ht="15.6" thickBot="1" x14ac:dyDescent="0.4">
      <c r="A74" s="18" t="s">
        <v>92</v>
      </c>
      <c r="B74" s="19">
        <v>1.88</v>
      </c>
      <c r="C74" s="19">
        <v>85.24</v>
      </c>
      <c r="D74" s="19">
        <v>8.9600000000000009</v>
      </c>
      <c r="E74" s="19">
        <v>5.2</v>
      </c>
      <c r="F74" s="19">
        <v>6.76</v>
      </c>
      <c r="G74" s="19">
        <v>2.12</v>
      </c>
      <c r="H74" s="19">
        <v>7.32</v>
      </c>
      <c r="I74" s="19">
        <v>15.72</v>
      </c>
      <c r="J74" s="19">
        <v>30.82</v>
      </c>
      <c r="K74" s="19">
        <v>1.96</v>
      </c>
      <c r="L74" s="19">
        <v>8.8999999999999996E-2</v>
      </c>
      <c r="M74" s="19">
        <v>83.24</v>
      </c>
      <c r="N74" s="19">
        <v>4.62</v>
      </c>
      <c r="O74" s="20" t="str">
        <f t="shared" si="2"/>
        <v>Buggy</v>
      </c>
      <c r="P74" s="20"/>
      <c r="Q74" s="20"/>
      <c r="R74" s="20"/>
      <c r="S74" s="20"/>
      <c r="Z74"/>
      <c r="AA74"/>
      <c r="AB74"/>
      <c r="AC74"/>
    </row>
    <row r="75" spans="1:29" ht="15" x14ac:dyDescent="0.35">
      <c r="A75" s="7" t="s">
        <v>56</v>
      </c>
      <c r="B75" s="8">
        <v>2.57</v>
      </c>
      <c r="C75" s="8">
        <v>81.91</v>
      </c>
      <c r="D75" s="8">
        <v>6.77</v>
      </c>
      <c r="E75" s="8">
        <v>2.91</v>
      </c>
      <c r="F75" s="8">
        <v>8.7100000000000009</v>
      </c>
      <c r="G75" s="8">
        <v>3.46</v>
      </c>
      <c r="H75" s="8">
        <v>6.37</v>
      </c>
      <c r="I75" s="8">
        <v>15.49</v>
      </c>
      <c r="J75" s="8">
        <v>27.28</v>
      </c>
      <c r="K75" s="8">
        <v>1.1399999999999999</v>
      </c>
      <c r="L75" s="8">
        <v>0.1</v>
      </c>
      <c r="M75" s="8">
        <v>17.14</v>
      </c>
      <c r="N75" s="8">
        <v>0.95</v>
      </c>
      <c r="O75" s="13" t="str">
        <f t="shared" si="2"/>
        <v>Fixed</v>
      </c>
      <c r="P75" s="23">
        <v>1</v>
      </c>
      <c r="Q75" s="13">
        <v>0</v>
      </c>
      <c r="R75" s="23">
        <v>3</v>
      </c>
      <c r="S75" s="17">
        <f>Q75+R75</f>
        <v>3</v>
      </c>
      <c r="Z75"/>
      <c r="AA75"/>
      <c r="AB75"/>
      <c r="AC75"/>
    </row>
    <row r="76" spans="1:29" ht="15" x14ac:dyDescent="0.35">
      <c r="A76" s="21" t="s">
        <v>141</v>
      </c>
      <c r="B76" s="22">
        <v>2.57</v>
      </c>
      <c r="C76" s="22">
        <v>81.91</v>
      </c>
      <c r="D76" s="22">
        <v>6.77</v>
      </c>
      <c r="E76" s="22">
        <v>2.91</v>
      </c>
      <c r="F76" s="22">
        <v>8.7100000000000009</v>
      </c>
      <c r="G76" s="22">
        <v>3.46</v>
      </c>
      <c r="H76" s="22">
        <v>6.37</v>
      </c>
      <c r="I76" s="22">
        <v>15.49</v>
      </c>
      <c r="J76" s="22">
        <v>27.28</v>
      </c>
      <c r="K76" s="22">
        <v>1.1399999999999999</v>
      </c>
      <c r="L76" s="22">
        <v>0.1</v>
      </c>
      <c r="M76" s="22">
        <v>17.14</v>
      </c>
      <c r="N76" s="22">
        <v>0.95</v>
      </c>
      <c r="O76" s="17" t="str">
        <f t="shared" si="2"/>
        <v>Fixed</v>
      </c>
      <c r="P76" s="24">
        <v>1</v>
      </c>
      <c r="Q76" s="17">
        <v>0</v>
      </c>
      <c r="R76" s="24">
        <v>3</v>
      </c>
      <c r="S76" s="13">
        <f t="shared" ref="S76:S139" si="3">Q76+R76</f>
        <v>3</v>
      </c>
      <c r="U76"/>
      <c r="V76"/>
      <c r="W76"/>
      <c r="X76"/>
      <c r="Y76"/>
      <c r="Z76"/>
      <c r="AA76"/>
      <c r="AB76"/>
      <c r="AC76"/>
    </row>
    <row r="77" spans="1:29" ht="15" x14ac:dyDescent="0.35">
      <c r="A77" s="7" t="s">
        <v>173</v>
      </c>
      <c r="B77" s="8">
        <v>2.57</v>
      </c>
      <c r="C77" s="8">
        <v>81.91</v>
      </c>
      <c r="D77" s="8">
        <v>6.77</v>
      </c>
      <c r="E77" s="8">
        <v>2.91</v>
      </c>
      <c r="F77" s="8">
        <v>8.7100000000000009</v>
      </c>
      <c r="G77" s="8">
        <v>3.46</v>
      </c>
      <c r="H77" s="8">
        <v>6.37</v>
      </c>
      <c r="I77" s="8">
        <v>15.49</v>
      </c>
      <c r="J77" s="8">
        <v>27.28</v>
      </c>
      <c r="K77" s="8">
        <v>1.1399999999999999</v>
      </c>
      <c r="L77" s="8">
        <v>0.1</v>
      </c>
      <c r="M77" s="8">
        <v>17.14</v>
      </c>
      <c r="N77" s="8">
        <v>0.95</v>
      </c>
      <c r="O77" s="13" t="str">
        <f t="shared" si="2"/>
        <v>Fixed</v>
      </c>
      <c r="P77" s="23">
        <v>1</v>
      </c>
      <c r="Q77" s="13">
        <v>0</v>
      </c>
      <c r="R77" s="23">
        <v>3</v>
      </c>
      <c r="S77" s="13">
        <f t="shared" si="3"/>
        <v>3</v>
      </c>
      <c r="U77"/>
      <c r="V77"/>
      <c r="W77"/>
      <c r="X77"/>
      <c r="Y77"/>
      <c r="Z77"/>
      <c r="AA77"/>
      <c r="AB77"/>
      <c r="AC77"/>
    </row>
    <row r="78" spans="1:29" ht="15" x14ac:dyDescent="0.35">
      <c r="A78" s="7" t="s">
        <v>135</v>
      </c>
      <c r="B78" s="8">
        <v>2.57</v>
      </c>
      <c r="C78" s="8">
        <v>81.91</v>
      </c>
      <c r="D78" s="8">
        <v>6.77</v>
      </c>
      <c r="E78" s="8">
        <v>2.91</v>
      </c>
      <c r="F78" s="8">
        <v>8.7100000000000009</v>
      </c>
      <c r="G78" s="8">
        <v>3.46</v>
      </c>
      <c r="H78" s="8">
        <v>6.37</v>
      </c>
      <c r="I78" s="8">
        <v>15.49</v>
      </c>
      <c r="J78" s="8">
        <v>27.28</v>
      </c>
      <c r="K78" s="8">
        <v>1.1399999999999999</v>
      </c>
      <c r="L78" s="8">
        <v>0.1</v>
      </c>
      <c r="M78" s="8">
        <v>17.14</v>
      </c>
      <c r="N78" s="8">
        <v>0.95</v>
      </c>
      <c r="O78" s="13" t="str">
        <f t="shared" si="2"/>
        <v>Fixed</v>
      </c>
      <c r="P78" s="23">
        <v>1</v>
      </c>
      <c r="Q78" s="13">
        <v>0</v>
      </c>
      <c r="R78" s="23">
        <v>3</v>
      </c>
      <c r="S78" s="13">
        <f t="shared" si="3"/>
        <v>3</v>
      </c>
      <c r="U78"/>
      <c r="V78"/>
      <c r="W78"/>
      <c r="X78"/>
      <c r="Y78"/>
      <c r="Z78"/>
      <c r="AA78"/>
      <c r="AB78"/>
      <c r="AC78"/>
    </row>
    <row r="79" spans="1:29" ht="15" x14ac:dyDescent="0.35">
      <c r="A79" s="7" t="s">
        <v>117</v>
      </c>
      <c r="B79" s="8">
        <v>2.57</v>
      </c>
      <c r="C79" s="8">
        <v>81.91</v>
      </c>
      <c r="D79" s="8">
        <v>6.77</v>
      </c>
      <c r="E79" s="8">
        <v>2.91</v>
      </c>
      <c r="F79" s="8">
        <v>8.7100000000000009</v>
      </c>
      <c r="G79" s="8">
        <v>3.46</v>
      </c>
      <c r="H79" s="8">
        <v>6.37</v>
      </c>
      <c r="I79" s="8">
        <v>15.49</v>
      </c>
      <c r="J79" s="8">
        <v>27.28</v>
      </c>
      <c r="K79" s="8">
        <v>1.1399999999999999</v>
      </c>
      <c r="L79" s="8">
        <v>0.1</v>
      </c>
      <c r="M79" s="8">
        <v>17.14</v>
      </c>
      <c r="N79" s="8">
        <v>0.95</v>
      </c>
      <c r="O79" s="13" t="str">
        <f t="shared" si="2"/>
        <v>Fixed</v>
      </c>
      <c r="P79" s="23">
        <v>1</v>
      </c>
      <c r="Q79" s="13">
        <v>0</v>
      </c>
      <c r="R79" s="23">
        <v>3</v>
      </c>
      <c r="S79" s="13">
        <f t="shared" si="3"/>
        <v>3</v>
      </c>
      <c r="U79"/>
      <c r="V79"/>
      <c r="W79"/>
      <c r="X79"/>
      <c r="Y79"/>
      <c r="Z79"/>
      <c r="AA79"/>
      <c r="AB79"/>
      <c r="AC79"/>
    </row>
    <row r="80" spans="1:29" ht="15" x14ac:dyDescent="0.35">
      <c r="A80" s="5" t="s">
        <v>134</v>
      </c>
      <c r="B80" s="6">
        <v>2.56</v>
      </c>
      <c r="C80" s="6">
        <v>82.61</v>
      </c>
      <c r="D80" s="6">
        <v>10.78</v>
      </c>
      <c r="E80" s="6">
        <v>5.61</v>
      </c>
      <c r="F80" s="6">
        <v>8.2799999999999994</v>
      </c>
      <c r="G80" s="6">
        <v>3.56</v>
      </c>
      <c r="H80" s="6">
        <v>9.17</v>
      </c>
      <c r="I80" s="6">
        <v>19.059999999999999</v>
      </c>
      <c r="J80" s="6">
        <v>44.07</v>
      </c>
      <c r="K80" s="6">
        <v>0.39</v>
      </c>
      <c r="L80" s="6">
        <v>3.9E-2</v>
      </c>
      <c r="M80" s="6">
        <v>14.74</v>
      </c>
      <c r="N80" s="6">
        <v>0.82</v>
      </c>
      <c r="O80" s="13" t="str">
        <f t="shared" si="2"/>
        <v>Fixed</v>
      </c>
      <c r="P80" s="23">
        <v>3</v>
      </c>
      <c r="Q80" s="23">
        <v>5</v>
      </c>
      <c r="R80" s="23">
        <v>19</v>
      </c>
      <c r="S80" s="13">
        <f t="shared" si="3"/>
        <v>24</v>
      </c>
      <c r="U80"/>
      <c r="V80"/>
      <c r="W80"/>
      <c r="X80"/>
      <c r="Y80"/>
      <c r="Z80"/>
      <c r="AA80"/>
      <c r="AB80"/>
      <c r="AC80"/>
    </row>
    <row r="81" spans="1:29" ht="15" x14ac:dyDescent="0.35">
      <c r="A81" s="7" t="s">
        <v>32</v>
      </c>
      <c r="B81" s="8">
        <v>2.56</v>
      </c>
      <c r="C81" s="8">
        <v>82.61</v>
      </c>
      <c r="D81" s="8">
        <v>10.78</v>
      </c>
      <c r="E81" s="8">
        <v>5.61</v>
      </c>
      <c r="F81" s="8">
        <v>8.2799999999999994</v>
      </c>
      <c r="G81" s="8">
        <v>3.56</v>
      </c>
      <c r="H81" s="8">
        <v>9.17</v>
      </c>
      <c r="I81" s="8">
        <v>19.059999999999999</v>
      </c>
      <c r="J81" s="8">
        <v>44.07</v>
      </c>
      <c r="K81" s="8">
        <v>0.39</v>
      </c>
      <c r="L81" s="8">
        <v>3.9E-2</v>
      </c>
      <c r="M81" s="8">
        <v>14.74</v>
      </c>
      <c r="N81" s="8">
        <v>0.82</v>
      </c>
      <c r="O81" s="13" t="str">
        <f t="shared" si="2"/>
        <v>Fixed</v>
      </c>
      <c r="P81" s="23">
        <v>3</v>
      </c>
      <c r="Q81" s="23">
        <v>5</v>
      </c>
      <c r="R81" s="23">
        <v>19</v>
      </c>
      <c r="S81" s="13">
        <f t="shared" si="3"/>
        <v>24</v>
      </c>
      <c r="U81"/>
      <c r="V81"/>
      <c r="W81"/>
      <c r="X81"/>
      <c r="Y81"/>
      <c r="Z81"/>
      <c r="AA81"/>
      <c r="AB81"/>
      <c r="AC81"/>
    </row>
    <row r="82" spans="1:29" ht="15" x14ac:dyDescent="0.35">
      <c r="A82" s="5" t="s">
        <v>73</v>
      </c>
      <c r="B82" s="6">
        <v>2.56</v>
      </c>
      <c r="C82" s="6">
        <v>82.61</v>
      </c>
      <c r="D82" s="6">
        <v>10.78</v>
      </c>
      <c r="E82" s="6">
        <v>5.61</v>
      </c>
      <c r="F82" s="6">
        <v>8.2799999999999994</v>
      </c>
      <c r="G82" s="6">
        <v>3.56</v>
      </c>
      <c r="H82" s="6">
        <v>9.17</v>
      </c>
      <c r="I82" s="6">
        <v>19.059999999999999</v>
      </c>
      <c r="J82" s="6">
        <v>44.07</v>
      </c>
      <c r="K82" s="6">
        <v>0.39</v>
      </c>
      <c r="L82" s="6">
        <v>3.9E-2</v>
      </c>
      <c r="M82" s="6">
        <v>14.74</v>
      </c>
      <c r="N82" s="6">
        <v>0.82</v>
      </c>
      <c r="O82" s="13" t="str">
        <f t="shared" si="2"/>
        <v>Fixed</v>
      </c>
      <c r="P82" s="23">
        <v>3</v>
      </c>
      <c r="Q82" s="23">
        <v>5</v>
      </c>
      <c r="R82" s="23">
        <v>19</v>
      </c>
      <c r="S82" s="13">
        <f t="shared" si="3"/>
        <v>24</v>
      </c>
      <c r="U82"/>
      <c r="V82"/>
      <c r="W82"/>
      <c r="X82"/>
      <c r="Y82"/>
      <c r="Z82"/>
      <c r="AA82"/>
      <c r="AB82"/>
      <c r="AC82"/>
    </row>
    <row r="83" spans="1:29" ht="15" x14ac:dyDescent="0.35">
      <c r="A83" s="7" t="s">
        <v>169</v>
      </c>
      <c r="B83" s="8">
        <v>2.56</v>
      </c>
      <c r="C83" s="8">
        <v>82.61</v>
      </c>
      <c r="D83" s="8">
        <v>10.78</v>
      </c>
      <c r="E83" s="8">
        <v>5.61</v>
      </c>
      <c r="F83" s="8">
        <v>8.2799999999999994</v>
      </c>
      <c r="G83" s="8">
        <v>3.56</v>
      </c>
      <c r="H83" s="8">
        <v>9.17</v>
      </c>
      <c r="I83" s="8">
        <v>19.059999999999999</v>
      </c>
      <c r="J83" s="8">
        <v>44.07</v>
      </c>
      <c r="K83" s="8">
        <v>0.39</v>
      </c>
      <c r="L83" s="8">
        <v>3.9E-2</v>
      </c>
      <c r="M83" s="8">
        <v>14.74</v>
      </c>
      <c r="N83" s="8">
        <v>0.82</v>
      </c>
      <c r="O83" s="13" t="str">
        <f t="shared" si="2"/>
        <v>Fixed</v>
      </c>
      <c r="P83" s="23">
        <v>3</v>
      </c>
      <c r="Q83" s="23">
        <v>5</v>
      </c>
      <c r="R83" s="23">
        <v>19</v>
      </c>
      <c r="S83" s="13">
        <f t="shared" si="3"/>
        <v>24</v>
      </c>
      <c r="U83"/>
      <c r="V83"/>
      <c r="W83"/>
      <c r="X83"/>
      <c r="Y83"/>
      <c r="Z83"/>
      <c r="AA83"/>
      <c r="AB83"/>
      <c r="AC83"/>
    </row>
    <row r="84" spans="1:29" ht="15" x14ac:dyDescent="0.35">
      <c r="A84" s="7" t="s">
        <v>78</v>
      </c>
      <c r="B84" s="8">
        <v>2.56</v>
      </c>
      <c r="C84" s="8">
        <v>82.61</v>
      </c>
      <c r="D84" s="8">
        <v>10.78</v>
      </c>
      <c r="E84" s="8">
        <v>5.61</v>
      </c>
      <c r="F84" s="8">
        <v>8.2799999999999994</v>
      </c>
      <c r="G84" s="8">
        <v>3.56</v>
      </c>
      <c r="H84" s="8">
        <v>9.17</v>
      </c>
      <c r="I84" s="8">
        <v>19.059999999999999</v>
      </c>
      <c r="J84" s="8">
        <v>44.07</v>
      </c>
      <c r="K84" s="8">
        <v>0.39</v>
      </c>
      <c r="L84" s="8">
        <v>3.9E-2</v>
      </c>
      <c r="M84" s="8">
        <v>14.74</v>
      </c>
      <c r="N84" s="8">
        <v>0.82</v>
      </c>
      <c r="O84" s="13" t="str">
        <f t="shared" si="2"/>
        <v>Fixed</v>
      </c>
      <c r="P84" s="23">
        <v>3</v>
      </c>
      <c r="Q84" s="23">
        <v>5</v>
      </c>
      <c r="R84" s="23">
        <v>19</v>
      </c>
      <c r="S84" s="13">
        <f t="shared" si="3"/>
        <v>24</v>
      </c>
      <c r="U84"/>
      <c r="V84"/>
      <c r="W84"/>
      <c r="X84"/>
      <c r="Y84"/>
      <c r="Z84"/>
      <c r="AA84"/>
      <c r="AB84"/>
      <c r="AC84"/>
    </row>
    <row r="85" spans="1:29" ht="15" x14ac:dyDescent="0.35">
      <c r="A85" s="7" t="s">
        <v>40</v>
      </c>
      <c r="B85" s="8">
        <v>7.33</v>
      </c>
      <c r="C85" s="8">
        <v>56</v>
      </c>
      <c r="D85" s="8">
        <v>77.33</v>
      </c>
      <c r="E85" s="8">
        <v>16</v>
      </c>
      <c r="F85" s="8">
        <v>47</v>
      </c>
      <c r="G85" s="8">
        <v>8.67</v>
      </c>
      <c r="H85" s="8">
        <v>24.67</v>
      </c>
      <c r="I85" s="8">
        <v>124.33</v>
      </c>
      <c r="J85" s="8">
        <v>172.55</v>
      </c>
      <c r="K85" s="8">
        <v>0</v>
      </c>
      <c r="L85" s="8">
        <v>0</v>
      </c>
      <c r="M85" s="8">
        <v>0</v>
      </c>
      <c r="N85" s="8">
        <v>0</v>
      </c>
      <c r="O85" s="13" t="str">
        <f t="shared" si="2"/>
        <v>Fixed</v>
      </c>
      <c r="P85" s="23">
        <v>1</v>
      </c>
      <c r="Q85" s="23">
        <v>1</v>
      </c>
      <c r="R85" s="23">
        <v>13</v>
      </c>
      <c r="S85" s="13">
        <f t="shared" si="3"/>
        <v>14</v>
      </c>
      <c r="U85"/>
      <c r="V85"/>
      <c r="W85"/>
      <c r="X85"/>
      <c r="Y85"/>
      <c r="Z85"/>
      <c r="AA85"/>
      <c r="AB85"/>
      <c r="AC85"/>
    </row>
    <row r="86" spans="1:29" ht="15" x14ac:dyDescent="0.35">
      <c r="A86" s="5" t="s">
        <v>90</v>
      </c>
      <c r="B86" s="6">
        <v>7.33</v>
      </c>
      <c r="C86" s="6">
        <v>56</v>
      </c>
      <c r="D86" s="6">
        <v>77.33</v>
      </c>
      <c r="E86" s="6">
        <v>16</v>
      </c>
      <c r="F86" s="6">
        <v>47</v>
      </c>
      <c r="G86" s="6">
        <v>8.67</v>
      </c>
      <c r="H86" s="6">
        <v>24.67</v>
      </c>
      <c r="I86" s="6">
        <v>124.33</v>
      </c>
      <c r="J86" s="6">
        <v>172.55</v>
      </c>
      <c r="K86" s="6">
        <v>0</v>
      </c>
      <c r="L86" s="6">
        <v>0</v>
      </c>
      <c r="M86" s="6">
        <v>0</v>
      </c>
      <c r="N86" s="6">
        <v>0</v>
      </c>
      <c r="O86" s="13" t="str">
        <f t="shared" si="2"/>
        <v>Fixed</v>
      </c>
      <c r="P86" s="23">
        <v>1</v>
      </c>
      <c r="Q86" s="23">
        <v>1</v>
      </c>
      <c r="R86" s="23">
        <v>13</v>
      </c>
      <c r="S86" s="13">
        <f t="shared" si="3"/>
        <v>14</v>
      </c>
      <c r="U86"/>
      <c r="V86"/>
      <c r="W86"/>
      <c r="X86"/>
      <c r="Y86"/>
      <c r="Z86"/>
      <c r="AA86"/>
      <c r="AB86"/>
      <c r="AC86"/>
    </row>
    <row r="87" spans="1:29" ht="15" x14ac:dyDescent="0.35">
      <c r="A87" s="5" t="s">
        <v>83</v>
      </c>
      <c r="B87" s="6">
        <v>7.33</v>
      </c>
      <c r="C87" s="6">
        <v>56</v>
      </c>
      <c r="D87" s="6">
        <v>77.33</v>
      </c>
      <c r="E87" s="6">
        <v>16</v>
      </c>
      <c r="F87" s="6">
        <v>47</v>
      </c>
      <c r="G87" s="6">
        <v>8.67</v>
      </c>
      <c r="H87" s="6">
        <v>24.67</v>
      </c>
      <c r="I87" s="6">
        <v>124.33</v>
      </c>
      <c r="J87" s="6">
        <v>172.55</v>
      </c>
      <c r="K87" s="6">
        <v>0</v>
      </c>
      <c r="L87" s="6">
        <v>0</v>
      </c>
      <c r="M87" s="6">
        <v>0</v>
      </c>
      <c r="N87" s="6">
        <v>0</v>
      </c>
      <c r="O87" s="13" t="str">
        <f t="shared" si="2"/>
        <v>Fixed</v>
      </c>
      <c r="P87" s="23">
        <v>1</v>
      </c>
      <c r="Q87" s="23">
        <v>1</v>
      </c>
      <c r="R87" s="23">
        <v>13</v>
      </c>
      <c r="S87" s="13">
        <f t="shared" si="3"/>
        <v>14</v>
      </c>
      <c r="U87"/>
      <c r="V87"/>
      <c r="W87"/>
      <c r="X87"/>
      <c r="Y87"/>
      <c r="Z87"/>
      <c r="AA87"/>
      <c r="AB87"/>
      <c r="AC87"/>
    </row>
    <row r="88" spans="1:29" ht="15" x14ac:dyDescent="0.35">
      <c r="A88" s="5" t="s">
        <v>23</v>
      </c>
      <c r="B88" s="6">
        <v>7.33</v>
      </c>
      <c r="C88" s="6">
        <v>56</v>
      </c>
      <c r="D88" s="6">
        <v>77.33</v>
      </c>
      <c r="E88" s="6">
        <v>16</v>
      </c>
      <c r="F88" s="6">
        <v>47</v>
      </c>
      <c r="G88" s="6">
        <v>8.67</v>
      </c>
      <c r="H88" s="6">
        <v>24.67</v>
      </c>
      <c r="I88" s="6">
        <v>124.33</v>
      </c>
      <c r="J88" s="6">
        <v>172.55</v>
      </c>
      <c r="K88" s="6">
        <v>0</v>
      </c>
      <c r="L88" s="6">
        <v>0</v>
      </c>
      <c r="M88" s="6">
        <v>0</v>
      </c>
      <c r="N88" s="6">
        <v>0</v>
      </c>
      <c r="O88" s="13" t="str">
        <f t="shared" si="2"/>
        <v>Fixed</v>
      </c>
      <c r="P88" s="23">
        <v>1</v>
      </c>
      <c r="Q88" s="23">
        <v>1</v>
      </c>
      <c r="R88" s="23">
        <v>13</v>
      </c>
      <c r="S88" s="13">
        <f t="shared" si="3"/>
        <v>14</v>
      </c>
      <c r="U88"/>
      <c r="V88"/>
      <c r="W88"/>
      <c r="X88"/>
      <c r="Y88"/>
      <c r="Z88"/>
      <c r="AA88"/>
      <c r="AB88"/>
      <c r="AC88"/>
    </row>
    <row r="89" spans="1:29" ht="15" x14ac:dyDescent="0.35">
      <c r="A89" s="5" t="s">
        <v>98</v>
      </c>
      <c r="B89" s="6">
        <v>7.33</v>
      </c>
      <c r="C89" s="6">
        <v>56</v>
      </c>
      <c r="D89" s="6">
        <v>77.33</v>
      </c>
      <c r="E89" s="6">
        <v>16</v>
      </c>
      <c r="F89" s="6">
        <v>47</v>
      </c>
      <c r="G89" s="6">
        <v>8.67</v>
      </c>
      <c r="H89" s="6">
        <v>24.67</v>
      </c>
      <c r="I89" s="6">
        <v>124.33</v>
      </c>
      <c r="J89" s="6">
        <v>172.55</v>
      </c>
      <c r="K89" s="6">
        <v>0</v>
      </c>
      <c r="L89" s="6">
        <v>0</v>
      </c>
      <c r="M89" s="6">
        <v>0</v>
      </c>
      <c r="N89" s="6">
        <v>0</v>
      </c>
      <c r="O89" s="13" t="str">
        <f t="shared" ref="O89:O120" si="4">IF(NOT(ISERR(SEARCH("*_Buggy",$A89))), "Buggy", IF(NOT(ISERR(SEARCH("*_Fixed",$A89))), "Fixed", IF(NOT(ISERR(SEARCH("*_Repaired",$A89))), "Repaired", "")))</f>
        <v>Fixed</v>
      </c>
      <c r="P89" s="23">
        <v>1</v>
      </c>
      <c r="Q89" s="23">
        <v>1</v>
      </c>
      <c r="R89" s="23">
        <v>13</v>
      </c>
      <c r="S89" s="13">
        <f t="shared" si="3"/>
        <v>14</v>
      </c>
      <c r="U89"/>
      <c r="V89"/>
      <c r="W89"/>
      <c r="X89"/>
      <c r="Y89"/>
      <c r="Z89"/>
      <c r="AA89"/>
      <c r="AB89"/>
      <c r="AC89"/>
    </row>
    <row r="90" spans="1:29" ht="15" x14ac:dyDescent="0.35">
      <c r="A90" s="7" t="s">
        <v>171</v>
      </c>
      <c r="B90" s="8">
        <v>1.92</v>
      </c>
      <c r="C90" s="8">
        <v>85.24</v>
      </c>
      <c r="D90" s="8">
        <v>9</v>
      </c>
      <c r="E90" s="8">
        <v>5.16</v>
      </c>
      <c r="F90" s="8">
        <v>7</v>
      </c>
      <c r="G90" s="8">
        <v>2.2400000000000002</v>
      </c>
      <c r="H90" s="8">
        <v>7.4</v>
      </c>
      <c r="I90" s="8">
        <v>16</v>
      </c>
      <c r="J90" s="8">
        <v>31.46</v>
      </c>
      <c r="K90" s="8">
        <v>1.96</v>
      </c>
      <c r="L90" s="8">
        <v>8.8999999999999996E-2</v>
      </c>
      <c r="M90" s="8">
        <v>83.24</v>
      </c>
      <c r="N90" s="8">
        <v>4.62</v>
      </c>
      <c r="O90" s="13" t="str">
        <f t="shared" si="4"/>
        <v>Fixed</v>
      </c>
      <c r="P90" s="23">
        <v>7</v>
      </c>
      <c r="Q90" s="23">
        <v>7</v>
      </c>
      <c r="R90" s="23">
        <v>7</v>
      </c>
      <c r="S90" s="13">
        <f t="shared" si="3"/>
        <v>14</v>
      </c>
      <c r="U90"/>
      <c r="V90"/>
      <c r="W90"/>
      <c r="X90"/>
      <c r="Y90"/>
      <c r="Z90"/>
      <c r="AA90"/>
      <c r="AB90"/>
      <c r="AC90"/>
    </row>
    <row r="91" spans="1:29" ht="15" x14ac:dyDescent="0.35">
      <c r="A91" s="7" t="s">
        <v>101</v>
      </c>
      <c r="B91" s="8">
        <v>1.92</v>
      </c>
      <c r="C91" s="8">
        <v>85.24</v>
      </c>
      <c r="D91" s="8">
        <v>9</v>
      </c>
      <c r="E91" s="8">
        <v>5.16</v>
      </c>
      <c r="F91" s="8">
        <v>7</v>
      </c>
      <c r="G91" s="8">
        <v>2.2400000000000002</v>
      </c>
      <c r="H91" s="8">
        <v>7.4</v>
      </c>
      <c r="I91" s="8">
        <v>16</v>
      </c>
      <c r="J91" s="8">
        <v>31.46</v>
      </c>
      <c r="K91" s="8">
        <v>1.96</v>
      </c>
      <c r="L91" s="8">
        <v>8.8999999999999996E-2</v>
      </c>
      <c r="M91" s="8">
        <v>83.24</v>
      </c>
      <c r="N91" s="8">
        <v>4.62</v>
      </c>
      <c r="O91" s="13" t="str">
        <f t="shared" si="4"/>
        <v>Fixed</v>
      </c>
      <c r="P91" s="23">
        <v>7</v>
      </c>
      <c r="Q91" s="23">
        <v>7</v>
      </c>
      <c r="R91" s="23">
        <v>7</v>
      </c>
      <c r="S91" s="13">
        <f t="shared" si="3"/>
        <v>14</v>
      </c>
      <c r="U91"/>
      <c r="V91"/>
      <c r="W91"/>
      <c r="X91"/>
      <c r="Y91"/>
      <c r="Z91"/>
      <c r="AA91"/>
      <c r="AB91"/>
      <c r="AC91"/>
    </row>
    <row r="92" spans="1:29" ht="15" x14ac:dyDescent="0.35">
      <c r="A92" s="5" t="s">
        <v>132</v>
      </c>
      <c r="B92" s="6">
        <v>1.92</v>
      </c>
      <c r="C92" s="6">
        <v>85.24</v>
      </c>
      <c r="D92" s="6">
        <v>9</v>
      </c>
      <c r="E92" s="6">
        <v>5.16</v>
      </c>
      <c r="F92" s="6">
        <v>7</v>
      </c>
      <c r="G92" s="6">
        <v>2.2400000000000002</v>
      </c>
      <c r="H92" s="6">
        <v>7.4</v>
      </c>
      <c r="I92" s="6">
        <v>16</v>
      </c>
      <c r="J92" s="6">
        <v>31.46</v>
      </c>
      <c r="K92" s="6">
        <v>1.96</v>
      </c>
      <c r="L92" s="6">
        <v>8.8999999999999996E-2</v>
      </c>
      <c r="M92" s="6">
        <v>83.24</v>
      </c>
      <c r="N92" s="6">
        <v>4.62</v>
      </c>
      <c r="O92" s="13" t="str">
        <f t="shared" si="4"/>
        <v>Fixed</v>
      </c>
      <c r="P92" s="23">
        <v>7</v>
      </c>
      <c r="Q92" s="23">
        <v>7</v>
      </c>
      <c r="R92" s="23">
        <v>7</v>
      </c>
      <c r="S92" s="13">
        <f t="shared" si="3"/>
        <v>14</v>
      </c>
      <c r="U92"/>
      <c r="V92"/>
      <c r="W92"/>
      <c r="X92"/>
      <c r="Y92"/>
      <c r="Z92"/>
      <c r="AA92"/>
      <c r="AB92"/>
      <c r="AC92"/>
    </row>
    <row r="93" spans="1:29" ht="15" x14ac:dyDescent="0.35">
      <c r="A93" s="5" t="s">
        <v>69</v>
      </c>
      <c r="B93" s="6">
        <v>6.67</v>
      </c>
      <c r="C93" s="6">
        <v>80.33</v>
      </c>
      <c r="D93" s="6">
        <v>73.67</v>
      </c>
      <c r="E93" s="6">
        <v>11.78</v>
      </c>
      <c r="F93" s="6">
        <v>31.78</v>
      </c>
      <c r="G93" s="6">
        <v>5.0599999999999996</v>
      </c>
      <c r="H93" s="6">
        <v>16.829999999999998</v>
      </c>
      <c r="I93" s="6">
        <v>105.44</v>
      </c>
      <c r="J93" s="6">
        <v>133.04</v>
      </c>
      <c r="K93" s="6">
        <v>0</v>
      </c>
      <c r="L93" s="6">
        <v>0</v>
      </c>
      <c r="M93" s="6">
        <v>0</v>
      </c>
      <c r="N93" s="6">
        <v>0</v>
      </c>
      <c r="O93" s="13" t="str">
        <f t="shared" si="4"/>
        <v>Fixed</v>
      </c>
      <c r="P93" s="23">
        <v>2</v>
      </c>
      <c r="Q93" s="23">
        <v>2</v>
      </c>
      <c r="R93" s="23">
        <v>2</v>
      </c>
      <c r="S93" s="13">
        <f t="shared" si="3"/>
        <v>4</v>
      </c>
      <c r="U93"/>
      <c r="V93"/>
      <c r="W93"/>
      <c r="X93"/>
      <c r="Y93"/>
      <c r="Z93"/>
      <c r="AA93"/>
      <c r="AB93"/>
      <c r="AC93"/>
    </row>
    <row r="94" spans="1:29" ht="15" x14ac:dyDescent="0.35">
      <c r="A94" s="5" t="s">
        <v>126</v>
      </c>
      <c r="B94" s="6">
        <v>6.67</v>
      </c>
      <c r="C94" s="6">
        <v>80.33</v>
      </c>
      <c r="D94" s="6">
        <v>73.67</v>
      </c>
      <c r="E94" s="6">
        <v>11.78</v>
      </c>
      <c r="F94" s="6">
        <v>31.78</v>
      </c>
      <c r="G94" s="6">
        <v>5.0599999999999996</v>
      </c>
      <c r="H94" s="6">
        <v>16.829999999999998</v>
      </c>
      <c r="I94" s="6">
        <v>105.44</v>
      </c>
      <c r="J94" s="6">
        <v>133.04</v>
      </c>
      <c r="K94" s="6">
        <v>0</v>
      </c>
      <c r="L94" s="6">
        <v>0</v>
      </c>
      <c r="M94" s="6">
        <v>0</v>
      </c>
      <c r="N94" s="6">
        <v>0</v>
      </c>
      <c r="O94" s="13" t="str">
        <f t="shared" si="4"/>
        <v>Fixed</v>
      </c>
      <c r="P94" s="23">
        <v>2</v>
      </c>
      <c r="Q94" s="23">
        <v>2</v>
      </c>
      <c r="R94" s="23">
        <v>2</v>
      </c>
      <c r="S94" s="13">
        <f t="shared" si="3"/>
        <v>4</v>
      </c>
      <c r="U94"/>
      <c r="V94"/>
      <c r="W94"/>
      <c r="X94"/>
      <c r="Y94"/>
      <c r="Z94"/>
      <c r="AA94"/>
      <c r="AB94"/>
      <c r="AC94"/>
    </row>
    <row r="95" spans="1:29" ht="15" x14ac:dyDescent="0.35">
      <c r="A95" s="7" t="s">
        <v>161</v>
      </c>
      <c r="B95" s="8">
        <v>1.62</v>
      </c>
      <c r="C95" s="8">
        <v>87</v>
      </c>
      <c r="D95" s="8">
        <v>7.12</v>
      </c>
      <c r="E95" s="8">
        <v>3.5</v>
      </c>
      <c r="F95" s="8">
        <v>3.38</v>
      </c>
      <c r="G95" s="8">
        <v>2.88</v>
      </c>
      <c r="H95" s="8">
        <v>6.38</v>
      </c>
      <c r="I95" s="8">
        <v>10.5</v>
      </c>
      <c r="J95" s="8">
        <v>25.41</v>
      </c>
      <c r="K95" s="8">
        <v>0</v>
      </c>
      <c r="L95" s="8">
        <v>0</v>
      </c>
      <c r="M95" s="8">
        <v>0</v>
      </c>
      <c r="N95" s="8">
        <v>0</v>
      </c>
      <c r="O95" s="13" t="str">
        <f t="shared" si="4"/>
        <v>Fixed</v>
      </c>
      <c r="P95" s="23">
        <v>1</v>
      </c>
      <c r="Q95" s="23">
        <v>1</v>
      </c>
      <c r="R95" s="23">
        <v>3</v>
      </c>
      <c r="S95" s="13">
        <f t="shared" si="3"/>
        <v>4</v>
      </c>
      <c r="U95"/>
      <c r="V95"/>
      <c r="W95"/>
      <c r="X95"/>
      <c r="Y95"/>
      <c r="Z95"/>
      <c r="AA95"/>
      <c r="AB95"/>
      <c r="AC95"/>
    </row>
    <row r="96" spans="1:29" ht="15" x14ac:dyDescent="0.35">
      <c r="A96" s="5" t="s">
        <v>47</v>
      </c>
      <c r="B96" s="6">
        <v>2.71</v>
      </c>
      <c r="C96" s="6">
        <v>77.86</v>
      </c>
      <c r="D96" s="6">
        <v>10.57</v>
      </c>
      <c r="E96" s="6">
        <v>5</v>
      </c>
      <c r="F96" s="6">
        <v>8.57</v>
      </c>
      <c r="G96" s="6">
        <v>5.29</v>
      </c>
      <c r="H96" s="6">
        <v>10.29</v>
      </c>
      <c r="I96" s="6">
        <v>19.14</v>
      </c>
      <c r="J96" s="6">
        <v>45.08</v>
      </c>
      <c r="K96" s="6">
        <v>0</v>
      </c>
      <c r="L96" s="6">
        <v>0</v>
      </c>
      <c r="M96" s="6">
        <v>0</v>
      </c>
      <c r="N96" s="6">
        <v>0</v>
      </c>
      <c r="O96" s="13" t="str">
        <f t="shared" si="4"/>
        <v>Fixed</v>
      </c>
      <c r="P96" s="23">
        <v>4</v>
      </c>
      <c r="Q96" s="23">
        <v>4</v>
      </c>
      <c r="R96" s="23">
        <v>4</v>
      </c>
      <c r="S96" s="13">
        <f t="shared" si="3"/>
        <v>8</v>
      </c>
      <c r="U96"/>
      <c r="V96"/>
      <c r="W96"/>
      <c r="X96"/>
      <c r="Y96"/>
      <c r="Z96"/>
      <c r="AA96"/>
      <c r="AB96"/>
      <c r="AC96"/>
    </row>
    <row r="97" spans="1:29" ht="15" x14ac:dyDescent="0.35">
      <c r="A97" s="7" t="s">
        <v>111</v>
      </c>
      <c r="B97" s="8">
        <v>1.57</v>
      </c>
      <c r="C97" s="8">
        <v>88.07</v>
      </c>
      <c r="D97" s="8">
        <v>9.2100000000000009</v>
      </c>
      <c r="E97" s="8">
        <v>4.43</v>
      </c>
      <c r="F97" s="8">
        <v>3.71</v>
      </c>
      <c r="G97" s="8">
        <v>1.93</v>
      </c>
      <c r="H97" s="8">
        <v>6.36</v>
      </c>
      <c r="I97" s="8">
        <v>12.93</v>
      </c>
      <c r="J97" s="8">
        <v>26.09</v>
      </c>
      <c r="K97" s="8">
        <v>7.0999999999999994E-2</v>
      </c>
      <c r="L97" s="8">
        <v>7.0999999999999994E-2</v>
      </c>
      <c r="M97" s="8">
        <v>1.2</v>
      </c>
      <c r="N97" s="8">
        <v>6.7000000000000004E-2</v>
      </c>
      <c r="O97" s="13" t="str">
        <f t="shared" si="4"/>
        <v>Fixed</v>
      </c>
      <c r="P97" s="23">
        <v>21</v>
      </c>
      <c r="Q97" s="23">
        <v>18</v>
      </c>
      <c r="R97" s="23">
        <v>29</v>
      </c>
      <c r="S97" s="13">
        <f t="shared" si="3"/>
        <v>47</v>
      </c>
      <c r="U97"/>
      <c r="V97"/>
      <c r="W97"/>
      <c r="X97"/>
      <c r="Y97"/>
      <c r="Z97"/>
      <c r="AA97"/>
      <c r="AB97"/>
      <c r="AC97"/>
    </row>
    <row r="98" spans="1:29" ht="15" x14ac:dyDescent="0.35">
      <c r="A98" s="7" t="s">
        <v>129</v>
      </c>
      <c r="B98" s="8">
        <v>2.15</v>
      </c>
      <c r="C98" s="8">
        <v>85.71</v>
      </c>
      <c r="D98" s="8">
        <v>8.5299999999999994</v>
      </c>
      <c r="E98" s="8">
        <v>3.97</v>
      </c>
      <c r="F98" s="8">
        <v>7.65</v>
      </c>
      <c r="G98" s="8">
        <v>3.06</v>
      </c>
      <c r="H98" s="8">
        <v>7.03</v>
      </c>
      <c r="I98" s="8">
        <v>16.18</v>
      </c>
      <c r="J98" s="8">
        <v>29.97</v>
      </c>
      <c r="K98" s="8">
        <v>0.24</v>
      </c>
      <c r="L98" s="8">
        <v>0.15</v>
      </c>
      <c r="M98" s="8">
        <v>1.51</v>
      </c>
      <c r="N98" s="8">
        <v>8.4000000000000005E-2</v>
      </c>
      <c r="O98" s="13" t="str">
        <f t="shared" si="4"/>
        <v>Fixed</v>
      </c>
      <c r="P98" s="23">
        <v>5</v>
      </c>
      <c r="Q98" s="23">
        <v>4</v>
      </c>
      <c r="R98" s="23">
        <v>4</v>
      </c>
      <c r="S98" s="13">
        <f t="shared" si="3"/>
        <v>8</v>
      </c>
      <c r="U98"/>
      <c r="V98"/>
      <c r="W98"/>
      <c r="X98"/>
      <c r="Y98"/>
      <c r="Z98"/>
      <c r="AA98"/>
      <c r="AB98"/>
      <c r="AC98"/>
    </row>
    <row r="99" spans="1:29" ht="15" x14ac:dyDescent="0.35">
      <c r="A99" s="7" t="s">
        <v>64</v>
      </c>
      <c r="B99" s="8">
        <v>2.95</v>
      </c>
      <c r="C99" s="8">
        <v>85.1</v>
      </c>
      <c r="D99" s="8">
        <v>13.75</v>
      </c>
      <c r="E99" s="8">
        <v>5.55</v>
      </c>
      <c r="F99" s="8">
        <v>12.1</v>
      </c>
      <c r="G99" s="8">
        <v>3.25</v>
      </c>
      <c r="H99" s="8">
        <v>8.8000000000000007</v>
      </c>
      <c r="I99" s="8">
        <v>25.85</v>
      </c>
      <c r="J99" s="8">
        <v>46.45</v>
      </c>
      <c r="K99" s="8">
        <v>0.45</v>
      </c>
      <c r="L99" s="8">
        <v>2.1999999999999999E-2</v>
      </c>
      <c r="M99" s="8">
        <v>14.92</v>
      </c>
      <c r="N99" s="8">
        <v>0.83</v>
      </c>
      <c r="O99" s="13" t="str">
        <f t="shared" si="4"/>
        <v>Fixed</v>
      </c>
      <c r="P99" s="23">
        <v>1</v>
      </c>
      <c r="Q99" s="23">
        <v>1</v>
      </c>
      <c r="R99" s="23">
        <v>3</v>
      </c>
      <c r="S99" s="13">
        <f t="shared" si="3"/>
        <v>4</v>
      </c>
      <c r="U99"/>
      <c r="V99"/>
      <c r="W99"/>
      <c r="X99"/>
      <c r="Y99"/>
      <c r="Z99"/>
      <c r="AA99"/>
      <c r="AB99"/>
      <c r="AC99"/>
    </row>
    <row r="100" spans="1:29" ht="15" x14ac:dyDescent="0.35">
      <c r="A100" s="7" t="s">
        <v>105</v>
      </c>
      <c r="B100" s="8">
        <v>5</v>
      </c>
      <c r="C100" s="8">
        <v>78.86</v>
      </c>
      <c r="D100" s="8">
        <v>16</v>
      </c>
      <c r="E100" s="8">
        <v>6.29</v>
      </c>
      <c r="F100" s="8">
        <v>11.57</v>
      </c>
      <c r="G100" s="8">
        <v>3.57</v>
      </c>
      <c r="H100" s="8">
        <v>9.86</v>
      </c>
      <c r="I100" s="8">
        <v>27.57</v>
      </c>
      <c r="J100" s="8">
        <v>48.54</v>
      </c>
      <c r="K100" s="8">
        <v>0.43</v>
      </c>
      <c r="L100" s="8">
        <v>0.21</v>
      </c>
      <c r="M100" s="8">
        <v>10.38</v>
      </c>
      <c r="N100" s="8">
        <v>0.57999999999999996</v>
      </c>
      <c r="O100" s="13" t="str">
        <f t="shared" si="4"/>
        <v>Fixed</v>
      </c>
      <c r="P100" s="23">
        <v>1</v>
      </c>
      <c r="Q100" s="23">
        <v>8</v>
      </c>
      <c r="R100" s="23">
        <v>1</v>
      </c>
      <c r="S100" s="13">
        <f t="shared" si="3"/>
        <v>9</v>
      </c>
      <c r="U100"/>
      <c r="V100"/>
      <c r="W100"/>
      <c r="X100"/>
      <c r="Y100"/>
      <c r="Z100"/>
      <c r="AA100"/>
      <c r="AB100"/>
      <c r="AC100"/>
    </row>
    <row r="101" spans="1:29" ht="15" x14ac:dyDescent="0.35">
      <c r="A101" s="5" t="s">
        <v>53</v>
      </c>
      <c r="B101" s="6">
        <v>2.56</v>
      </c>
      <c r="C101" s="6">
        <v>82.61</v>
      </c>
      <c r="D101" s="6">
        <v>10.78</v>
      </c>
      <c r="E101" s="6">
        <v>5.61</v>
      </c>
      <c r="F101" s="6">
        <v>8.2799999999999994</v>
      </c>
      <c r="G101" s="6">
        <v>3.56</v>
      </c>
      <c r="H101" s="6">
        <v>9.17</v>
      </c>
      <c r="I101" s="6">
        <v>19.059999999999999</v>
      </c>
      <c r="J101" s="6">
        <v>44.07</v>
      </c>
      <c r="K101" s="6">
        <v>0.39</v>
      </c>
      <c r="L101" s="6">
        <v>3.9E-2</v>
      </c>
      <c r="M101" s="6">
        <v>14.74</v>
      </c>
      <c r="N101" s="6">
        <v>0.82</v>
      </c>
      <c r="O101" s="13" t="str">
        <f t="shared" si="4"/>
        <v>Fixed</v>
      </c>
      <c r="P101" s="23">
        <v>3</v>
      </c>
      <c r="Q101" s="23">
        <v>5</v>
      </c>
      <c r="R101" s="23">
        <v>19</v>
      </c>
      <c r="S101" s="13">
        <f t="shared" si="3"/>
        <v>24</v>
      </c>
      <c r="U101"/>
      <c r="V101"/>
      <c r="W101"/>
      <c r="X101"/>
      <c r="Y101"/>
      <c r="Z101"/>
      <c r="AA101"/>
      <c r="AB101"/>
      <c r="AC101"/>
    </row>
    <row r="102" spans="1:29" ht="15" x14ac:dyDescent="0.35">
      <c r="A102" s="7" t="s">
        <v>74</v>
      </c>
      <c r="B102" s="8">
        <v>2.56</v>
      </c>
      <c r="C102" s="8">
        <v>82.61</v>
      </c>
      <c r="D102" s="8">
        <v>10.78</v>
      </c>
      <c r="E102" s="8">
        <v>5.61</v>
      </c>
      <c r="F102" s="8">
        <v>8.2799999999999994</v>
      </c>
      <c r="G102" s="8">
        <v>3.56</v>
      </c>
      <c r="H102" s="8">
        <v>9.17</v>
      </c>
      <c r="I102" s="8">
        <v>19.059999999999999</v>
      </c>
      <c r="J102" s="8">
        <v>44.07</v>
      </c>
      <c r="K102" s="8">
        <v>0.39</v>
      </c>
      <c r="L102" s="8">
        <v>3.9E-2</v>
      </c>
      <c r="M102" s="8">
        <v>14.74</v>
      </c>
      <c r="N102" s="8">
        <v>0.82</v>
      </c>
      <c r="O102" s="13" t="str">
        <f t="shared" si="4"/>
        <v>Fixed</v>
      </c>
      <c r="P102" s="23">
        <v>3</v>
      </c>
      <c r="Q102" s="23">
        <v>5</v>
      </c>
      <c r="R102" s="23">
        <v>19</v>
      </c>
      <c r="S102" s="13">
        <f t="shared" si="3"/>
        <v>24</v>
      </c>
      <c r="T102" s="33"/>
      <c r="U102"/>
      <c r="V102"/>
      <c r="W102"/>
      <c r="X102"/>
      <c r="Y102"/>
      <c r="Z102"/>
      <c r="AA102"/>
      <c r="AB102"/>
      <c r="AC102"/>
    </row>
    <row r="103" spans="1:29" ht="15" x14ac:dyDescent="0.35">
      <c r="A103" s="5" t="s">
        <v>51</v>
      </c>
      <c r="B103" s="6">
        <v>2.56</v>
      </c>
      <c r="C103" s="6">
        <v>82.61</v>
      </c>
      <c r="D103" s="6">
        <v>10.78</v>
      </c>
      <c r="E103" s="6">
        <v>5.61</v>
      </c>
      <c r="F103" s="6">
        <v>8.2799999999999994</v>
      </c>
      <c r="G103" s="6">
        <v>3.56</v>
      </c>
      <c r="H103" s="6">
        <v>9.17</v>
      </c>
      <c r="I103" s="6">
        <v>19.059999999999999</v>
      </c>
      <c r="J103" s="6">
        <v>44.07</v>
      </c>
      <c r="K103" s="6">
        <v>0.39</v>
      </c>
      <c r="L103" s="6">
        <v>3.9E-2</v>
      </c>
      <c r="M103" s="6">
        <v>14.74</v>
      </c>
      <c r="N103" s="6">
        <v>0.82</v>
      </c>
      <c r="O103" s="13" t="str">
        <f t="shared" si="4"/>
        <v>Fixed</v>
      </c>
      <c r="P103" s="23">
        <v>3</v>
      </c>
      <c r="Q103" s="23">
        <v>5</v>
      </c>
      <c r="R103" s="23">
        <v>19</v>
      </c>
      <c r="S103" s="13">
        <f t="shared" si="3"/>
        <v>24</v>
      </c>
      <c r="U103"/>
      <c r="V103"/>
      <c r="W103"/>
      <c r="X103"/>
      <c r="Y103"/>
      <c r="Z103"/>
      <c r="AA103"/>
      <c r="AB103"/>
      <c r="AC103"/>
    </row>
    <row r="104" spans="1:29" ht="15" x14ac:dyDescent="0.35">
      <c r="A104" s="7" t="s">
        <v>125</v>
      </c>
      <c r="B104" s="8">
        <v>2.56</v>
      </c>
      <c r="C104" s="8">
        <v>82.61</v>
      </c>
      <c r="D104" s="8">
        <v>10.78</v>
      </c>
      <c r="E104" s="8">
        <v>5.61</v>
      </c>
      <c r="F104" s="8">
        <v>8.2799999999999994</v>
      </c>
      <c r="G104" s="8">
        <v>3.56</v>
      </c>
      <c r="H104" s="8">
        <v>9.17</v>
      </c>
      <c r="I104" s="8">
        <v>19.059999999999999</v>
      </c>
      <c r="J104" s="8">
        <v>44.07</v>
      </c>
      <c r="K104" s="8">
        <v>0.39</v>
      </c>
      <c r="L104" s="8">
        <v>3.9E-2</v>
      </c>
      <c r="M104" s="8">
        <v>14.74</v>
      </c>
      <c r="N104" s="8">
        <v>0.82</v>
      </c>
      <c r="O104" s="13" t="str">
        <f t="shared" si="4"/>
        <v>Fixed</v>
      </c>
      <c r="P104" s="23">
        <v>3</v>
      </c>
      <c r="Q104" s="23">
        <v>5</v>
      </c>
      <c r="R104" s="23">
        <v>19</v>
      </c>
      <c r="S104" s="13">
        <f t="shared" si="3"/>
        <v>24</v>
      </c>
      <c r="U104"/>
      <c r="V104"/>
      <c r="W104"/>
      <c r="X104"/>
      <c r="Y104"/>
      <c r="Z104"/>
      <c r="AA104"/>
      <c r="AB104"/>
      <c r="AC104"/>
    </row>
    <row r="105" spans="1:29" ht="15" x14ac:dyDescent="0.35">
      <c r="A105" s="5" t="s">
        <v>146</v>
      </c>
      <c r="B105" s="6">
        <v>2.56</v>
      </c>
      <c r="C105" s="6">
        <v>82.61</v>
      </c>
      <c r="D105" s="6">
        <v>10.78</v>
      </c>
      <c r="E105" s="6">
        <v>5.61</v>
      </c>
      <c r="F105" s="6">
        <v>8.2799999999999994</v>
      </c>
      <c r="G105" s="6">
        <v>3.56</v>
      </c>
      <c r="H105" s="6">
        <v>9.17</v>
      </c>
      <c r="I105" s="6">
        <v>19.059999999999999</v>
      </c>
      <c r="J105" s="6">
        <v>44.07</v>
      </c>
      <c r="K105" s="6">
        <v>0.39</v>
      </c>
      <c r="L105" s="6">
        <v>3.9E-2</v>
      </c>
      <c r="M105" s="6">
        <v>14.74</v>
      </c>
      <c r="N105" s="6">
        <v>0.82</v>
      </c>
      <c r="O105" s="13" t="str">
        <f t="shared" si="4"/>
        <v>Fixed</v>
      </c>
      <c r="P105" s="23">
        <v>3</v>
      </c>
      <c r="Q105" s="23">
        <v>5</v>
      </c>
      <c r="R105" s="23">
        <v>19</v>
      </c>
      <c r="S105" s="13">
        <f t="shared" si="3"/>
        <v>24</v>
      </c>
      <c r="U105"/>
      <c r="V105"/>
      <c r="W105"/>
      <c r="X105"/>
      <c r="Y105"/>
      <c r="Z105"/>
      <c r="AA105"/>
      <c r="AB105"/>
      <c r="AC105"/>
    </row>
    <row r="106" spans="1:29" ht="15" x14ac:dyDescent="0.35">
      <c r="A106" s="7" t="s">
        <v>70</v>
      </c>
      <c r="B106" s="8">
        <v>7.33</v>
      </c>
      <c r="C106" s="8">
        <v>56</v>
      </c>
      <c r="D106" s="8">
        <v>77.33</v>
      </c>
      <c r="E106" s="8">
        <v>16</v>
      </c>
      <c r="F106" s="8">
        <v>47</v>
      </c>
      <c r="G106" s="8">
        <v>8.67</v>
      </c>
      <c r="H106" s="8">
        <v>24.67</v>
      </c>
      <c r="I106" s="8">
        <v>124.33</v>
      </c>
      <c r="J106" s="8">
        <v>172.55</v>
      </c>
      <c r="K106" s="8">
        <v>0</v>
      </c>
      <c r="L106" s="8">
        <v>0</v>
      </c>
      <c r="M106" s="8">
        <v>0</v>
      </c>
      <c r="N106" s="8">
        <v>0</v>
      </c>
      <c r="O106" s="13" t="str">
        <f t="shared" si="4"/>
        <v>Fixed</v>
      </c>
      <c r="P106" s="23">
        <v>1</v>
      </c>
      <c r="Q106" s="23">
        <v>1</v>
      </c>
      <c r="R106" s="23">
        <v>13</v>
      </c>
      <c r="S106" s="13">
        <f t="shared" si="3"/>
        <v>14</v>
      </c>
      <c r="U106"/>
      <c r="V106"/>
      <c r="W106"/>
      <c r="X106"/>
      <c r="Y106"/>
      <c r="Z106"/>
      <c r="AA106"/>
      <c r="AB106"/>
      <c r="AC106"/>
    </row>
    <row r="107" spans="1:29" ht="15" x14ac:dyDescent="0.35">
      <c r="A107" s="5" t="s">
        <v>172</v>
      </c>
      <c r="B107" s="6">
        <v>2.27</v>
      </c>
      <c r="C107" s="6">
        <v>83.09</v>
      </c>
      <c r="D107" s="6">
        <v>12.86</v>
      </c>
      <c r="E107" s="6">
        <v>5.73</v>
      </c>
      <c r="F107" s="6">
        <v>9.09</v>
      </c>
      <c r="G107" s="6">
        <v>3.82</v>
      </c>
      <c r="H107" s="6">
        <v>9.5500000000000007</v>
      </c>
      <c r="I107" s="6">
        <v>21.95</v>
      </c>
      <c r="J107" s="6">
        <v>42.72</v>
      </c>
      <c r="K107" s="6">
        <v>0.27</v>
      </c>
      <c r="L107" s="6">
        <v>3.4000000000000002E-2</v>
      </c>
      <c r="M107" s="6">
        <v>14.81</v>
      </c>
      <c r="N107" s="6">
        <v>0.82</v>
      </c>
      <c r="O107" s="13" t="str">
        <f t="shared" si="4"/>
        <v>Fixed</v>
      </c>
      <c r="P107" s="23">
        <v>2</v>
      </c>
      <c r="Q107" s="23">
        <v>3</v>
      </c>
      <c r="R107" s="23">
        <v>5</v>
      </c>
      <c r="S107" s="13">
        <f t="shared" si="3"/>
        <v>8</v>
      </c>
      <c r="U107"/>
      <c r="V107"/>
      <c r="W107"/>
      <c r="X107"/>
      <c r="Y107"/>
      <c r="Z107"/>
      <c r="AA107"/>
      <c r="AB107"/>
      <c r="AC107"/>
    </row>
    <row r="108" spans="1:29" ht="15" x14ac:dyDescent="0.35">
      <c r="A108" s="7" t="s">
        <v>24</v>
      </c>
      <c r="B108" s="8">
        <v>2.27</v>
      </c>
      <c r="C108" s="8">
        <v>83.09</v>
      </c>
      <c r="D108" s="8">
        <v>12.86</v>
      </c>
      <c r="E108" s="8">
        <v>5.73</v>
      </c>
      <c r="F108" s="8">
        <v>9.09</v>
      </c>
      <c r="G108" s="8">
        <v>3.82</v>
      </c>
      <c r="H108" s="8">
        <v>9.5500000000000007</v>
      </c>
      <c r="I108" s="8">
        <v>21.95</v>
      </c>
      <c r="J108" s="8">
        <v>42.72</v>
      </c>
      <c r="K108" s="8">
        <v>0.27</v>
      </c>
      <c r="L108" s="8">
        <v>3.4000000000000002E-2</v>
      </c>
      <c r="M108" s="8">
        <v>14.81</v>
      </c>
      <c r="N108" s="8">
        <v>0.82</v>
      </c>
      <c r="O108" s="13" t="str">
        <f t="shared" si="4"/>
        <v>Fixed</v>
      </c>
      <c r="P108" s="23">
        <v>2</v>
      </c>
      <c r="Q108" s="23">
        <v>3</v>
      </c>
      <c r="R108" s="23">
        <v>5</v>
      </c>
      <c r="S108" s="13">
        <f t="shared" si="3"/>
        <v>8</v>
      </c>
      <c r="U108"/>
      <c r="V108"/>
      <c r="W108"/>
      <c r="X108"/>
      <c r="Y108"/>
      <c r="Z108"/>
      <c r="AA108"/>
      <c r="AB108"/>
      <c r="AC108"/>
    </row>
    <row r="109" spans="1:29" ht="15" x14ac:dyDescent="0.35">
      <c r="A109" s="5" t="s">
        <v>81</v>
      </c>
      <c r="B109" s="6">
        <v>2.27</v>
      </c>
      <c r="C109" s="6">
        <v>83.09</v>
      </c>
      <c r="D109" s="6">
        <v>12.86</v>
      </c>
      <c r="E109" s="6">
        <v>5.73</v>
      </c>
      <c r="F109" s="6">
        <v>9.09</v>
      </c>
      <c r="G109" s="6">
        <v>3.82</v>
      </c>
      <c r="H109" s="6">
        <v>9.5500000000000007</v>
      </c>
      <c r="I109" s="6">
        <v>21.95</v>
      </c>
      <c r="J109" s="6">
        <v>42.72</v>
      </c>
      <c r="K109" s="6">
        <v>0.27</v>
      </c>
      <c r="L109" s="6">
        <v>3.4000000000000002E-2</v>
      </c>
      <c r="M109" s="6">
        <v>14.81</v>
      </c>
      <c r="N109" s="6">
        <v>0.82</v>
      </c>
      <c r="O109" s="13" t="str">
        <f t="shared" si="4"/>
        <v>Fixed</v>
      </c>
      <c r="P109" s="23">
        <v>2</v>
      </c>
      <c r="Q109" s="23">
        <v>3</v>
      </c>
      <c r="R109" s="23">
        <v>5</v>
      </c>
      <c r="S109" s="13">
        <f t="shared" si="3"/>
        <v>8</v>
      </c>
      <c r="U109"/>
      <c r="V109"/>
      <c r="W109"/>
      <c r="X109"/>
      <c r="Y109"/>
      <c r="Z109"/>
      <c r="AA109"/>
      <c r="AB109"/>
      <c r="AC109"/>
    </row>
    <row r="110" spans="1:29" ht="15" x14ac:dyDescent="0.35">
      <c r="A110" s="5" t="s">
        <v>168</v>
      </c>
      <c r="B110" s="6">
        <v>2.27</v>
      </c>
      <c r="C110" s="6">
        <v>83.09</v>
      </c>
      <c r="D110" s="6">
        <v>12.86</v>
      </c>
      <c r="E110" s="6">
        <v>5.73</v>
      </c>
      <c r="F110" s="6">
        <v>9.09</v>
      </c>
      <c r="G110" s="6">
        <v>3.82</v>
      </c>
      <c r="H110" s="6">
        <v>9.5500000000000007</v>
      </c>
      <c r="I110" s="6">
        <v>21.95</v>
      </c>
      <c r="J110" s="6">
        <v>42.72</v>
      </c>
      <c r="K110" s="6">
        <v>0.27</v>
      </c>
      <c r="L110" s="6">
        <v>3.4000000000000002E-2</v>
      </c>
      <c r="M110" s="6">
        <v>14.81</v>
      </c>
      <c r="N110" s="6">
        <v>0.82</v>
      </c>
      <c r="O110" s="13" t="str">
        <f t="shared" si="4"/>
        <v>Fixed</v>
      </c>
      <c r="P110" s="23">
        <v>2</v>
      </c>
      <c r="Q110" s="23">
        <v>3</v>
      </c>
      <c r="R110" s="23">
        <v>5</v>
      </c>
      <c r="S110" s="13">
        <f t="shared" si="3"/>
        <v>8</v>
      </c>
      <c r="U110"/>
      <c r="V110"/>
      <c r="W110"/>
      <c r="X110"/>
      <c r="Y110"/>
      <c r="Z110"/>
      <c r="AA110"/>
      <c r="AB110"/>
      <c r="AC110"/>
    </row>
    <row r="111" spans="1:29" ht="15" x14ac:dyDescent="0.35">
      <c r="A111" s="5" t="s">
        <v>158</v>
      </c>
      <c r="B111" s="6">
        <v>2.27</v>
      </c>
      <c r="C111" s="6">
        <v>83.09</v>
      </c>
      <c r="D111" s="6">
        <v>12.86</v>
      </c>
      <c r="E111" s="6">
        <v>5.73</v>
      </c>
      <c r="F111" s="6">
        <v>9.09</v>
      </c>
      <c r="G111" s="6">
        <v>3.82</v>
      </c>
      <c r="H111" s="6">
        <v>9.5500000000000007</v>
      </c>
      <c r="I111" s="6">
        <v>21.95</v>
      </c>
      <c r="J111" s="6">
        <v>42.72</v>
      </c>
      <c r="K111" s="6">
        <v>0.27</v>
      </c>
      <c r="L111" s="6">
        <v>3.4000000000000002E-2</v>
      </c>
      <c r="M111" s="6">
        <v>14.81</v>
      </c>
      <c r="N111" s="6">
        <v>0.82</v>
      </c>
      <c r="O111" s="13" t="str">
        <f t="shared" si="4"/>
        <v>Fixed</v>
      </c>
      <c r="P111" s="23">
        <v>2</v>
      </c>
      <c r="Q111" s="23">
        <v>3</v>
      </c>
      <c r="R111" s="23">
        <v>5</v>
      </c>
      <c r="S111" s="13">
        <f t="shared" si="3"/>
        <v>8</v>
      </c>
      <c r="U111"/>
      <c r="V111"/>
      <c r="W111"/>
      <c r="X111"/>
      <c r="Y111"/>
      <c r="Z111"/>
      <c r="AA111"/>
      <c r="AB111"/>
      <c r="AC111"/>
    </row>
    <row r="112" spans="1:29" ht="15" x14ac:dyDescent="0.35">
      <c r="A112" s="7" t="s">
        <v>84</v>
      </c>
      <c r="B112" s="8">
        <v>4.3099999999999996</v>
      </c>
      <c r="C112" s="8">
        <v>72.849999999999994</v>
      </c>
      <c r="D112" s="8">
        <v>36.380000000000003</v>
      </c>
      <c r="E112" s="8">
        <v>16.38</v>
      </c>
      <c r="F112" s="8">
        <v>33.92</v>
      </c>
      <c r="G112" s="8">
        <v>9</v>
      </c>
      <c r="H112" s="8">
        <v>25.38</v>
      </c>
      <c r="I112" s="8">
        <v>70.31</v>
      </c>
      <c r="J112" s="8">
        <v>153.38999999999999</v>
      </c>
      <c r="K112" s="8">
        <v>2.15</v>
      </c>
      <c r="L112" s="8">
        <v>2.1999999999999999E-2</v>
      </c>
      <c r="M112" s="8">
        <v>1241</v>
      </c>
      <c r="N112" s="8">
        <v>68.92</v>
      </c>
      <c r="O112" s="13" t="str">
        <f t="shared" si="4"/>
        <v>Fixed</v>
      </c>
      <c r="P112" s="23">
        <v>1</v>
      </c>
      <c r="Q112" s="23">
        <v>1</v>
      </c>
      <c r="R112" s="23">
        <v>1</v>
      </c>
      <c r="S112" s="13">
        <f t="shared" si="3"/>
        <v>2</v>
      </c>
      <c r="U112"/>
      <c r="V112"/>
      <c r="W112"/>
      <c r="X112"/>
      <c r="Y112"/>
      <c r="Z112"/>
      <c r="AA112"/>
      <c r="AB112"/>
      <c r="AC112"/>
    </row>
    <row r="113" spans="1:29" ht="15" x14ac:dyDescent="0.35">
      <c r="A113" s="7" t="s">
        <v>42</v>
      </c>
      <c r="B113" s="8">
        <v>1.92</v>
      </c>
      <c r="C113" s="8">
        <v>85.24</v>
      </c>
      <c r="D113" s="8">
        <v>9</v>
      </c>
      <c r="E113" s="8">
        <v>5.16</v>
      </c>
      <c r="F113" s="8">
        <v>7</v>
      </c>
      <c r="G113" s="8">
        <v>2.2400000000000002</v>
      </c>
      <c r="H113" s="8">
        <v>7.4</v>
      </c>
      <c r="I113" s="8">
        <v>16</v>
      </c>
      <c r="J113" s="8">
        <v>31.46</v>
      </c>
      <c r="K113" s="8">
        <v>1.96</v>
      </c>
      <c r="L113" s="8">
        <v>8.8999999999999996E-2</v>
      </c>
      <c r="M113" s="8">
        <v>83.24</v>
      </c>
      <c r="N113" s="8">
        <v>4.62</v>
      </c>
      <c r="O113" s="13" t="str">
        <f t="shared" si="4"/>
        <v>Fixed</v>
      </c>
      <c r="P113" s="23">
        <v>7</v>
      </c>
      <c r="Q113" s="23">
        <v>7</v>
      </c>
      <c r="R113" s="23">
        <v>7</v>
      </c>
      <c r="S113" s="13">
        <f t="shared" si="3"/>
        <v>14</v>
      </c>
      <c r="U113"/>
      <c r="V113"/>
      <c r="W113"/>
      <c r="X113"/>
      <c r="Y113"/>
      <c r="Z113"/>
      <c r="AA113"/>
      <c r="AB113"/>
      <c r="AC113"/>
    </row>
    <row r="114" spans="1:29" ht="15" x14ac:dyDescent="0.35">
      <c r="A114" s="7" t="s">
        <v>68</v>
      </c>
      <c r="B114" s="8">
        <v>2.56</v>
      </c>
      <c r="C114" s="8">
        <v>82.61</v>
      </c>
      <c r="D114" s="8">
        <v>10.78</v>
      </c>
      <c r="E114" s="8">
        <v>5.61</v>
      </c>
      <c r="F114" s="8">
        <v>8.2799999999999994</v>
      </c>
      <c r="G114" s="8">
        <v>3.56</v>
      </c>
      <c r="H114" s="8">
        <v>9.17</v>
      </c>
      <c r="I114" s="8">
        <v>19.059999999999999</v>
      </c>
      <c r="J114" s="8">
        <v>44.07</v>
      </c>
      <c r="K114" s="8">
        <v>0.39</v>
      </c>
      <c r="L114" s="8">
        <v>3.9E-2</v>
      </c>
      <c r="M114" s="8">
        <v>14.74</v>
      </c>
      <c r="N114" s="8">
        <v>0.82</v>
      </c>
      <c r="O114" s="13" t="str">
        <f t="shared" si="4"/>
        <v>Fixed</v>
      </c>
      <c r="P114" s="23">
        <v>3</v>
      </c>
      <c r="Q114" s="23">
        <v>5</v>
      </c>
      <c r="R114" s="23">
        <v>19</v>
      </c>
      <c r="S114" s="13">
        <f t="shared" si="3"/>
        <v>24</v>
      </c>
      <c r="U114"/>
      <c r="V114"/>
      <c r="W114"/>
      <c r="X114"/>
      <c r="Y114"/>
      <c r="Z114"/>
      <c r="AA114"/>
      <c r="AB114"/>
      <c r="AC114"/>
    </row>
    <row r="115" spans="1:29" ht="15" x14ac:dyDescent="0.35">
      <c r="A115" s="7" t="s">
        <v>95</v>
      </c>
      <c r="B115" s="8">
        <v>1.92</v>
      </c>
      <c r="C115" s="8">
        <v>85.24</v>
      </c>
      <c r="D115" s="8">
        <v>9</v>
      </c>
      <c r="E115" s="8">
        <v>5.16</v>
      </c>
      <c r="F115" s="8">
        <v>7</v>
      </c>
      <c r="G115" s="8">
        <v>2.2400000000000002</v>
      </c>
      <c r="H115" s="8">
        <v>7.4</v>
      </c>
      <c r="I115" s="8">
        <v>16</v>
      </c>
      <c r="J115" s="8">
        <v>31.46</v>
      </c>
      <c r="K115" s="8">
        <v>1.96</v>
      </c>
      <c r="L115" s="8">
        <v>8.8999999999999996E-2</v>
      </c>
      <c r="M115" s="8">
        <v>83.24</v>
      </c>
      <c r="N115" s="8">
        <v>4.62</v>
      </c>
      <c r="O115" s="13" t="str">
        <f t="shared" si="4"/>
        <v>Fixed</v>
      </c>
      <c r="P115" s="23">
        <v>7</v>
      </c>
      <c r="Q115" s="23">
        <v>7</v>
      </c>
      <c r="R115" s="23">
        <v>7</v>
      </c>
      <c r="S115" s="13">
        <f t="shared" si="3"/>
        <v>14</v>
      </c>
      <c r="U115"/>
      <c r="V115"/>
      <c r="W115"/>
      <c r="X115"/>
      <c r="Y115"/>
      <c r="Z115"/>
      <c r="AA115"/>
      <c r="AB115"/>
      <c r="AC115"/>
    </row>
    <row r="116" spans="1:29" ht="15" x14ac:dyDescent="0.35">
      <c r="A116" s="5" t="s">
        <v>154</v>
      </c>
      <c r="B116" s="6">
        <v>1.62</v>
      </c>
      <c r="C116" s="6">
        <v>87</v>
      </c>
      <c r="D116" s="6">
        <v>7.12</v>
      </c>
      <c r="E116" s="6">
        <v>3.5</v>
      </c>
      <c r="F116" s="6">
        <v>3.38</v>
      </c>
      <c r="G116" s="6">
        <v>2.88</v>
      </c>
      <c r="H116" s="6">
        <v>6.38</v>
      </c>
      <c r="I116" s="6">
        <v>10.5</v>
      </c>
      <c r="J116" s="6">
        <v>25.41</v>
      </c>
      <c r="K116" s="6">
        <v>0</v>
      </c>
      <c r="L116" s="6">
        <v>0</v>
      </c>
      <c r="M116" s="6">
        <v>0</v>
      </c>
      <c r="N116" s="6">
        <v>0</v>
      </c>
      <c r="O116" s="13" t="str">
        <f t="shared" si="4"/>
        <v>Fixed</v>
      </c>
      <c r="P116" s="23">
        <v>1</v>
      </c>
      <c r="Q116" s="23">
        <v>1</v>
      </c>
      <c r="R116" s="23">
        <v>3</v>
      </c>
      <c r="S116" s="13">
        <f t="shared" si="3"/>
        <v>4</v>
      </c>
      <c r="U116"/>
      <c r="V116"/>
      <c r="W116"/>
      <c r="X116"/>
      <c r="Y116"/>
      <c r="Z116"/>
      <c r="AA116"/>
      <c r="AB116"/>
      <c r="AC116"/>
    </row>
    <row r="117" spans="1:29" ht="15" x14ac:dyDescent="0.35">
      <c r="A117" s="5" t="s">
        <v>144</v>
      </c>
      <c r="B117" s="6">
        <v>3.29</v>
      </c>
      <c r="C117" s="6">
        <v>75.73</v>
      </c>
      <c r="D117" s="6">
        <v>20.88</v>
      </c>
      <c r="E117" s="6">
        <v>8.51</v>
      </c>
      <c r="F117" s="6">
        <v>16.670000000000002</v>
      </c>
      <c r="G117" s="6">
        <v>5.0199999999999996</v>
      </c>
      <c r="H117" s="6">
        <v>13.53</v>
      </c>
      <c r="I117" s="6">
        <v>37.549999999999997</v>
      </c>
      <c r="J117" s="6">
        <v>73.849999999999994</v>
      </c>
      <c r="K117" s="6">
        <v>9.8000000000000004E-2</v>
      </c>
      <c r="L117" s="6">
        <v>3.9E-2</v>
      </c>
      <c r="M117" s="6">
        <v>2.4300000000000002</v>
      </c>
      <c r="N117" s="6">
        <v>0.14000000000000001</v>
      </c>
      <c r="O117" s="13" t="str">
        <f t="shared" si="4"/>
        <v>Fixed</v>
      </c>
      <c r="P117" s="23">
        <v>16</v>
      </c>
      <c r="Q117" s="23">
        <v>120</v>
      </c>
      <c r="R117" s="23">
        <v>21</v>
      </c>
      <c r="S117" s="13">
        <f t="shared" si="3"/>
        <v>141</v>
      </c>
      <c r="U117"/>
      <c r="V117"/>
      <c r="W117"/>
      <c r="X117"/>
      <c r="Y117"/>
      <c r="Z117"/>
      <c r="AA117"/>
      <c r="AB117"/>
      <c r="AC117"/>
    </row>
    <row r="118" spans="1:29" ht="15" x14ac:dyDescent="0.35">
      <c r="A118" s="5" t="s">
        <v>174</v>
      </c>
      <c r="B118" s="6">
        <v>2.56</v>
      </c>
      <c r="C118" s="6">
        <v>82.61</v>
      </c>
      <c r="D118" s="6">
        <v>10.78</v>
      </c>
      <c r="E118" s="6">
        <v>5.61</v>
      </c>
      <c r="F118" s="6">
        <v>8.2799999999999994</v>
      </c>
      <c r="G118" s="6">
        <v>3.56</v>
      </c>
      <c r="H118" s="6">
        <v>9.17</v>
      </c>
      <c r="I118" s="6">
        <v>19.059999999999999</v>
      </c>
      <c r="J118" s="6">
        <v>44.07</v>
      </c>
      <c r="K118" s="6">
        <v>0.39</v>
      </c>
      <c r="L118" s="6">
        <v>3.9E-2</v>
      </c>
      <c r="M118" s="6">
        <v>14.74</v>
      </c>
      <c r="N118" s="6">
        <v>0.82</v>
      </c>
      <c r="O118" s="13" t="str">
        <f t="shared" si="4"/>
        <v>Fixed</v>
      </c>
      <c r="P118" s="23">
        <v>3</v>
      </c>
      <c r="Q118" s="23">
        <v>5</v>
      </c>
      <c r="R118" s="23">
        <v>19</v>
      </c>
      <c r="S118" s="13">
        <f t="shared" si="3"/>
        <v>24</v>
      </c>
      <c r="U118"/>
      <c r="V118"/>
      <c r="W118"/>
      <c r="X118"/>
      <c r="Y118"/>
      <c r="Z118"/>
      <c r="AA118"/>
      <c r="AB118"/>
      <c r="AC118"/>
    </row>
    <row r="119" spans="1:29" ht="15" x14ac:dyDescent="0.35">
      <c r="A119" s="5" t="s">
        <v>77</v>
      </c>
      <c r="B119" s="6">
        <v>2.56</v>
      </c>
      <c r="C119" s="6">
        <v>82.61</v>
      </c>
      <c r="D119" s="6">
        <v>10.78</v>
      </c>
      <c r="E119" s="6">
        <v>5.61</v>
      </c>
      <c r="F119" s="6">
        <v>8.2799999999999994</v>
      </c>
      <c r="G119" s="6">
        <v>3.56</v>
      </c>
      <c r="H119" s="6">
        <v>9.17</v>
      </c>
      <c r="I119" s="6">
        <v>19.059999999999999</v>
      </c>
      <c r="J119" s="6">
        <v>44.07</v>
      </c>
      <c r="K119" s="6">
        <v>0.39</v>
      </c>
      <c r="L119" s="6">
        <v>3.9E-2</v>
      </c>
      <c r="M119" s="6">
        <v>14.74</v>
      </c>
      <c r="N119" s="6">
        <v>0.82</v>
      </c>
      <c r="O119" s="13" t="str">
        <f t="shared" si="4"/>
        <v>Fixed</v>
      </c>
      <c r="P119" s="23">
        <v>3</v>
      </c>
      <c r="Q119" s="23">
        <v>5</v>
      </c>
      <c r="R119" s="23">
        <v>19</v>
      </c>
      <c r="S119" s="13">
        <f t="shared" si="3"/>
        <v>24</v>
      </c>
      <c r="U119"/>
      <c r="V119"/>
      <c r="W119"/>
      <c r="X119"/>
      <c r="Y119"/>
      <c r="Z119"/>
      <c r="AA119"/>
      <c r="AB119"/>
      <c r="AC119"/>
    </row>
    <row r="120" spans="1:29" ht="15" x14ac:dyDescent="0.35">
      <c r="A120" s="5" t="s">
        <v>49</v>
      </c>
      <c r="B120" s="6">
        <v>2.56</v>
      </c>
      <c r="C120" s="6">
        <v>82.61</v>
      </c>
      <c r="D120" s="6">
        <v>10.78</v>
      </c>
      <c r="E120" s="6">
        <v>5.61</v>
      </c>
      <c r="F120" s="6">
        <v>8.2799999999999994</v>
      </c>
      <c r="G120" s="6">
        <v>3.56</v>
      </c>
      <c r="H120" s="6">
        <v>9.17</v>
      </c>
      <c r="I120" s="6">
        <v>19.059999999999999</v>
      </c>
      <c r="J120" s="6">
        <v>44.07</v>
      </c>
      <c r="K120" s="6">
        <v>0.39</v>
      </c>
      <c r="L120" s="6">
        <v>3.9E-2</v>
      </c>
      <c r="M120" s="6">
        <v>14.74</v>
      </c>
      <c r="N120" s="6">
        <v>0.82</v>
      </c>
      <c r="O120" s="13" t="str">
        <f t="shared" si="4"/>
        <v>Fixed</v>
      </c>
      <c r="P120" s="23">
        <v>3</v>
      </c>
      <c r="Q120" s="23">
        <v>5</v>
      </c>
      <c r="R120" s="23">
        <v>19</v>
      </c>
      <c r="S120" s="13">
        <f t="shared" si="3"/>
        <v>24</v>
      </c>
      <c r="U120"/>
      <c r="V120"/>
      <c r="W120"/>
      <c r="X120"/>
      <c r="Y120"/>
      <c r="Z120"/>
      <c r="AA120"/>
      <c r="AB120"/>
      <c r="AC120"/>
    </row>
    <row r="121" spans="1:29" ht="15" x14ac:dyDescent="0.35">
      <c r="A121" s="7" t="s">
        <v>153</v>
      </c>
      <c r="B121" s="8">
        <v>2.56</v>
      </c>
      <c r="C121" s="8">
        <v>82.61</v>
      </c>
      <c r="D121" s="8">
        <v>10.78</v>
      </c>
      <c r="E121" s="8">
        <v>5.61</v>
      </c>
      <c r="F121" s="8">
        <v>8.2799999999999994</v>
      </c>
      <c r="G121" s="8">
        <v>3.56</v>
      </c>
      <c r="H121" s="8">
        <v>9.17</v>
      </c>
      <c r="I121" s="8">
        <v>19.059999999999999</v>
      </c>
      <c r="J121" s="8">
        <v>44.07</v>
      </c>
      <c r="K121" s="8">
        <v>0.39</v>
      </c>
      <c r="L121" s="8">
        <v>3.9E-2</v>
      </c>
      <c r="M121" s="8">
        <v>14.74</v>
      </c>
      <c r="N121" s="8">
        <v>0.82</v>
      </c>
      <c r="O121" s="13" t="str">
        <f t="shared" ref="O121:O152" si="5">IF(NOT(ISERR(SEARCH("*_Buggy",$A121))), "Buggy", IF(NOT(ISERR(SEARCH("*_Fixed",$A121))), "Fixed", IF(NOT(ISERR(SEARCH("*_Repaired",$A121))), "Repaired", "")))</f>
        <v>Fixed</v>
      </c>
      <c r="P121" s="23">
        <v>3</v>
      </c>
      <c r="Q121" s="23">
        <v>5</v>
      </c>
      <c r="R121" s="23">
        <v>19</v>
      </c>
      <c r="S121" s="13">
        <f t="shared" si="3"/>
        <v>24</v>
      </c>
      <c r="U121"/>
      <c r="V121"/>
      <c r="W121"/>
      <c r="X121"/>
      <c r="Y121"/>
      <c r="Z121"/>
      <c r="AA121"/>
      <c r="AB121"/>
      <c r="AC121"/>
    </row>
    <row r="122" spans="1:29" ht="15" x14ac:dyDescent="0.35">
      <c r="A122" s="7" t="s">
        <v>48</v>
      </c>
      <c r="B122" s="8">
        <v>2.56</v>
      </c>
      <c r="C122" s="8">
        <v>82.61</v>
      </c>
      <c r="D122" s="8">
        <v>10.78</v>
      </c>
      <c r="E122" s="8">
        <v>5.61</v>
      </c>
      <c r="F122" s="8">
        <v>8.2799999999999994</v>
      </c>
      <c r="G122" s="8">
        <v>3.56</v>
      </c>
      <c r="H122" s="8">
        <v>9.17</v>
      </c>
      <c r="I122" s="8">
        <v>19.059999999999999</v>
      </c>
      <c r="J122" s="8">
        <v>44.07</v>
      </c>
      <c r="K122" s="8">
        <v>0.39</v>
      </c>
      <c r="L122" s="8">
        <v>3.9E-2</v>
      </c>
      <c r="M122" s="8">
        <v>14.74</v>
      </c>
      <c r="N122" s="8">
        <v>0.82</v>
      </c>
      <c r="O122" s="13" t="str">
        <f t="shared" si="5"/>
        <v>Fixed</v>
      </c>
      <c r="P122" s="23">
        <v>3</v>
      </c>
      <c r="Q122" s="23">
        <v>5</v>
      </c>
      <c r="R122" s="23">
        <v>19</v>
      </c>
      <c r="S122" s="13">
        <f t="shared" si="3"/>
        <v>24</v>
      </c>
      <c r="U122"/>
      <c r="V122"/>
      <c r="W122"/>
      <c r="X122"/>
      <c r="Y122"/>
      <c r="Z122"/>
      <c r="AA122"/>
      <c r="AB122"/>
      <c r="AC122"/>
    </row>
    <row r="123" spans="1:29" ht="15" x14ac:dyDescent="0.35">
      <c r="A123" s="7" t="s">
        <v>91</v>
      </c>
      <c r="B123" s="8">
        <v>7.33</v>
      </c>
      <c r="C123" s="8">
        <v>56</v>
      </c>
      <c r="D123" s="8">
        <v>77.33</v>
      </c>
      <c r="E123" s="8">
        <v>16</v>
      </c>
      <c r="F123" s="8">
        <v>47</v>
      </c>
      <c r="G123" s="8">
        <v>8.67</v>
      </c>
      <c r="H123" s="8">
        <v>24.67</v>
      </c>
      <c r="I123" s="8">
        <v>124.33</v>
      </c>
      <c r="J123" s="8">
        <v>172.55</v>
      </c>
      <c r="K123" s="8">
        <v>0</v>
      </c>
      <c r="L123" s="8">
        <v>0</v>
      </c>
      <c r="M123" s="8">
        <v>0</v>
      </c>
      <c r="N123" s="8">
        <v>0</v>
      </c>
      <c r="O123" s="13" t="str">
        <f t="shared" si="5"/>
        <v>Fixed</v>
      </c>
      <c r="P123" s="23">
        <v>1</v>
      </c>
      <c r="Q123" s="23">
        <v>1</v>
      </c>
      <c r="R123" s="23">
        <v>13</v>
      </c>
      <c r="S123" s="13">
        <f t="shared" si="3"/>
        <v>14</v>
      </c>
      <c r="U123"/>
      <c r="V123"/>
      <c r="W123"/>
      <c r="X123"/>
      <c r="Y123"/>
      <c r="Z123"/>
      <c r="AA123"/>
      <c r="AB123"/>
      <c r="AC123"/>
    </row>
    <row r="124" spans="1:29" ht="15" x14ac:dyDescent="0.35">
      <c r="A124" s="7" t="s">
        <v>145</v>
      </c>
      <c r="B124" s="8">
        <v>7.33</v>
      </c>
      <c r="C124" s="8">
        <v>56</v>
      </c>
      <c r="D124" s="8">
        <v>77.33</v>
      </c>
      <c r="E124" s="8">
        <v>16</v>
      </c>
      <c r="F124" s="8">
        <v>47</v>
      </c>
      <c r="G124" s="8">
        <v>8.67</v>
      </c>
      <c r="H124" s="8">
        <v>24.67</v>
      </c>
      <c r="I124" s="8">
        <v>124.33</v>
      </c>
      <c r="J124" s="8">
        <v>172.55</v>
      </c>
      <c r="K124" s="8">
        <v>0</v>
      </c>
      <c r="L124" s="8">
        <v>0</v>
      </c>
      <c r="M124" s="8">
        <v>0</v>
      </c>
      <c r="N124" s="8">
        <v>0</v>
      </c>
      <c r="O124" s="13" t="str">
        <f t="shared" si="5"/>
        <v>Fixed</v>
      </c>
      <c r="P124" s="23">
        <v>1</v>
      </c>
      <c r="Q124" s="23">
        <v>1</v>
      </c>
      <c r="R124" s="23">
        <v>13</v>
      </c>
      <c r="S124" s="13">
        <f t="shared" si="3"/>
        <v>14</v>
      </c>
      <c r="U124"/>
      <c r="V124"/>
      <c r="W124"/>
      <c r="X124"/>
      <c r="Y124"/>
      <c r="Z124"/>
      <c r="AA124"/>
      <c r="AB124"/>
      <c r="AC124"/>
    </row>
    <row r="125" spans="1:29" ht="29.4" thickBot="1" x14ac:dyDescent="0.4">
      <c r="A125" s="18" t="s">
        <v>41</v>
      </c>
      <c r="B125" s="19">
        <v>1.92</v>
      </c>
      <c r="C125" s="19">
        <v>85.24</v>
      </c>
      <c r="D125" s="19">
        <v>9</v>
      </c>
      <c r="E125" s="19">
        <v>5.16</v>
      </c>
      <c r="F125" s="19">
        <v>7</v>
      </c>
      <c r="G125" s="19">
        <v>2.2400000000000002</v>
      </c>
      <c r="H125" s="19">
        <v>7.4</v>
      </c>
      <c r="I125" s="19">
        <v>16</v>
      </c>
      <c r="J125" s="19">
        <v>31.46</v>
      </c>
      <c r="K125" s="19">
        <v>1.96</v>
      </c>
      <c r="L125" s="19">
        <v>8.8999999999999996E-2</v>
      </c>
      <c r="M125" s="19">
        <v>83.24</v>
      </c>
      <c r="N125" s="19">
        <v>4.62</v>
      </c>
      <c r="O125" s="20" t="str">
        <f t="shared" si="5"/>
        <v>Fixed</v>
      </c>
      <c r="P125" s="25">
        <v>7</v>
      </c>
      <c r="Q125" s="25">
        <v>7</v>
      </c>
      <c r="R125" s="25">
        <v>7</v>
      </c>
      <c r="S125" s="20">
        <f t="shared" si="3"/>
        <v>14</v>
      </c>
      <c r="T125" s="33"/>
      <c r="U125" s="32" t="s">
        <v>253</v>
      </c>
      <c r="V125" s="32" t="s">
        <v>254</v>
      </c>
      <c r="W125" s="32" t="s">
        <v>251</v>
      </c>
      <c r="X125" s="32" t="s">
        <v>252</v>
      </c>
      <c r="Y125" s="32" t="s">
        <v>255</v>
      </c>
      <c r="Z125"/>
      <c r="AA125"/>
      <c r="AB125"/>
      <c r="AC125"/>
    </row>
    <row r="126" spans="1:29" ht="15" x14ac:dyDescent="0.35">
      <c r="A126" s="15" t="s">
        <v>140</v>
      </c>
      <c r="B126" s="16">
        <v>2.57</v>
      </c>
      <c r="C126" s="16">
        <v>82</v>
      </c>
      <c r="D126" s="16">
        <v>6.74</v>
      </c>
      <c r="E126" s="16">
        <v>2.91</v>
      </c>
      <c r="F126" s="16">
        <v>8.69</v>
      </c>
      <c r="G126" s="16">
        <v>3.46</v>
      </c>
      <c r="H126" s="16">
        <v>6.37</v>
      </c>
      <c r="I126" s="16">
        <v>15.43</v>
      </c>
      <c r="J126" s="16">
        <v>27.24</v>
      </c>
      <c r="K126" s="16">
        <v>1.1399999999999999</v>
      </c>
      <c r="L126" s="16">
        <v>0.1</v>
      </c>
      <c r="M126" s="16">
        <v>17.14</v>
      </c>
      <c r="N126" s="16">
        <v>0.95</v>
      </c>
      <c r="O126" s="17" t="str">
        <f t="shared" si="5"/>
        <v>Repaired</v>
      </c>
      <c r="P126" s="24">
        <v>1</v>
      </c>
      <c r="Q126" s="24">
        <v>1</v>
      </c>
      <c r="R126" s="24">
        <v>3</v>
      </c>
      <c r="S126" s="17">
        <f t="shared" si="3"/>
        <v>4</v>
      </c>
      <c r="U126" t="str">
        <f>IF(AND($P75=1,$P126=1,$S75=1,$S126=1), "YES", "NO")</f>
        <v>NO</v>
      </c>
      <c r="V126" t="str">
        <f>IF(AND($P75=1,$P126=1,$S75&gt;1,$S126&gt;1), "YES", "NO")</f>
        <v>YES</v>
      </c>
      <c r="W126" t="str">
        <f>IF(AND(P75&gt;1,P126&gt;1,P75=S75,P126=S126), "YES", "NO")</f>
        <v>NO</v>
      </c>
      <c r="X126" t="str">
        <f>IF(AND(P75&gt;1,P126&gt;1,P75&lt;S75,P126&lt;S126), "YES", "NO")</f>
        <v>NO</v>
      </c>
      <c r="Y126" t="str">
        <f>IF(AND($S75&gt;5,$S126&gt;5), "YES", "NO")</f>
        <v>NO</v>
      </c>
      <c r="Z126"/>
      <c r="AA126"/>
      <c r="AB126"/>
      <c r="AC126"/>
    </row>
    <row r="127" spans="1:29" ht="15" x14ac:dyDescent="0.35">
      <c r="A127" s="7" t="s">
        <v>97</v>
      </c>
      <c r="B127" s="8">
        <v>2.57</v>
      </c>
      <c r="C127" s="8">
        <v>82</v>
      </c>
      <c r="D127" s="8">
        <v>6.74</v>
      </c>
      <c r="E127" s="8">
        <v>2.91</v>
      </c>
      <c r="F127" s="8">
        <v>8.69</v>
      </c>
      <c r="G127" s="8">
        <v>3.46</v>
      </c>
      <c r="H127" s="8">
        <v>6.37</v>
      </c>
      <c r="I127" s="8">
        <v>15.43</v>
      </c>
      <c r="J127" s="8">
        <v>27.24</v>
      </c>
      <c r="K127" s="8">
        <v>1.1399999999999999</v>
      </c>
      <c r="L127" s="8">
        <v>0.1</v>
      </c>
      <c r="M127" s="8">
        <v>17.14</v>
      </c>
      <c r="N127" s="8">
        <v>0.95</v>
      </c>
      <c r="O127" s="13" t="str">
        <f t="shared" si="5"/>
        <v>Repaired</v>
      </c>
      <c r="P127" s="23">
        <v>1</v>
      </c>
      <c r="Q127" s="23">
        <v>1</v>
      </c>
      <c r="R127" s="23">
        <v>3</v>
      </c>
      <c r="S127" s="13">
        <f t="shared" si="3"/>
        <v>4</v>
      </c>
      <c r="U127" t="str">
        <f t="shared" ref="U127:U176" si="6">IF(AND($P76=1,$P127=1,$S76=1,$S127=1), "YES", "NO")</f>
        <v>NO</v>
      </c>
      <c r="V127" t="str">
        <f t="shared" ref="V127:V176" si="7">IF(AND($P76=1,$P127=1,$S76&gt;1,$S127&gt;1), "YES", "NO")</f>
        <v>YES</v>
      </c>
      <c r="W127" t="str">
        <f t="shared" ref="W127:W176" si="8">IF(AND(P76&gt;1,P127&gt;1,P76=S76,P127=S127), "YES", "NO")</f>
        <v>NO</v>
      </c>
      <c r="X127" t="str">
        <f t="shared" ref="X127:X176" si="9">IF(AND(P76&gt;1,P127&gt;1,P76&lt;S76,P127&lt;S127), "YES", "NO")</f>
        <v>NO</v>
      </c>
      <c r="Y127" t="str">
        <f t="shared" ref="Y127:Y176" si="10">IF(AND($S76&gt;5,$S127&gt;5), "YES", "NO")</f>
        <v>NO</v>
      </c>
      <c r="Z127"/>
      <c r="AA127"/>
      <c r="AB127"/>
      <c r="AC127"/>
    </row>
    <row r="128" spans="1:29" ht="15" x14ac:dyDescent="0.35">
      <c r="A128" s="7" t="s">
        <v>107</v>
      </c>
      <c r="B128" s="8">
        <v>2.57</v>
      </c>
      <c r="C128" s="8">
        <v>82</v>
      </c>
      <c r="D128" s="8">
        <v>6.74</v>
      </c>
      <c r="E128" s="8">
        <v>2.91</v>
      </c>
      <c r="F128" s="8">
        <v>8.69</v>
      </c>
      <c r="G128" s="8">
        <v>3.46</v>
      </c>
      <c r="H128" s="8">
        <v>6.37</v>
      </c>
      <c r="I128" s="8">
        <v>15.43</v>
      </c>
      <c r="J128" s="8">
        <v>27.24</v>
      </c>
      <c r="K128" s="8">
        <v>1.1399999999999999</v>
      </c>
      <c r="L128" s="8">
        <v>0.1</v>
      </c>
      <c r="M128" s="8">
        <v>17.14</v>
      </c>
      <c r="N128" s="8">
        <v>0.95</v>
      </c>
      <c r="O128" s="13" t="str">
        <f t="shared" si="5"/>
        <v>Repaired</v>
      </c>
      <c r="P128" s="23">
        <v>1</v>
      </c>
      <c r="Q128" s="23">
        <v>2</v>
      </c>
      <c r="R128" s="23">
        <v>4</v>
      </c>
      <c r="S128" s="13">
        <f t="shared" si="3"/>
        <v>6</v>
      </c>
      <c r="U128" t="str">
        <f t="shared" si="6"/>
        <v>NO</v>
      </c>
      <c r="V128" t="str">
        <f t="shared" si="7"/>
        <v>YES</v>
      </c>
      <c r="W128" t="str">
        <f t="shared" si="8"/>
        <v>NO</v>
      </c>
      <c r="X128" t="str">
        <f t="shared" si="9"/>
        <v>NO</v>
      </c>
      <c r="Y128" t="str">
        <f t="shared" si="10"/>
        <v>NO</v>
      </c>
      <c r="Z128"/>
      <c r="AA128"/>
      <c r="AB128"/>
      <c r="AC128"/>
    </row>
    <row r="129" spans="1:29" ht="15" x14ac:dyDescent="0.35">
      <c r="A129" s="5" t="s">
        <v>43</v>
      </c>
      <c r="B129" s="6">
        <v>2.6</v>
      </c>
      <c r="C129" s="6">
        <v>81.400000000000006</v>
      </c>
      <c r="D129" s="6">
        <v>6.77</v>
      </c>
      <c r="E129" s="6">
        <v>2.91</v>
      </c>
      <c r="F129" s="6">
        <v>8.74</v>
      </c>
      <c r="G129" s="6">
        <v>3.49</v>
      </c>
      <c r="H129" s="6">
        <v>6.4</v>
      </c>
      <c r="I129" s="6">
        <v>15.51</v>
      </c>
      <c r="J129" s="6">
        <v>27.37</v>
      </c>
      <c r="K129" s="6">
        <v>1.1399999999999999</v>
      </c>
      <c r="L129" s="6">
        <v>0.1</v>
      </c>
      <c r="M129" s="6">
        <v>17.14</v>
      </c>
      <c r="N129" s="6">
        <v>0.95</v>
      </c>
      <c r="O129" s="13" t="str">
        <f t="shared" si="5"/>
        <v>Repaired</v>
      </c>
      <c r="P129" s="23">
        <v>2</v>
      </c>
      <c r="Q129" s="23">
        <v>2</v>
      </c>
      <c r="R129" s="23">
        <v>8</v>
      </c>
      <c r="S129" s="13">
        <f t="shared" si="3"/>
        <v>10</v>
      </c>
      <c r="U129" t="str">
        <f t="shared" si="6"/>
        <v>NO</v>
      </c>
      <c r="V129" t="str">
        <f t="shared" si="7"/>
        <v>NO</v>
      </c>
      <c r="W129" t="str">
        <f t="shared" si="8"/>
        <v>NO</v>
      </c>
      <c r="X129" t="str">
        <f t="shared" si="9"/>
        <v>NO</v>
      </c>
      <c r="Y129" t="str">
        <f t="shared" si="10"/>
        <v>NO</v>
      </c>
      <c r="Z129"/>
      <c r="AA129"/>
      <c r="AB129"/>
      <c r="AC129"/>
    </row>
    <row r="130" spans="1:29" ht="15" x14ac:dyDescent="0.35">
      <c r="A130" s="5" t="s">
        <v>61</v>
      </c>
      <c r="B130" s="6">
        <v>2.57</v>
      </c>
      <c r="C130" s="6">
        <v>82</v>
      </c>
      <c r="D130" s="6">
        <v>6.74</v>
      </c>
      <c r="E130" s="6">
        <v>2.91</v>
      </c>
      <c r="F130" s="6">
        <v>8.69</v>
      </c>
      <c r="G130" s="6">
        <v>3.46</v>
      </c>
      <c r="H130" s="6">
        <v>6.37</v>
      </c>
      <c r="I130" s="6">
        <v>15.43</v>
      </c>
      <c r="J130" s="6">
        <v>27.24</v>
      </c>
      <c r="K130" s="6">
        <v>1.1399999999999999</v>
      </c>
      <c r="L130" s="6">
        <v>0.1</v>
      </c>
      <c r="M130" s="6">
        <v>17.14</v>
      </c>
      <c r="N130" s="6">
        <v>0.95</v>
      </c>
      <c r="O130" s="13" t="str">
        <f t="shared" si="5"/>
        <v>Repaired</v>
      </c>
      <c r="P130" s="23">
        <v>2</v>
      </c>
      <c r="Q130" s="23">
        <v>2</v>
      </c>
      <c r="R130" s="23">
        <v>4</v>
      </c>
      <c r="S130" s="13">
        <f t="shared" si="3"/>
        <v>6</v>
      </c>
      <c r="U130" t="str">
        <f t="shared" si="6"/>
        <v>NO</v>
      </c>
      <c r="V130" t="str">
        <f t="shared" si="7"/>
        <v>NO</v>
      </c>
      <c r="W130" t="str">
        <f t="shared" si="8"/>
        <v>NO</v>
      </c>
      <c r="X130" t="str">
        <f t="shared" si="9"/>
        <v>NO</v>
      </c>
      <c r="Y130" t="str">
        <f t="shared" si="10"/>
        <v>NO</v>
      </c>
      <c r="Z130"/>
      <c r="AA130"/>
      <c r="AB130"/>
      <c r="AC130"/>
    </row>
    <row r="131" spans="1:29" ht="15" x14ac:dyDescent="0.35">
      <c r="A131" s="7" t="s">
        <v>159</v>
      </c>
      <c r="B131" s="8">
        <v>2.33</v>
      </c>
      <c r="C131" s="8">
        <v>83</v>
      </c>
      <c r="D131" s="8">
        <v>9.7200000000000006</v>
      </c>
      <c r="E131" s="8">
        <v>5.56</v>
      </c>
      <c r="F131" s="8">
        <v>7.5</v>
      </c>
      <c r="G131" s="8">
        <v>3.39</v>
      </c>
      <c r="H131" s="8">
        <v>8.94</v>
      </c>
      <c r="I131" s="8">
        <v>17.22</v>
      </c>
      <c r="J131" s="8">
        <v>41.76</v>
      </c>
      <c r="K131" s="8">
        <v>0.39</v>
      </c>
      <c r="L131" s="8">
        <v>3.9E-2</v>
      </c>
      <c r="M131" s="8">
        <v>14.74</v>
      </c>
      <c r="N131" s="8">
        <v>0.82</v>
      </c>
      <c r="O131" s="13" t="str">
        <f t="shared" si="5"/>
        <v>Repaired</v>
      </c>
      <c r="P131" s="23">
        <v>3</v>
      </c>
      <c r="Q131" s="23">
        <v>3</v>
      </c>
      <c r="R131" s="23">
        <v>2</v>
      </c>
      <c r="S131" s="13">
        <f t="shared" si="3"/>
        <v>5</v>
      </c>
      <c r="U131" t="str">
        <f t="shared" si="6"/>
        <v>NO</v>
      </c>
      <c r="V131" t="str">
        <f t="shared" si="7"/>
        <v>NO</v>
      </c>
      <c r="W131" t="str">
        <f t="shared" si="8"/>
        <v>NO</v>
      </c>
      <c r="X131" t="str">
        <f t="shared" si="9"/>
        <v>YES</v>
      </c>
      <c r="Y131" t="str">
        <f t="shared" si="10"/>
        <v>NO</v>
      </c>
      <c r="Z131"/>
      <c r="AA131"/>
      <c r="AB131"/>
      <c r="AC131"/>
    </row>
    <row r="132" spans="1:29" ht="15" x14ac:dyDescent="0.35">
      <c r="A132" s="5" t="s">
        <v>170</v>
      </c>
      <c r="B132" s="6">
        <v>2.33</v>
      </c>
      <c r="C132" s="6">
        <v>83.06</v>
      </c>
      <c r="D132" s="6">
        <v>9.7200000000000006</v>
      </c>
      <c r="E132" s="6">
        <v>5.56</v>
      </c>
      <c r="F132" s="6">
        <v>7.44</v>
      </c>
      <c r="G132" s="6">
        <v>3.39</v>
      </c>
      <c r="H132" s="6">
        <v>8.94</v>
      </c>
      <c r="I132" s="6">
        <v>17.170000000000002</v>
      </c>
      <c r="J132" s="6">
        <v>41.73</v>
      </c>
      <c r="K132" s="6">
        <v>0.39</v>
      </c>
      <c r="L132" s="6">
        <v>3.9E-2</v>
      </c>
      <c r="M132" s="6">
        <v>14.74</v>
      </c>
      <c r="N132" s="6">
        <v>0.82</v>
      </c>
      <c r="O132" s="13" t="str">
        <f t="shared" si="5"/>
        <v>Repaired</v>
      </c>
      <c r="P132" s="23">
        <v>2</v>
      </c>
      <c r="Q132" s="23">
        <v>2</v>
      </c>
      <c r="R132" s="13">
        <v>0</v>
      </c>
      <c r="S132" s="13">
        <f t="shared" si="3"/>
        <v>2</v>
      </c>
      <c r="U132" t="str">
        <f t="shared" si="6"/>
        <v>NO</v>
      </c>
      <c r="V132" t="str">
        <f t="shared" si="7"/>
        <v>NO</v>
      </c>
      <c r="W132" t="str">
        <f t="shared" si="8"/>
        <v>NO</v>
      </c>
      <c r="X132" t="str">
        <f t="shared" si="9"/>
        <v>NO</v>
      </c>
      <c r="Y132" t="str">
        <f t="shared" si="10"/>
        <v>NO</v>
      </c>
      <c r="Z132"/>
      <c r="AA132"/>
      <c r="AB132"/>
      <c r="AC132"/>
    </row>
    <row r="133" spans="1:29" ht="15" x14ac:dyDescent="0.35">
      <c r="A133" s="5" t="s">
        <v>156</v>
      </c>
      <c r="B133" s="6">
        <v>2.33</v>
      </c>
      <c r="C133" s="6">
        <v>82.94</v>
      </c>
      <c r="D133" s="6">
        <v>10.06</v>
      </c>
      <c r="E133" s="6">
        <v>5.56</v>
      </c>
      <c r="F133" s="6">
        <v>7.61</v>
      </c>
      <c r="G133" s="6">
        <v>3.44</v>
      </c>
      <c r="H133" s="6">
        <v>9</v>
      </c>
      <c r="I133" s="6">
        <v>17.670000000000002</v>
      </c>
      <c r="J133" s="6">
        <v>42.36</v>
      </c>
      <c r="K133" s="6">
        <v>0.39</v>
      </c>
      <c r="L133" s="6">
        <v>3.9E-2</v>
      </c>
      <c r="M133" s="6">
        <v>14.74</v>
      </c>
      <c r="N133" s="6">
        <v>0.82</v>
      </c>
      <c r="O133" s="13" t="str">
        <f t="shared" si="5"/>
        <v>Repaired</v>
      </c>
      <c r="P133" s="23">
        <v>1</v>
      </c>
      <c r="Q133" s="23">
        <v>1</v>
      </c>
      <c r="R133" s="23">
        <v>1</v>
      </c>
      <c r="S133" s="13">
        <f t="shared" si="3"/>
        <v>2</v>
      </c>
      <c r="U133" t="str">
        <f t="shared" si="6"/>
        <v>NO</v>
      </c>
      <c r="V133" t="str">
        <f t="shared" si="7"/>
        <v>NO</v>
      </c>
      <c r="W133" t="str">
        <f t="shared" si="8"/>
        <v>NO</v>
      </c>
      <c r="X133" t="str">
        <f t="shared" si="9"/>
        <v>NO</v>
      </c>
      <c r="Y133" t="str">
        <f t="shared" si="10"/>
        <v>NO</v>
      </c>
      <c r="Z133"/>
      <c r="AA133"/>
      <c r="AB133"/>
      <c r="AC133"/>
    </row>
    <row r="134" spans="1:29" ht="15" x14ac:dyDescent="0.35">
      <c r="A134" s="7" t="s">
        <v>28</v>
      </c>
      <c r="B134" s="8">
        <v>2.33</v>
      </c>
      <c r="C134" s="8">
        <v>83</v>
      </c>
      <c r="D134" s="8">
        <v>9.94</v>
      </c>
      <c r="E134" s="8">
        <v>5.5</v>
      </c>
      <c r="F134" s="8">
        <v>7.5</v>
      </c>
      <c r="G134" s="8">
        <v>3.39</v>
      </c>
      <c r="H134" s="8">
        <v>8.89</v>
      </c>
      <c r="I134" s="8">
        <v>17.440000000000001</v>
      </c>
      <c r="J134" s="8">
        <v>41.6</v>
      </c>
      <c r="K134" s="8">
        <v>0.39</v>
      </c>
      <c r="L134" s="8">
        <v>3.9E-2</v>
      </c>
      <c r="M134" s="8">
        <v>14.74</v>
      </c>
      <c r="N134" s="8">
        <v>0.82</v>
      </c>
      <c r="O134" s="13" t="str">
        <f t="shared" si="5"/>
        <v>Repaired</v>
      </c>
      <c r="P134" s="23">
        <v>3</v>
      </c>
      <c r="Q134" s="23">
        <v>3</v>
      </c>
      <c r="R134" s="23">
        <v>2</v>
      </c>
      <c r="S134" s="13">
        <f t="shared" si="3"/>
        <v>5</v>
      </c>
      <c r="U134" t="str">
        <f t="shared" si="6"/>
        <v>NO</v>
      </c>
      <c r="V134" t="str">
        <f t="shared" si="7"/>
        <v>NO</v>
      </c>
      <c r="W134" t="str">
        <f t="shared" si="8"/>
        <v>NO</v>
      </c>
      <c r="X134" t="str">
        <f t="shared" si="9"/>
        <v>YES</v>
      </c>
      <c r="Y134" t="str">
        <f t="shared" si="10"/>
        <v>NO</v>
      </c>
      <c r="Z134"/>
      <c r="AA134"/>
      <c r="AB134"/>
      <c r="AC134"/>
    </row>
    <row r="135" spans="1:29" ht="15" x14ac:dyDescent="0.35">
      <c r="A135" s="7" t="s">
        <v>149</v>
      </c>
      <c r="B135" s="8">
        <v>2.33</v>
      </c>
      <c r="C135" s="8">
        <v>82.94</v>
      </c>
      <c r="D135" s="8">
        <v>10</v>
      </c>
      <c r="E135" s="8">
        <v>5.61</v>
      </c>
      <c r="F135" s="8">
        <v>7.61</v>
      </c>
      <c r="G135" s="8">
        <v>3.44</v>
      </c>
      <c r="H135" s="8">
        <v>9.06</v>
      </c>
      <c r="I135" s="8">
        <v>17.61</v>
      </c>
      <c r="J135" s="8">
        <v>42.64</v>
      </c>
      <c r="K135" s="8">
        <v>0.39</v>
      </c>
      <c r="L135" s="8">
        <v>3.9E-2</v>
      </c>
      <c r="M135" s="8">
        <v>14.74</v>
      </c>
      <c r="N135" s="8">
        <v>0.82</v>
      </c>
      <c r="O135" s="13" t="str">
        <f t="shared" si="5"/>
        <v>Repaired</v>
      </c>
      <c r="P135" s="23">
        <v>2</v>
      </c>
      <c r="Q135" s="23">
        <v>2</v>
      </c>
      <c r="R135" s="23">
        <v>2</v>
      </c>
      <c r="S135" s="13">
        <f t="shared" si="3"/>
        <v>4</v>
      </c>
      <c r="U135" t="str">
        <f t="shared" si="6"/>
        <v>NO</v>
      </c>
      <c r="V135" t="str">
        <f t="shared" si="7"/>
        <v>NO</v>
      </c>
      <c r="W135" t="str">
        <f t="shared" si="8"/>
        <v>NO</v>
      </c>
      <c r="X135" t="str">
        <f t="shared" si="9"/>
        <v>YES</v>
      </c>
      <c r="Y135" t="str">
        <f t="shared" si="10"/>
        <v>NO</v>
      </c>
      <c r="Z135"/>
      <c r="AA135"/>
      <c r="AB135"/>
      <c r="AC135"/>
    </row>
    <row r="136" spans="1:29" ht="15" x14ac:dyDescent="0.35">
      <c r="A136" s="7" t="s">
        <v>82</v>
      </c>
      <c r="B136" s="8">
        <v>8</v>
      </c>
      <c r="C136" s="8">
        <v>56</v>
      </c>
      <c r="D136" s="8">
        <v>83.33</v>
      </c>
      <c r="E136" s="8">
        <v>16</v>
      </c>
      <c r="F136" s="8">
        <v>47.67</v>
      </c>
      <c r="G136" s="8">
        <v>8.67</v>
      </c>
      <c r="H136" s="8">
        <v>24.67</v>
      </c>
      <c r="I136" s="8">
        <v>131</v>
      </c>
      <c r="J136" s="8">
        <v>174.07</v>
      </c>
      <c r="K136" s="8">
        <v>0</v>
      </c>
      <c r="L136" s="8">
        <v>0</v>
      </c>
      <c r="M136" s="8">
        <v>0</v>
      </c>
      <c r="N136" s="8">
        <v>0</v>
      </c>
      <c r="O136" s="13" t="str">
        <f t="shared" si="5"/>
        <v>Repaired</v>
      </c>
      <c r="P136" s="23">
        <v>3</v>
      </c>
      <c r="Q136" s="23">
        <v>3</v>
      </c>
      <c r="R136" s="23">
        <v>15</v>
      </c>
      <c r="S136" s="13">
        <f t="shared" si="3"/>
        <v>18</v>
      </c>
      <c r="U136" t="str">
        <f t="shared" si="6"/>
        <v>NO</v>
      </c>
      <c r="V136" t="str">
        <f t="shared" si="7"/>
        <v>NO</v>
      </c>
      <c r="W136" t="str">
        <f t="shared" si="8"/>
        <v>NO</v>
      </c>
      <c r="X136" t="str">
        <f t="shared" si="9"/>
        <v>NO</v>
      </c>
      <c r="Y136" t="str">
        <f t="shared" si="10"/>
        <v>YES</v>
      </c>
      <c r="Z136"/>
      <c r="AA136"/>
      <c r="AB136"/>
      <c r="AC136"/>
    </row>
    <row r="137" spans="1:29" ht="15" x14ac:dyDescent="0.35">
      <c r="A137" s="7" t="s">
        <v>44</v>
      </c>
      <c r="B137" s="8">
        <v>9</v>
      </c>
      <c r="C137" s="8">
        <v>55.67</v>
      </c>
      <c r="D137" s="8">
        <v>78.67</v>
      </c>
      <c r="E137" s="8">
        <v>16</v>
      </c>
      <c r="F137" s="8">
        <v>51.33</v>
      </c>
      <c r="G137" s="8">
        <v>10</v>
      </c>
      <c r="H137" s="8">
        <v>26</v>
      </c>
      <c r="I137" s="8">
        <v>130</v>
      </c>
      <c r="J137" s="8">
        <v>184.35</v>
      </c>
      <c r="K137" s="8">
        <v>0</v>
      </c>
      <c r="L137" s="8">
        <v>0</v>
      </c>
      <c r="M137" s="8">
        <v>0</v>
      </c>
      <c r="N137" s="8">
        <v>0</v>
      </c>
      <c r="O137" s="13" t="str">
        <f t="shared" si="5"/>
        <v>Repaired</v>
      </c>
      <c r="P137" s="23">
        <v>3</v>
      </c>
      <c r="Q137" s="23">
        <v>3</v>
      </c>
      <c r="R137" s="23">
        <v>16</v>
      </c>
      <c r="S137" s="13">
        <f t="shared" si="3"/>
        <v>19</v>
      </c>
      <c r="U137" t="str">
        <f t="shared" si="6"/>
        <v>NO</v>
      </c>
      <c r="V137" t="str">
        <f t="shared" si="7"/>
        <v>NO</v>
      </c>
      <c r="W137" t="str">
        <f t="shared" si="8"/>
        <v>NO</v>
      </c>
      <c r="X137" t="str">
        <f t="shared" si="9"/>
        <v>NO</v>
      </c>
      <c r="Y137" t="str">
        <f t="shared" si="10"/>
        <v>YES</v>
      </c>
      <c r="Z137"/>
      <c r="AA137"/>
      <c r="AB137"/>
      <c r="AC137"/>
    </row>
    <row r="138" spans="1:29" ht="15" x14ac:dyDescent="0.35">
      <c r="A138" s="7" t="s">
        <v>157</v>
      </c>
      <c r="B138" s="8">
        <v>8</v>
      </c>
      <c r="C138" s="8">
        <v>56</v>
      </c>
      <c r="D138" s="8">
        <v>80.33</v>
      </c>
      <c r="E138" s="8">
        <v>16</v>
      </c>
      <c r="F138" s="8">
        <v>47.67</v>
      </c>
      <c r="G138" s="8">
        <v>8.67</v>
      </c>
      <c r="H138" s="8">
        <v>24.67</v>
      </c>
      <c r="I138" s="8">
        <v>128</v>
      </c>
      <c r="J138" s="8">
        <v>173.4</v>
      </c>
      <c r="K138" s="8">
        <v>0</v>
      </c>
      <c r="L138" s="8">
        <v>0</v>
      </c>
      <c r="M138" s="8">
        <v>0</v>
      </c>
      <c r="N138" s="8">
        <v>0</v>
      </c>
      <c r="O138" s="13" t="str">
        <f t="shared" si="5"/>
        <v>Repaired</v>
      </c>
      <c r="P138" s="23">
        <v>2</v>
      </c>
      <c r="Q138" s="23">
        <v>3</v>
      </c>
      <c r="R138" s="23">
        <v>14</v>
      </c>
      <c r="S138" s="13">
        <f t="shared" si="3"/>
        <v>17</v>
      </c>
      <c r="U138" t="str">
        <f t="shared" si="6"/>
        <v>NO</v>
      </c>
      <c r="V138" t="str">
        <f t="shared" si="7"/>
        <v>NO</v>
      </c>
      <c r="W138" t="str">
        <f t="shared" si="8"/>
        <v>NO</v>
      </c>
      <c r="X138" t="str">
        <f t="shared" si="9"/>
        <v>NO</v>
      </c>
      <c r="Y138" t="str">
        <f t="shared" si="10"/>
        <v>YES</v>
      </c>
      <c r="Z138"/>
      <c r="AA138"/>
      <c r="AB138"/>
      <c r="AC138"/>
    </row>
    <row r="139" spans="1:29" ht="15" x14ac:dyDescent="0.35">
      <c r="A139" s="5" t="s">
        <v>67</v>
      </c>
      <c r="B139" s="6">
        <v>7.67</v>
      </c>
      <c r="C139" s="6">
        <v>56</v>
      </c>
      <c r="D139" s="6">
        <v>80.33</v>
      </c>
      <c r="E139" s="6">
        <v>16</v>
      </c>
      <c r="F139" s="6">
        <v>46</v>
      </c>
      <c r="G139" s="6">
        <v>8.67</v>
      </c>
      <c r="H139" s="6">
        <v>24.67</v>
      </c>
      <c r="I139" s="6">
        <v>126.33</v>
      </c>
      <c r="J139" s="6">
        <v>173.02</v>
      </c>
      <c r="K139" s="6">
        <v>0</v>
      </c>
      <c r="L139" s="6">
        <v>0</v>
      </c>
      <c r="M139" s="6">
        <v>0</v>
      </c>
      <c r="N139" s="6">
        <v>0</v>
      </c>
      <c r="O139" s="13" t="str">
        <f t="shared" si="5"/>
        <v>Repaired</v>
      </c>
      <c r="P139" s="23">
        <v>2</v>
      </c>
      <c r="Q139" s="23">
        <v>2</v>
      </c>
      <c r="R139" s="23">
        <v>11</v>
      </c>
      <c r="S139" s="13">
        <f t="shared" si="3"/>
        <v>13</v>
      </c>
      <c r="U139" t="str">
        <f t="shared" si="6"/>
        <v>NO</v>
      </c>
      <c r="V139" t="str">
        <f t="shared" si="7"/>
        <v>NO</v>
      </c>
      <c r="W139" t="str">
        <f t="shared" si="8"/>
        <v>NO</v>
      </c>
      <c r="X139" t="str">
        <f t="shared" si="9"/>
        <v>NO</v>
      </c>
      <c r="Y139" t="str">
        <f t="shared" si="10"/>
        <v>YES</v>
      </c>
      <c r="Z139"/>
      <c r="AA139"/>
      <c r="AB139"/>
      <c r="AC139"/>
    </row>
    <row r="140" spans="1:29" ht="15" x14ac:dyDescent="0.35">
      <c r="A140" s="5" t="s">
        <v>160</v>
      </c>
      <c r="B140" s="6">
        <v>7.67</v>
      </c>
      <c r="C140" s="6">
        <v>56</v>
      </c>
      <c r="D140" s="6">
        <v>80.33</v>
      </c>
      <c r="E140" s="6">
        <v>16</v>
      </c>
      <c r="F140" s="6">
        <v>45.67</v>
      </c>
      <c r="G140" s="6">
        <v>8.67</v>
      </c>
      <c r="H140" s="6">
        <v>24.67</v>
      </c>
      <c r="I140" s="6">
        <v>126</v>
      </c>
      <c r="J140" s="6">
        <v>172.94</v>
      </c>
      <c r="K140" s="6">
        <v>0</v>
      </c>
      <c r="L140" s="6">
        <v>0</v>
      </c>
      <c r="M140" s="6">
        <v>0</v>
      </c>
      <c r="N140" s="6">
        <v>0</v>
      </c>
      <c r="O140" s="13" t="str">
        <f t="shared" si="5"/>
        <v>Repaired</v>
      </c>
      <c r="P140" s="23">
        <v>3</v>
      </c>
      <c r="Q140" s="23">
        <v>3</v>
      </c>
      <c r="R140" s="23">
        <v>11</v>
      </c>
      <c r="S140" s="13">
        <f t="shared" ref="S140:S176" si="11">Q140+R140</f>
        <v>14</v>
      </c>
      <c r="U140" t="str">
        <f t="shared" si="6"/>
        <v>NO</v>
      </c>
      <c r="V140" t="str">
        <f t="shared" si="7"/>
        <v>NO</v>
      </c>
      <c r="W140" t="str">
        <f t="shared" si="8"/>
        <v>NO</v>
      </c>
      <c r="X140" t="str">
        <f t="shared" si="9"/>
        <v>NO</v>
      </c>
      <c r="Y140" t="str">
        <f t="shared" si="10"/>
        <v>YES</v>
      </c>
      <c r="Z140"/>
      <c r="AA140"/>
      <c r="AB140"/>
      <c r="AC140"/>
    </row>
    <row r="141" spans="1:29" ht="15" x14ac:dyDescent="0.35">
      <c r="A141" s="5" t="s">
        <v>162</v>
      </c>
      <c r="B141" s="6">
        <v>1.76</v>
      </c>
      <c r="C141" s="6">
        <v>85.44</v>
      </c>
      <c r="D141" s="6">
        <v>8.64</v>
      </c>
      <c r="E141" s="6">
        <v>5.2</v>
      </c>
      <c r="F141" s="6">
        <v>6.28</v>
      </c>
      <c r="G141" s="6">
        <v>2.12</v>
      </c>
      <c r="H141" s="6">
        <v>7.32</v>
      </c>
      <c r="I141" s="6">
        <v>14.92</v>
      </c>
      <c r="J141" s="6">
        <v>30.35</v>
      </c>
      <c r="K141" s="6">
        <v>1.96</v>
      </c>
      <c r="L141" s="6">
        <v>8.8999999999999996E-2</v>
      </c>
      <c r="M141" s="6">
        <v>83.24</v>
      </c>
      <c r="N141" s="6">
        <v>4.62</v>
      </c>
      <c r="O141" s="13" t="str">
        <f t="shared" si="5"/>
        <v>Repaired</v>
      </c>
      <c r="P141" s="23">
        <v>2</v>
      </c>
      <c r="Q141" s="23">
        <v>7</v>
      </c>
      <c r="R141" s="13">
        <v>0</v>
      </c>
      <c r="S141" s="13">
        <f t="shared" si="11"/>
        <v>7</v>
      </c>
      <c r="U141" t="str">
        <f t="shared" si="6"/>
        <v>NO</v>
      </c>
      <c r="V141" t="str">
        <f t="shared" si="7"/>
        <v>NO</v>
      </c>
      <c r="W141" t="str">
        <f t="shared" si="8"/>
        <v>NO</v>
      </c>
      <c r="X141" t="str">
        <f t="shared" si="9"/>
        <v>YES</v>
      </c>
      <c r="Y141" t="str">
        <f t="shared" si="10"/>
        <v>YES</v>
      </c>
      <c r="Z141"/>
      <c r="AA141"/>
      <c r="AB141"/>
      <c r="AC141"/>
    </row>
    <row r="142" spans="1:29" ht="15" x14ac:dyDescent="0.35">
      <c r="A142" s="7" t="s">
        <v>155</v>
      </c>
      <c r="B142" s="8">
        <v>1.84</v>
      </c>
      <c r="C142" s="8">
        <v>85.32</v>
      </c>
      <c r="D142" s="8">
        <v>8.84</v>
      </c>
      <c r="E142" s="8">
        <v>5.24</v>
      </c>
      <c r="F142" s="8">
        <v>6.8</v>
      </c>
      <c r="G142" s="8">
        <v>2.12</v>
      </c>
      <c r="H142" s="8">
        <v>7.36</v>
      </c>
      <c r="I142" s="8">
        <v>15.64</v>
      </c>
      <c r="J142" s="8">
        <v>31.04</v>
      </c>
      <c r="K142" s="8">
        <v>1.96</v>
      </c>
      <c r="L142" s="8">
        <v>8.8999999999999996E-2</v>
      </c>
      <c r="M142" s="8">
        <v>83.24</v>
      </c>
      <c r="N142" s="8">
        <v>4.62</v>
      </c>
      <c r="O142" s="13" t="str">
        <f t="shared" si="5"/>
        <v>Repaired</v>
      </c>
      <c r="P142" s="23">
        <v>3</v>
      </c>
      <c r="Q142" s="23">
        <v>5</v>
      </c>
      <c r="R142" s="23">
        <v>5</v>
      </c>
      <c r="S142" s="13">
        <f t="shared" si="11"/>
        <v>10</v>
      </c>
      <c r="U142" t="str">
        <f t="shared" si="6"/>
        <v>NO</v>
      </c>
      <c r="V142" t="str">
        <f t="shared" si="7"/>
        <v>NO</v>
      </c>
      <c r="W142" t="str">
        <f t="shared" si="8"/>
        <v>NO</v>
      </c>
      <c r="X142" t="str">
        <f t="shared" si="9"/>
        <v>YES</v>
      </c>
      <c r="Y142" t="str">
        <f t="shared" si="10"/>
        <v>YES</v>
      </c>
      <c r="Z142"/>
      <c r="AA142"/>
      <c r="AB142"/>
      <c r="AC142"/>
    </row>
    <row r="143" spans="1:29" ht="15" x14ac:dyDescent="0.35">
      <c r="A143" s="5" t="s">
        <v>55</v>
      </c>
      <c r="B143" s="6">
        <v>1.84</v>
      </c>
      <c r="C143" s="6">
        <v>85.32</v>
      </c>
      <c r="D143" s="6">
        <v>8.92</v>
      </c>
      <c r="E143" s="6">
        <v>5.32</v>
      </c>
      <c r="F143" s="6">
        <v>6.88</v>
      </c>
      <c r="G143" s="6">
        <v>2.2000000000000002</v>
      </c>
      <c r="H143" s="6">
        <v>7.52</v>
      </c>
      <c r="I143" s="6">
        <v>15.8</v>
      </c>
      <c r="J143" s="6">
        <v>32.04</v>
      </c>
      <c r="K143" s="6">
        <v>1.96</v>
      </c>
      <c r="L143" s="6">
        <v>8.8999999999999996E-2</v>
      </c>
      <c r="M143" s="6">
        <v>83.24</v>
      </c>
      <c r="N143" s="6">
        <v>4.62</v>
      </c>
      <c r="O143" s="13" t="str">
        <f t="shared" si="5"/>
        <v>Repaired</v>
      </c>
      <c r="P143" s="23">
        <v>3</v>
      </c>
      <c r="Q143" s="23">
        <v>8</v>
      </c>
      <c r="R143" s="23">
        <v>12</v>
      </c>
      <c r="S143" s="13">
        <f t="shared" si="11"/>
        <v>20</v>
      </c>
      <c r="U143" t="str">
        <f t="shared" si="6"/>
        <v>NO</v>
      </c>
      <c r="V143" t="str">
        <f t="shared" si="7"/>
        <v>NO</v>
      </c>
      <c r="W143" t="str">
        <f t="shared" si="8"/>
        <v>NO</v>
      </c>
      <c r="X143" t="str">
        <f t="shared" si="9"/>
        <v>YES</v>
      </c>
      <c r="Y143" t="str">
        <f t="shared" si="10"/>
        <v>YES</v>
      </c>
      <c r="Z143"/>
      <c r="AA143"/>
      <c r="AB143"/>
      <c r="AC143"/>
    </row>
    <row r="144" spans="1:29" ht="15" x14ac:dyDescent="0.35">
      <c r="A144" s="5" t="s">
        <v>120</v>
      </c>
      <c r="B144" s="6">
        <v>6.67</v>
      </c>
      <c r="C144" s="6">
        <v>80.33</v>
      </c>
      <c r="D144" s="6">
        <v>73.78</v>
      </c>
      <c r="E144" s="6">
        <v>11.78</v>
      </c>
      <c r="F144" s="6">
        <v>31.83</v>
      </c>
      <c r="G144" s="6">
        <v>5.0599999999999996</v>
      </c>
      <c r="H144" s="6">
        <v>16.829999999999998</v>
      </c>
      <c r="I144" s="6">
        <v>105.61</v>
      </c>
      <c r="J144" s="6">
        <v>133.07</v>
      </c>
      <c r="K144" s="6">
        <v>0</v>
      </c>
      <c r="L144" s="6">
        <v>0</v>
      </c>
      <c r="M144" s="6">
        <v>0</v>
      </c>
      <c r="N144" s="6">
        <v>0</v>
      </c>
      <c r="O144" s="13" t="str">
        <f t="shared" si="5"/>
        <v>Repaired</v>
      </c>
      <c r="P144" s="23">
        <v>3</v>
      </c>
      <c r="Q144" s="23">
        <v>4</v>
      </c>
      <c r="R144" s="23">
        <v>4</v>
      </c>
      <c r="S144" s="13">
        <f t="shared" si="11"/>
        <v>8</v>
      </c>
      <c r="U144" t="str">
        <f t="shared" si="6"/>
        <v>NO</v>
      </c>
      <c r="V144" t="str">
        <f t="shared" si="7"/>
        <v>NO</v>
      </c>
      <c r="W144" t="str">
        <f t="shared" si="8"/>
        <v>NO</v>
      </c>
      <c r="X144" t="str">
        <f t="shared" si="9"/>
        <v>YES</v>
      </c>
      <c r="Y144" t="str">
        <f t="shared" si="10"/>
        <v>NO</v>
      </c>
      <c r="Z144"/>
      <c r="AA144"/>
      <c r="AB144"/>
      <c r="AC144"/>
    </row>
    <row r="145" spans="1:29" ht="15" x14ac:dyDescent="0.35">
      <c r="A145" s="5" t="s">
        <v>104</v>
      </c>
      <c r="B145" s="6">
        <v>6.72</v>
      </c>
      <c r="C145" s="6">
        <v>80.33</v>
      </c>
      <c r="D145" s="6">
        <v>74.5</v>
      </c>
      <c r="E145" s="6">
        <v>11.78</v>
      </c>
      <c r="F145" s="6">
        <v>32.11</v>
      </c>
      <c r="G145" s="6">
        <v>5.0599999999999996</v>
      </c>
      <c r="H145" s="6">
        <v>16.829999999999998</v>
      </c>
      <c r="I145" s="6">
        <v>106.61</v>
      </c>
      <c r="J145" s="6">
        <v>133.27000000000001</v>
      </c>
      <c r="K145" s="6">
        <v>0</v>
      </c>
      <c r="L145" s="6">
        <v>0</v>
      </c>
      <c r="M145" s="6">
        <v>0</v>
      </c>
      <c r="N145" s="6">
        <v>0</v>
      </c>
      <c r="O145" s="13" t="str">
        <f t="shared" si="5"/>
        <v>Repaired</v>
      </c>
      <c r="P145" s="23">
        <v>2</v>
      </c>
      <c r="Q145" s="23">
        <v>3</v>
      </c>
      <c r="R145" s="23">
        <v>6</v>
      </c>
      <c r="S145" s="13">
        <f t="shared" si="11"/>
        <v>9</v>
      </c>
      <c r="U145" t="str">
        <f t="shared" si="6"/>
        <v>NO</v>
      </c>
      <c r="V145" t="str">
        <f t="shared" si="7"/>
        <v>NO</v>
      </c>
      <c r="W145" t="str">
        <f t="shared" si="8"/>
        <v>NO</v>
      </c>
      <c r="X145" t="str">
        <f t="shared" si="9"/>
        <v>YES</v>
      </c>
      <c r="Y145" t="str">
        <f t="shared" si="10"/>
        <v>NO</v>
      </c>
      <c r="Z145"/>
      <c r="AA145"/>
      <c r="AB145"/>
      <c r="AC145"/>
    </row>
    <row r="146" spans="1:29" ht="15" x14ac:dyDescent="0.35">
      <c r="A146" s="5" t="s">
        <v>130</v>
      </c>
      <c r="B146" s="6">
        <v>1.62</v>
      </c>
      <c r="C146" s="6">
        <v>87.5</v>
      </c>
      <c r="D146" s="6">
        <v>6.12</v>
      </c>
      <c r="E146" s="6">
        <v>3.12</v>
      </c>
      <c r="F146" s="6">
        <v>3.12</v>
      </c>
      <c r="G146" s="6">
        <v>2.75</v>
      </c>
      <c r="H146" s="6">
        <v>5.88</v>
      </c>
      <c r="I146" s="6">
        <v>9.25</v>
      </c>
      <c r="J146" s="6">
        <v>22.05</v>
      </c>
      <c r="K146" s="6">
        <v>0</v>
      </c>
      <c r="L146" s="6">
        <v>0</v>
      </c>
      <c r="M146" s="6">
        <v>0</v>
      </c>
      <c r="N146" s="6">
        <v>0</v>
      </c>
      <c r="O146" s="13" t="str">
        <f t="shared" si="5"/>
        <v>Repaired</v>
      </c>
      <c r="P146" s="23">
        <v>1</v>
      </c>
      <c r="Q146" s="23">
        <v>1</v>
      </c>
      <c r="R146" s="23">
        <v>1</v>
      </c>
      <c r="S146" s="13">
        <f t="shared" si="11"/>
        <v>2</v>
      </c>
      <c r="U146" t="str">
        <f t="shared" si="6"/>
        <v>NO</v>
      </c>
      <c r="V146" t="str">
        <f t="shared" si="7"/>
        <v>YES</v>
      </c>
      <c r="W146" t="str">
        <f t="shared" si="8"/>
        <v>NO</v>
      </c>
      <c r="X146" t="str">
        <f t="shared" si="9"/>
        <v>NO</v>
      </c>
      <c r="Y146" t="str">
        <f t="shared" si="10"/>
        <v>NO</v>
      </c>
      <c r="Z146"/>
      <c r="AA146"/>
      <c r="AB146"/>
      <c r="AC146"/>
    </row>
    <row r="147" spans="1:29" ht="15" x14ac:dyDescent="0.35">
      <c r="A147" s="7" t="s">
        <v>139</v>
      </c>
      <c r="B147" s="8">
        <v>2.86</v>
      </c>
      <c r="C147" s="8">
        <v>77.430000000000007</v>
      </c>
      <c r="D147" s="8">
        <v>10.71</v>
      </c>
      <c r="E147" s="8">
        <v>5.29</v>
      </c>
      <c r="F147" s="8">
        <v>9.14</v>
      </c>
      <c r="G147" s="8">
        <v>5.29</v>
      </c>
      <c r="H147" s="8">
        <v>10.57</v>
      </c>
      <c r="I147" s="8">
        <v>19.86</v>
      </c>
      <c r="J147" s="8">
        <v>46.95</v>
      </c>
      <c r="K147" s="8">
        <v>0</v>
      </c>
      <c r="L147" s="8">
        <v>0</v>
      </c>
      <c r="M147" s="8">
        <v>0</v>
      </c>
      <c r="N147" s="8">
        <v>0</v>
      </c>
      <c r="O147" s="13" t="str">
        <f t="shared" si="5"/>
        <v>Repaired</v>
      </c>
      <c r="P147" s="23">
        <v>1</v>
      </c>
      <c r="Q147" s="23">
        <v>1</v>
      </c>
      <c r="R147" s="23">
        <v>3</v>
      </c>
      <c r="S147" s="13">
        <f t="shared" si="11"/>
        <v>4</v>
      </c>
      <c r="U147" t="str">
        <f t="shared" si="6"/>
        <v>NO</v>
      </c>
      <c r="V147" t="str">
        <f t="shared" si="7"/>
        <v>NO</v>
      </c>
      <c r="W147" t="str">
        <f t="shared" si="8"/>
        <v>NO</v>
      </c>
      <c r="X147" t="str">
        <f t="shared" si="9"/>
        <v>NO</v>
      </c>
      <c r="Y147" t="str">
        <f t="shared" si="10"/>
        <v>NO</v>
      </c>
      <c r="Z147"/>
      <c r="AA147"/>
      <c r="AB147"/>
      <c r="AC147"/>
    </row>
    <row r="148" spans="1:29" ht="15" x14ac:dyDescent="0.35">
      <c r="A148" s="5" t="s">
        <v>136</v>
      </c>
      <c r="B148" s="6">
        <v>1.64</v>
      </c>
      <c r="C148" s="6">
        <v>87.93</v>
      </c>
      <c r="D148" s="6">
        <v>9.2899999999999991</v>
      </c>
      <c r="E148" s="6">
        <v>4.43</v>
      </c>
      <c r="F148" s="6">
        <v>3.79</v>
      </c>
      <c r="G148" s="6">
        <v>1.93</v>
      </c>
      <c r="H148" s="6">
        <v>6.36</v>
      </c>
      <c r="I148" s="6">
        <v>13.07</v>
      </c>
      <c r="J148" s="6">
        <v>26.23</v>
      </c>
      <c r="K148" s="6">
        <v>7.0999999999999994E-2</v>
      </c>
      <c r="L148" s="6">
        <v>7.0999999999999994E-2</v>
      </c>
      <c r="M148" s="6">
        <v>1.2</v>
      </c>
      <c r="N148" s="6">
        <v>6.7000000000000004E-2</v>
      </c>
      <c r="O148" s="13" t="str">
        <f t="shared" si="5"/>
        <v>Repaired</v>
      </c>
      <c r="P148" s="23">
        <v>1</v>
      </c>
      <c r="Q148" s="23">
        <v>3</v>
      </c>
      <c r="R148" s="23">
        <v>5</v>
      </c>
      <c r="S148" s="13">
        <f t="shared" si="11"/>
        <v>8</v>
      </c>
      <c r="U148" t="str">
        <f t="shared" si="6"/>
        <v>NO</v>
      </c>
      <c r="V148" t="str">
        <f t="shared" si="7"/>
        <v>NO</v>
      </c>
      <c r="W148" t="str">
        <f t="shared" si="8"/>
        <v>NO</v>
      </c>
      <c r="X148" t="str">
        <f t="shared" si="9"/>
        <v>NO</v>
      </c>
      <c r="Y148" t="str">
        <f t="shared" si="10"/>
        <v>YES</v>
      </c>
      <c r="Z148"/>
      <c r="AA148"/>
      <c r="AB148"/>
      <c r="AC148"/>
    </row>
    <row r="149" spans="1:29" ht="15" x14ac:dyDescent="0.35">
      <c r="A149" s="5" t="s">
        <v>88</v>
      </c>
      <c r="B149" s="6">
        <v>2.1800000000000002</v>
      </c>
      <c r="C149" s="6">
        <v>85.65</v>
      </c>
      <c r="D149" s="6">
        <v>8.59</v>
      </c>
      <c r="E149" s="6">
        <v>4</v>
      </c>
      <c r="F149" s="6">
        <v>7.68</v>
      </c>
      <c r="G149" s="6">
        <v>3.06</v>
      </c>
      <c r="H149" s="6">
        <v>7.06</v>
      </c>
      <c r="I149" s="6">
        <v>16.260000000000002</v>
      </c>
      <c r="J149" s="6">
        <v>30.21</v>
      </c>
      <c r="K149" s="6">
        <v>0.24</v>
      </c>
      <c r="L149" s="6">
        <v>0.15</v>
      </c>
      <c r="M149" s="6">
        <v>1.51</v>
      </c>
      <c r="N149" s="6">
        <v>8.4000000000000005E-2</v>
      </c>
      <c r="O149" s="13" t="str">
        <f t="shared" si="5"/>
        <v>Repaired</v>
      </c>
      <c r="P149" s="23">
        <v>1</v>
      </c>
      <c r="Q149" s="23">
        <v>3</v>
      </c>
      <c r="R149" s="23">
        <v>5</v>
      </c>
      <c r="S149" s="13">
        <f t="shared" si="11"/>
        <v>8</v>
      </c>
      <c r="U149" t="str">
        <f t="shared" si="6"/>
        <v>NO</v>
      </c>
      <c r="V149" t="str">
        <f t="shared" si="7"/>
        <v>NO</v>
      </c>
      <c r="W149" t="str">
        <f t="shared" si="8"/>
        <v>NO</v>
      </c>
      <c r="X149" t="str">
        <f t="shared" si="9"/>
        <v>NO</v>
      </c>
      <c r="Y149" t="str">
        <f t="shared" si="10"/>
        <v>YES</v>
      </c>
      <c r="Z149"/>
      <c r="AA149"/>
      <c r="AB149"/>
      <c r="AC149"/>
    </row>
    <row r="150" spans="1:29" ht="15" x14ac:dyDescent="0.35">
      <c r="A150" s="7" t="s">
        <v>167</v>
      </c>
      <c r="B150" s="8">
        <v>2.9</v>
      </c>
      <c r="C150" s="8">
        <v>85.15</v>
      </c>
      <c r="D150" s="8">
        <v>13.55</v>
      </c>
      <c r="E150" s="8">
        <v>5.5</v>
      </c>
      <c r="F150" s="8">
        <v>11.8</v>
      </c>
      <c r="G150" s="8">
        <v>3.15</v>
      </c>
      <c r="H150" s="8">
        <v>8.65</v>
      </c>
      <c r="I150" s="8">
        <v>25.35</v>
      </c>
      <c r="J150" s="8">
        <v>45.24</v>
      </c>
      <c r="K150" s="8">
        <v>0.45</v>
      </c>
      <c r="L150" s="8">
        <v>2.1999999999999999E-2</v>
      </c>
      <c r="M150" s="8">
        <v>14.92</v>
      </c>
      <c r="N150" s="8">
        <v>0.83</v>
      </c>
      <c r="O150" s="13" t="str">
        <f t="shared" si="5"/>
        <v>Repaired</v>
      </c>
      <c r="P150" s="23">
        <v>1</v>
      </c>
      <c r="Q150" s="23">
        <v>1</v>
      </c>
      <c r="R150" s="23">
        <v>1</v>
      </c>
      <c r="S150" s="13">
        <f t="shared" si="11"/>
        <v>2</v>
      </c>
      <c r="U150" t="str">
        <f t="shared" si="6"/>
        <v>NO</v>
      </c>
      <c r="V150" t="str">
        <f t="shared" si="7"/>
        <v>YES</v>
      </c>
      <c r="W150" t="str">
        <f t="shared" si="8"/>
        <v>NO</v>
      </c>
      <c r="X150" t="str">
        <f t="shared" si="9"/>
        <v>NO</v>
      </c>
      <c r="Y150" t="str">
        <f t="shared" si="10"/>
        <v>NO</v>
      </c>
      <c r="Z150"/>
      <c r="AA150"/>
      <c r="AB150"/>
      <c r="AC150"/>
    </row>
    <row r="151" spans="1:29" ht="15" x14ac:dyDescent="0.35">
      <c r="A151" s="7" t="s">
        <v>62</v>
      </c>
      <c r="B151" s="8">
        <v>5.29</v>
      </c>
      <c r="C151" s="8">
        <v>78.569999999999993</v>
      </c>
      <c r="D151" s="8">
        <v>18</v>
      </c>
      <c r="E151" s="8">
        <v>6.43</v>
      </c>
      <c r="F151" s="8">
        <v>13.29</v>
      </c>
      <c r="G151" s="8">
        <v>3.57</v>
      </c>
      <c r="H151" s="8">
        <v>10</v>
      </c>
      <c r="I151" s="8">
        <v>31.29</v>
      </c>
      <c r="J151" s="8">
        <v>50.67</v>
      </c>
      <c r="K151" s="8">
        <v>0.43</v>
      </c>
      <c r="L151" s="8">
        <v>0.21</v>
      </c>
      <c r="M151" s="8">
        <v>10.38</v>
      </c>
      <c r="N151" s="8">
        <v>0.57999999999999996</v>
      </c>
      <c r="O151" s="13" t="str">
        <f t="shared" si="5"/>
        <v>Repaired</v>
      </c>
      <c r="P151" s="23">
        <v>1</v>
      </c>
      <c r="Q151" s="23">
        <v>1</v>
      </c>
      <c r="R151" s="23">
        <v>3</v>
      </c>
      <c r="S151" s="13">
        <f t="shared" si="11"/>
        <v>4</v>
      </c>
      <c r="U151" t="str">
        <f t="shared" si="6"/>
        <v>NO</v>
      </c>
      <c r="V151" t="str">
        <f t="shared" si="7"/>
        <v>YES</v>
      </c>
      <c r="W151" t="str">
        <f t="shared" si="8"/>
        <v>NO</v>
      </c>
      <c r="X151" t="str">
        <f t="shared" si="9"/>
        <v>NO</v>
      </c>
      <c r="Y151" t="str">
        <f t="shared" si="10"/>
        <v>NO</v>
      </c>
      <c r="Z151"/>
      <c r="AA151"/>
      <c r="AB151"/>
      <c r="AC151"/>
    </row>
    <row r="152" spans="1:29" ht="15" x14ac:dyDescent="0.35">
      <c r="A152" s="7" t="s">
        <v>131</v>
      </c>
      <c r="B152" s="8">
        <v>2.2799999999999998</v>
      </c>
      <c r="C152" s="8">
        <v>83</v>
      </c>
      <c r="D152" s="8">
        <v>9.56</v>
      </c>
      <c r="E152" s="8">
        <v>5.67</v>
      </c>
      <c r="F152" s="8">
        <v>7.39</v>
      </c>
      <c r="G152" s="8">
        <v>3.33</v>
      </c>
      <c r="H152" s="8">
        <v>9</v>
      </c>
      <c r="I152" s="8">
        <v>16.940000000000001</v>
      </c>
      <c r="J152" s="8">
        <v>41.85</v>
      </c>
      <c r="K152" s="8">
        <v>0.39</v>
      </c>
      <c r="L152" s="8">
        <v>3.9E-2</v>
      </c>
      <c r="M152" s="8">
        <v>14.74</v>
      </c>
      <c r="N152" s="8">
        <v>0.82</v>
      </c>
      <c r="O152" s="13" t="str">
        <f t="shared" si="5"/>
        <v>Repaired</v>
      </c>
      <c r="P152" s="23">
        <v>3</v>
      </c>
      <c r="Q152" s="23">
        <v>5</v>
      </c>
      <c r="R152" s="23">
        <v>3</v>
      </c>
      <c r="S152" s="13">
        <f t="shared" si="11"/>
        <v>8</v>
      </c>
      <c r="U152" t="str">
        <f t="shared" si="6"/>
        <v>NO</v>
      </c>
      <c r="V152" t="str">
        <f t="shared" si="7"/>
        <v>NO</v>
      </c>
      <c r="W152" t="str">
        <f t="shared" si="8"/>
        <v>NO</v>
      </c>
      <c r="X152" t="str">
        <f t="shared" si="9"/>
        <v>YES</v>
      </c>
      <c r="Y152" t="str">
        <f t="shared" si="10"/>
        <v>YES</v>
      </c>
      <c r="Z152"/>
      <c r="AA152"/>
      <c r="AB152"/>
      <c r="AC152"/>
    </row>
    <row r="153" spans="1:29" ht="15" x14ac:dyDescent="0.35">
      <c r="A153" s="5" t="s">
        <v>25</v>
      </c>
      <c r="B153" s="6">
        <v>2.2799999999999998</v>
      </c>
      <c r="C153" s="6">
        <v>83.11</v>
      </c>
      <c r="D153" s="6">
        <v>9.5</v>
      </c>
      <c r="E153" s="6">
        <v>5.5</v>
      </c>
      <c r="F153" s="6">
        <v>7.28</v>
      </c>
      <c r="G153" s="6">
        <v>3.28</v>
      </c>
      <c r="H153" s="6">
        <v>8.7799999999999994</v>
      </c>
      <c r="I153" s="6">
        <v>16.78</v>
      </c>
      <c r="J153" s="6">
        <v>40.520000000000003</v>
      </c>
      <c r="K153" s="6">
        <v>0.39</v>
      </c>
      <c r="L153" s="6">
        <v>3.9E-2</v>
      </c>
      <c r="M153" s="6">
        <v>14.74</v>
      </c>
      <c r="N153" s="6">
        <v>0.82</v>
      </c>
      <c r="O153" s="13" t="str">
        <f t="shared" ref="O153:O176" si="12">IF(NOT(ISERR(SEARCH("*_Buggy",$A153))), "Buggy", IF(NOT(ISERR(SEARCH("*_Fixed",$A153))), "Fixed", IF(NOT(ISERR(SEARCH("*_Repaired",$A153))), "Repaired", "")))</f>
        <v>Repaired</v>
      </c>
      <c r="P153" s="23">
        <v>3</v>
      </c>
      <c r="Q153" s="23">
        <v>8</v>
      </c>
      <c r="R153" s="23">
        <v>4</v>
      </c>
      <c r="S153" s="13">
        <f t="shared" si="11"/>
        <v>12</v>
      </c>
      <c r="U153" t="str">
        <f t="shared" si="6"/>
        <v>NO</v>
      </c>
      <c r="V153" t="str">
        <f t="shared" si="7"/>
        <v>NO</v>
      </c>
      <c r="W153" t="str">
        <f t="shared" si="8"/>
        <v>NO</v>
      </c>
      <c r="X153" t="str">
        <f t="shared" si="9"/>
        <v>YES</v>
      </c>
      <c r="Y153" t="str">
        <f t="shared" si="10"/>
        <v>YES</v>
      </c>
      <c r="Z153"/>
      <c r="AA153"/>
      <c r="AB153"/>
      <c r="AC153"/>
    </row>
    <row r="154" spans="1:29" ht="15" x14ac:dyDescent="0.35">
      <c r="A154" s="5" t="s">
        <v>124</v>
      </c>
      <c r="B154" s="6">
        <v>2.2200000000000002</v>
      </c>
      <c r="C154" s="6">
        <v>83.22</v>
      </c>
      <c r="D154" s="6">
        <v>9.2799999999999994</v>
      </c>
      <c r="E154" s="6">
        <v>5.5</v>
      </c>
      <c r="F154" s="6">
        <v>7.17</v>
      </c>
      <c r="G154" s="6">
        <v>3.22</v>
      </c>
      <c r="H154" s="6">
        <v>8.7200000000000006</v>
      </c>
      <c r="I154" s="6">
        <v>16.440000000000001</v>
      </c>
      <c r="J154" s="6">
        <v>40.020000000000003</v>
      </c>
      <c r="K154" s="6">
        <v>0.39</v>
      </c>
      <c r="L154" s="6">
        <v>3.9E-2</v>
      </c>
      <c r="M154" s="6">
        <v>14.74</v>
      </c>
      <c r="N154" s="6">
        <v>0.82</v>
      </c>
      <c r="O154" s="13" t="str">
        <f t="shared" si="12"/>
        <v>Repaired</v>
      </c>
      <c r="P154" s="23">
        <v>3</v>
      </c>
      <c r="Q154" s="23">
        <v>9</v>
      </c>
      <c r="R154" s="13">
        <v>0</v>
      </c>
      <c r="S154" s="13">
        <f t="shared" si="11"/>
        <v>9</v>
      </c>
      <c r="U154" t="str">
        <f t="shared" si="6"/>
        <v>NO</v>
      </c>
      <c r="V154" t="str">
        <f t="shared" si="7"/>
        <v>NO</v>
      </c>
      <c r="W154" t="str">
        <f t="shared" si="8"/>
        <v>NO</v>
      </c>
      <c r="X154" t="str">
        <f t="shared" si="9"/>
        <v>YES</v>
      </c>
      <c r="Y154" t="str">
        <f t="shared" si="10"/>
        <v>YES</v>
      </c>
      <c r="Z154"/>
      <c r="AA154"/>
      <c r="AB154"/>
      <c r="AC154"/>
    </row>
    <row r="155" spans="1:29" ht="15" x14ac:dyDescent="0.35">
      <c r="A155" s="5" t="s">
        <v>57</v>
      </c>
      <c r="B155" s="6">
        <v>2.2799999999999998</v>
      </c>
      <c r="C155" s="6">
        <v>83</v>
      </c>
      <c r="D155" s="6">
        <v>9.56</v>
      </c>
      <c r="E155" s="6">
        <v>5.61</v>
      </c>
      <c r="F155" s="6">
        <v>7.17</v>
      </c>
      <c r="G155" s="6">
        <v>3.22</v>
      </c>
      <c r="H155" s="6">
        <v>8.83</v>
      </c>
      <c r="I155" s="6">
        <v>16.72</v>
      </c>
      <c r="J155" s="6">
        <v>40.799999999999997</v>
      </c>
      <c r="K155" s="6">
        <v>0.39</v>
      </c>
      <c r="L155" s="6">
        <v>3.9E-2</v>
      </c>
      <c r="M155" s="6">
        <v>14.74</v>
      </c>
      <c r="N155" s="6">
        <v>0.82</v>
      </c>
      <c r="O155" s="13" t="str">
        <f t="shared" si="12"/>
        <v>Repaired</v>
      </c>
      <c r="P155" s="23">
        <v>5</v>
      </c>
      <c r="Q155" s="23">
        <v>7</v>
      </c>
      <c r="R155" s="23">
        <v>5</v>
      </c>
      <c r="S155" s="13">
        <f t="shared" si="11"/>
        <v>12</v>
      </c>
      <c r="U155" t="str">
        <f t="shared" si="6"/>
        <v>NO</v>
      </c>
      <c r="V155" t="str">
        <f t="shared" si="7"/>
        <v>NO</v>
      </c>
      <c r="W155" t="str">
        <f t="shared" si="8"/>
        <v>NO</v>
      </c>
      <c r="X155" t="str">
        <f t="shared" si="9"/>
        <v>YES</v>
      </c>
      <c r="Y155" t="str">
        <f t="shared" si="10"/>
        <v>YES</v>
      </c>
      <c r="Z155"/>
      <c r="AA155"/>
      <c r="AB155"/>
      <c r="AC155"/>
    </row>
    <row r="156" spans="1:29" ht="15" x14ac:dyDescent="0.35">
      <c r="A156" s="5" t="s">
        <v>27</v>
      </c>
      <c r="B156" s="6">
        <v>2.2200000000000002</v>
      </c>
      <c r="C156" s="6">
        <v>83.06</v>
      </c>
      <c r="D156" s="6">
        <v>9.5</v>
      </c>
      <c r="E156" s="6">
        <v>5.78</v>
      </c>
      <c r="F156" s="6">
        <v>7.17</v>
      </c>
      <c r="G156" s="6">
        <v>3.22</v>
      </c>
      <c r="H156" s="6">
        <v>9</v>
      </c>
      <c r="I156" s="6">
        <v>16.670000000000002</v>
      </c>
      <c r="J156" s="6">
        <v>41.69</v>
      </c>
      <c r="K156" s="6">
        <v>0.39</v>
      </c>
      <c r="L156" s="6">
        <v>3.9E-2</v>
      </c>
      <c r="M156" s="6">
        <v>14.74</v>
      </c>
      <c r="N156" s="6">
        <v>0.82</v>
      </c>
      <c r="O156" s="13" t="str">
        <f t="shared" si="12"/>
        <v>Repaired</v>
      </c>
      <c r="P156" s="23">
        <v>7</v>
      </c>
      <c r="Q156" s="23">
        <v>13</v>
      </c>
      <c r="R156" s="23">
        <v>8</v>
      </c>
      <c r="S156" s="13">
        <f t="shared" si="11"/>
        <v>21</v>
      </c>
      <c r="U156" t="str">
        <f t="shared" si="6"/>
        <v>NO</v>
      </c>
      <c r="V156" t="str">
        <f t="shared" si="7"/>
        <v>NO</v>
      </c>
      <c r="W156" t="str">
        <f t="shared" si="8"/>
        <v>NO</v>
      </c>
      <c r="X156" t="str">
        <f t="shared" si="9"/>
        <v>YES</v>
      </c>
      <c r="Y156" t="str">
        <f t="shared" si="10"/>
        <v>YES</v>
      </c>
      <c r="Z156"/>
      <c r="AA156"/>
      <c r="AB156"/>
      <c r="AC156"/>
    </row>
    <row r="157" spans="1:29" ht="15" x14ac:dyDescent="0.35">
      <c r="A157" s="7" t="s">
        <v>34</v>
      </c>
      <c r="B157" s="8">
        <v>7.67</v>
      </c>
      <c r="C157" s="8">
        <v>56</v>
      </c>
      <c r="D157" s="8">
        <v>77.67</v>
      </c>
      <c r="E157" s="8">
        <v>16</v>
      </c>
      <c r="F157" s="8">
        <v>46.67</v>
      </c>
      <c r="G157" s="8">
        <v>8.67</v>
      </c>
      <c r="H157" s="8">
        <v>24.67</v>
      </c>
      <c r="I157" s="8">
        <v>124.33</v>
      </c>
      <c r="J157" s="8">
        <v>172.55</v>
      </c>
      <c r="K157" s="8">
        <v>0</v>
      </c>
      <c r="L157" s="8">
        <v>0</v>
      </c>
      <c r="M157" s="8">
        <v>0</v>
      </c>
      <c r="N157" s="8">
        <v>0</v>
      </c>
      <c r="O157" s="13" t="str">
        <f t="shared" si="12"/>
        <v>Repaired</v>
      </c>
      <c r="P157" s="23">
        <v>1</v>
      </c>
      <c r="Q157" s="23">
        <v>1</v>
      </c>
      <c r="R157" s="23">
        <v>10</v>
      </c>
      <c r="S157" s="13">
        <f t="shared" si="11"/>
        <v>11</v>
      </c>
      <c r="U157" t="str">
        <f t="shared" si="6"/>
        <v>NO</v>
      </c>
      <c r="V157" t="str">
        <f t="shared" si="7"/>
        <v>YES</v>
      </c>
      <c r="W157" t="str">
        <f t="shared" si="8"/>
        <v>NO</v>
      </c>
      <c r="X157" t="str">
        <f t="shared" si="9"/>
        <v>NO</v>
      </c>
      <c r="Y157" t="str">
        <f t="shared" si="10"/>
        <v>YES</v>
      </c>
      <c r="Z157"/>
      <c r="AA157"/>
      <c r="AB157"/>
      <c r="AC157"/>
    </row>
    <row r="158" spans="1:29" ht="15" x14ac:dyDescent="0.35">
      <c r="A158" s="5" t="s">
        <v>59</v>
      </c>
      <c r="B158" s="6">
        <v>2.23</v>
      </c>
      <c r="C158" s="6">
        <v>83.09</v>
      </c>
      <c r="D158" s="6">
        <v>12.95</v>
      </c>
      <c r="E158" s="6">
        <v>5.91</v>
      </c>
      <c r="F158" s="6">
        <v>9</v>
      </c>
      <c r="G158" s="6">
        <v>3.82</v>
      </c>
      <c r="H158" s="6">
        <v>9.73</v>
      </c>
      <c r="I158" s="6">
        <v>21.95</v>
      </c>
      <c r="J158" s="6">
        <v>44.05</v>
      </c>
      <c r="K158" s="6">
        <v>0.27</v>
      </c>
      <c r="L158" s="6">
        <v>3.4000000000000002E-2</v>
      </c>
      <c r="M158" s="6">
        <v>14.81</v>
      </c>
      <c r="N158" s="6">
        <v>0.82</v>
      </c>
      <c r="O158" s="13" t="str">
        <f t="shared" si="12"/>
        <v>Repaired</v>
      </c>
      <c r="P158" s="23">
        <v>4</v>
      </c>
      <c r="Q158" s="23">
        <v>4</v>
      </c>
      <c r="R158" s="23">
        <v>6</v>
      </c>
      <c r="S158" s="13">
        <f t="shared" si="11"/>
        <v>10</v>
      </c>
      <c r="U158" t="str">
        <f t="shared" si="6"/>
        <v>NO</v>
      </c>
      <c r="V158" t="str">
        <f t="shared" si="7"/>
        <v>NO</v>
      </c>
      <c r="W158" t="str">
        <f t="shared" si="8"/>
        <v>NO</v>
      </c>
      <c r="X158" t="str">
        <f t="shared" si="9"/>
        <v>YES</v>
      </c>
      <c r="Y158" t="str">
        <f t="shared" si="10"/>
        <v>YES</v>
      </c>
      <c r="Z158"/>
      <c r="AA158"/>
      <c r="AB158"/>
      <c r="AC158"/>
    </row>
    <row r="159" spans="1:29" ht="15" x14ac:dyDescent="0.35">
      <c r="A159" s="7" t="s">
        <v>76</v>
      </c>
      <c r="B159" s="8">
        <v>2.23</v>
      </c>
      <c r="C159" s="8">
        <v>83.05</v>
      </c>
      <c r="D159" s="8">
        <v>13.09</v>
      </c>
      <c r="E159" s="8">
        <v>5.91</v>
      </c>
      <c r="F159" s="8">
        <v>9</v>
      </c>
      <c r="G159" s="8">
        <v>3.82</v>
      </c>
      <c r="H159" s="8">
        <v>9.73</v>
      </c>
      <c r="I159" s="8">
        <v>22.09</v>
      </c>
      <c r="J159" s="8">
        <v>44.09</v>
      </c>
      <c r="K159" s="8">
        <v>0.27</v>
      </c>
      <c r="L159" s="8">
        <v>3.4000000000000002E-2</v>
      </c>
      <c r="M159" s="8">
        <v>14.81</v>
      </c>
      <c r="N159" s="8">
        <v>0.82</v>
      </c>
      <c r="O159" s="13" t="str">
        <f t="shared" si="12"/>
        <v>Repaired</v>
      </c>
      <c r="P159" s="23">
        <v>5</v>
      </c>
      <c r="Q159" s="23">
        <v>15</v>
      </c>
      <c r="R159" s="23">
        <v>21</v>
      </c>
      <c r="S159" s="13">
        <f t="shared" si="11"/>
        <v>36</v>
      </c>
      <c r="U159" t="str">
        <f t="shared" si="6"/>
        <v>NO</v>
      </c>
      <c r="V159" t="str">
        <f t="shared" si="7"/>
        <v>NO</v>
      </c>
      <c r="W159" t="str">
        <f t="shared" si="8"/>
        <v>NO</v>
      </c>
      <c r="X159" t="str">
        <f t="shared" si="9"/>
        <v>YES</v>
      </c>
      <c r="Y159" t="str">
        <f t="shared" si="10"/>
        <v>YES</v>
      </c>
      <c r="Z159"/>
      <c r="AA159"/>
      <c r="AB159"/>
      <c r="AC159"/>
    </row>
    <row r="160" spans="1:29" ht="15" x14ac:dyDescent="0.35">
      <c r="A160" s="5" t="s">
        <v>94</v>
      </c>
      <c r="B160" s="6">
        <v>2.23</v>
      </c>
      <c r="C160" s="6">
        <v>83.14</v>
      </c>
      <c r="D160" s="6">
        <v>12.86</v>
      </c>
      <c r="E160" s="6">
        <v>5.77</v>
      </c>
      <c r="F160" s="6">
        <v>8.91</v>
      </c>
      <c r="G160" s="6">
        <v>3.82</v>
      </c>
      <c r="H160" s="6">
        <v>9.59</v>
      </c>
      <c r="I160" s="6">
        <v>21.77</v>
      </c>
      <c r="J160" s="6">
        <v>43</v>
      </c>
      <c r="K160" s="6">
        <v>0.27</v>
      </c>
      <c r="L160" s="6">
        <v>3.4000000000000002E-2</v>
      </c>
      <c r="M160" s="6">
        <v>14.81</v>
      </c>
      <c r="N160" s="6">
        <v>0.82</v>
      </c>
      <c r="O160" s="13" t="str">
        <f t="shared" si="12"/>
        <v>Repaired</v>
      </c>
      <c r="P160" s="23">
        <v>2</v>
      </c>
      <c r="Q160" s="23">
        <v>2</v>
      </c>
      <c r="R160" s="23">
        <v>3</v>
      </c>
      <c r="S160" s="13">
        <f t="shared" si="11"/>
        <v>5</v>
      </c>
      <c r="U160" t="str">
        <f t="shared" si="6"/>
        <v>NO</v>
      </c>
      <c r="V160" t="str">
        <f t="shared" si="7"/>
        <v>NO</v>
      </c>
      <c r="W160" t="str">
        <f t="shared" si="8"/>
        <v>NO</v>
      </c>
      <c r="X160" t="str">
        <f t="shared" si="9"/>
        <v>YES</v>
      </c>
      <c r="Y160" t="str">
        <f t="shared" si="10"/>
        <v>NO</v>
      </c>
      <c r="Z160"/>
      <c r="AA160"/>
      <c r="AB160"/>
      <c r="AC160"/>
    </row>
    <row r="161" spans="1:29" ht="15" x14ac:dyDescent="0.35">
      <c r="A161" s="5" t="s">
        <v>176</v>
      </c>
      <c r="B161" s="6">
        <v>2.23</v>
      </c>
      <c r="C161" s="6">
        <v>83.09</v>
      </c>
      <c r="D161" s="6">
        <v>13.05</v>
      </c>
      <c r="E161" s="6">
        <v>5.86</v>
      </c>
      <c r="F161" s="6">
        <v>8.91</v>
      </c>
      <c r="G161" s="6">
        <v>3.82</v>
      </c>
      <c r="H161" s="6">
        <v>9.68</v>
      </c>
      <c r="I161" s="6">
        <v>21.95</v>
      </c>
      <c r="J161" s="6">
        <v>43.72</v>
      </c>
      <c r="K161" s="6">
        <v>0.27</v>
      </c>
      <c r="L161" s="6">
        <v>3.4000000000000002E-2</v>
      </c>
      <c r="M161" s="6">
        <v>14.81</v>
      </c>
      <c r="N161" s="6">
        <v>0.82</v>
      </c>
      <c r="O161" s="13" t="str">
        <f t="shared" si="12"/>
        <v>Repaired</v>
      </c>
      <c r="P161" s="23">
        <v>5</v>
      </c>
      <c r="Q161" s="23">
        <v>13</v>
      </c>
      <c r="R161" s="23">
        <v>17</v>
      </c>
      <c r="S161" s="13">
        <f t="shared" si="11"/>
        <v>30</v>
      </c>
      <c r="U161" t="str">
        <f t="shared" si="6"/>
        <v>NO</v>
      </c>
      <c r="V161" t="str">
        <f t="shared" si="7"/>
        <v>NO</v>
      </c>
      <c r="W161" t="str">
        <f t="shared" si="8"/>
        <v>NO</v>
      </c>
      <c r="X161" t="str">
        <f t="shared" si="9"/>
        <v>YES</v>
      </c>
      <c r="Y161" t="str">
        <f t="shared" si="10"/>
        <v>YES</v>
      </c>
      <c r="Z161"/>
      <c r="AA161"/>
      <c r="AB161"/>
      <c r="AC161"/>
    </row>
    <row r="162" spans="1:29" ht="15" x14ac:dyDescent="0.35">
      <c r="A162" s="7" t="s">
        <v>163</v>
      </c>
      <c r="B162" s="8">
        <v>2.23</v>
      </c>
      <c r="C162" s="8">
        <v>83.09</v>
      </c>
      <c r="D162" s="8">
        <v>12.82</v>
      </c>
      <c r="E162" s="8">
        <v>5.82</v>
      </c>
      <c r="F162" s="8">
        <v>8.91</v>
      </c>
      <c r="G162" s="8">
        <v>3.82</v>
      </c>
      <c r="H162" s="8">
        <v>9.64</v>
      </c>
      <c r="I162" s="8">
        <v>21.73</v>
      </c>
      <c r="J162" s="8">
        <v>43.32</v>
      </c>
      <c r="K162" s="8">
        <v>0.27</v>
      </c>
      <c r="L162" s="8">
        <v>3.4000000000000002E-2</v>
      </c>
      <c r="M162" s="8">
        <v>14.81</v>
      </c>
      <c r="N162" s="8">
        <v>0.82</v>
      </c>
      <c r="O162" s="13" t="str">
        <f t="shared" si="12"/>
        <v>Repaired</v>
      </c>
      <c r="P162" s="23">
        <v>3</v>
      </c>
      <c r="Q162" s="23">
        <v>11</v>
      </c>
      <c r="R162" s="23">
        <v>13</v>
      </c>
      <c r="S162" s="13">
        <f t="shared" si="11"/>
        <v>24</v>
      </c>
      <c r="U162" t="str">
        <f t="shared" si="6"/>
        <v>NO</v>
      </c>
      <c r="V162" t="str">
        <f t="shared" si="7"/>
        <v>NO</v>
      </c>
      <c r="W162" t="str">
        <f t="shared" si="8"/>
        <v>NO</v>
      </c>
      <c r="X162" t="str">
        <f t="shared" si="9"/>
        <v>YES</v>
      </c>
      <c r="Y162" t="str">
        <f t="shared" si="10"/>
        <v>YES</v>
      </c>
      <c r="Z162"/>
      <c r="AA162"/>
      <c r="AB162"/>
      <c r="AC162"/>
    </row>
    <row r="163" spans="1:29" ht="15" x14ac:dyDescent="0.35">
      <c r="A163" s="7" t="s">
        <v>151</v>
      </c>
      <c r="B163" s="8">
        <v>4.46</v>
      </c>
      <c r="C163" s="8">
        <v>72.459999999999994</v>
      </c>
      <c r="D163" s="8">
        <v>38.15</v>
      </c>
      <c r="E163" s="8">
        <v>16.77</v>
      </c>
      <c r="F163" s="8">
        <v>34.31</v>
      </c>
      <c r="G163" s="8">
        <v>9</v>
      </c>
      <c r="H163" s="8">
        <v>25.77</v>
      </c>
      <c r="I163" s="8">
        <v>72.459999999999994</v>
      </c>
      <c r="J163" s="8">
        <v>156.94999999999999</v>
      </c>
      <c r="K163" s="8">
        <v>2.15</v>
      </c>
      <c r="L163" s="8">
        <v>2.1999999999999999E-2</v>
      </c>
      <c r="M163" s="8">
        <v>1241</v>
      </c>
      <c r="N163" s="8">
        <v>68.92</v>
      </c>
      <c r="O163" s="13" t="str">
        <f t="shared" si="12"/>
        <v>Repaired</v>
      </c>
      <c r="P163" s="23">
        <v>3</v>
      </c>
      <c r="Q163" s="23">
        <v>20</v>
      </c>
      <c r="R163" s="23">
        <v>23</v>
      </c>
      <c r="S163" s="13">
        <f t="shared" si="11"/>
        <v>43</v>
      </c>
      <c r="U163" t="str">
        <f t="shared" si="6"/>
        <v>NO</v>
      </c>
      <c r="V163" t="str">
        <f t="shared" si="7"/>
        <v>NO</v>
      </c>
      <c r="W163" t="str">
        <f t="shared" si="8"/>
        <v>NO</v>
      </c>
      <c r="X163" t="str">
        <f t="shared" si="9"/>
        <v>NO</v>
      </c>
      <c r="Y163" t="str">
        <f t="shared" si="10"/>
        <v>NO</v>
      </c>
      <c r="Z163"/>
      <c r="AA163"/>
      <c r="AB163"/>
      <c r="AC163"/>
    </row>
    <row r="164" spans="1:29" ht="15" x14ac:dyDescent="0.35">
      <c r="A164" s="7" t="s">
        <v>165</v>
      </c>
      <c r="B164" s="8">
        <v>1.64</v>
      </c>
      <c r="C164" s="8">
        <v>85.6</v>
      </c>
      <c r="D164" s="8">
        <v>8.16</v>
      </c>
      <c r="E164" s="8">
        <v>5.16</v>
      </c>
      <c r="F164" s="8">
        <v>5.96</v>
      </c>
      <c r="G164" s="8">
        <v>2.08</v>
      </c>
      <c r="H164" s="8">
        <v>7.24</v>
      </c>
      <c r="I164" s="8">
        <v>14.12</v>
      </c>
      <c r="J164" s="8">
        <v>29.45</v>
      </c>
      <c r="K164" s="8">
        <v>1.96</v>
      </c>
      <c r="L164" s="8">
        <v>8.8999999999999996E-2</v>
      </c>
      <c r="M164" s="8">
        <v>83.24</v>
      </c>
      <c r="N164" s="8">
        <v>4.62</v>
      </c>
      <c r="O164" s="13" t="str">
        <f t="shared" si="12"/>
        <v>Repaired</v>
      </c>
      <c r="P164" s="23">
        <v>2</v>
      </c>
      <c r="Q164" s="23">
        <v>19</v>
      </c>
      <c r="R164" s="13">
        <v>0</v>
      </c>
      <c r="S164" s="13">
        <f t="shared" si="11"/>
        <v>19</v>
      </c>
      <c r="U164" t="str">
        <f t="shared" si="6"/>
        <v>NO</v>
      </c>
      <c r="V164" t="str">
        <f t="shared" si="7"/>
        <v>NO</v>
      </c>
      <c r="W164" t="str">
        <f t="shared" si="8"/>
        <v>NO</v>
      </c>
      <c r="X164" t="str">
        <f t="shared" si="9"/>
        <v>YES</v>
      </c>
      <c r="Y164" t="str">
        <f t="shared" si="10"/>
        <v>YES</v>
      </c>
      <c r="Z164"/>
      <c r="AA164"/>
      <c r="AB164"/>
      <c r="AC164"/>
    </row>
    <row r="165" spans="1:29" ht="15" x14ac:dyDescent="0.35">
      <c r="A165" s="5" t="s">
        <v>108</v>
      </c>
      <c r="B165" s="6">
        <v>2.39</v>
      </c>
      <c r="C165" s="6">
        <v>82.89</v>
      </c>
      <c r="D165" s="6">
        <v>10</v>
      </c>
      <c r="E165" s="6">
        <v>5.61</v>
      </c>
      <c r="F165" s="6">
        <v>7.67</v>
      </c>
      <c r="G165" s="6">
        <v>3.5</v>
      </c>
      <c r="H165" s="6">
        <v>9.11</v>
      </c>
      <c r="I165" s="6">
        <v>17.670000000000002</v>
      </c>
      <c r="J165" s="6">
        <v>42.99</v>
      </c>
      <c r="K165" s="6">
        <v>0.39</v>
      </c>
      <c r="L165" s="6">
        <v>3.9E-2</v>
      </c>
      <c r="M165" s="6">
        <v>14.74</v>
      </c>
      <c r="N165" s="6">
        <v>0.82</v>
      </c>
      <c r="O165" s="13" t="str">
        <f t="shared" si="12"/>
        <v>Repaired</v>
      </c>
      <c r="P165" s="23">
        <v>1</v>
      </c>
      <c r="Q165" s="23">
        <v>1</v>
      </c>
      <c r="R165" s="23">
        <v>3</v>
      </c>
      <c r="S165" s="13">
        <f t="shared" si="11"/>
        <v>4</v>
      </c>
      <c r="U165" t="str">
        <f t="shared" si="6"/>
        <v>NO</v>
      </c>
      <c r="V165" t="str">
        <f t="shared" si="7"/>
        <v>NO</v>
      </c>
      <c r="W165" t="str">
        <f t="shared" si="8"/>
        <v>NO</v>
      </c>
      <c r="X165" t="str">
        <f t="shared" si="9"/>
        <v>NO</v>
      </c>
      <c r="Y165" t="str">
        <f t="shared" si="10"/>
        <v>NO</v>
      </c>
      <c r="Z165"/>
      <c r="AA165"/>
      <c r="AB165"/>
      <c r="AC165"/>
    </row>
    <row r="166" spans="1:29" ht="15" x14ac:dyDescent="0.35">
      <c r="A166" s="7" t="s">
        <v>54</v>
      </c>
      <c r="B166" s="8">
        <v>1.88</v>
      </c>
      <c r="C166" s="8">
        <v>85.28</v>
      </c>
      <c r="D166" s="8">
        <v>8.8800000000000008</v>
      </c>
      <c r="E166" s="8">
        <v>5.24</v>
      </c>
      <c r="F166" s="8">
        <v>6.72</v>
      </c>
      <c r="G166" s="8">
        <v>2.08</v>
      </c>
      <c r="H166" s="8">
        <v>7.32</v>
      </c>
      <c r="I166" s="8">
        <v>15.6</v>
      </c>
      <c r="J166" s="8">
        <v>30.77</v>
      </c>
      <c r="K166" s="8">
        <v>1.96</v>
      </c>
      <c r="L166" s="8">
        <v>8.8999999999999996E-2</v>
      </c>
      <c r="M166" s="8">
        <v>83.24</v>
      </c>
      <c r="N166" s="8">
        <v>4.62</v>
      </c>
      <c r="O166" s="13" t="str">
        <f t="shared" si="12"/>
        <v>Repaired</v>
      </c>
      <c r="P166" s="23">
        <v>1</v>
      </c>
      <c r="Q166" s="23">
        <v>1</v>
      </c>
      <c r="R166" s="23">
        <v>1</v>
      </c>
      <c r="S166" s="13">
        <f t="shared" si="11"/>
        <v>2</v>
      </c>
      <c r="U166" t="str">
        <f t="shared" si="6"/>
        <v>NO</v>
      </c>
      <c r="V166" t="str">
        <f t="shared" si="7"/>
        <v>NO</v>
      </c>
      <c r="W166" t="str">
        <f t="shared" si="8"/>
        <v>NO</v>
      </c>
      <c r="X166" t="str">
        <f t="shared" si="9"/>
        <v>NO</v>
      </c>
      <c r="Y166" t="str">
        <f t="shared" si="10"/>
        <v>NO</v>
      </c>
      <c r="Z166"/>
      <c r="AA166"/>
      <c r="AB166"/>
      <c r="AC166"/>
    </row>
    <row r="167" spans="1:29" ht="15" x14ac:dyDescent="0.35">
      <c r="A167" s="7" t="s">
        <v>89</v>
      </c>
      <c r="B167" s="8">
        <v>1.75</v>
      </c>
      <c r="C167" s="8">
        <v>87.12</v>
      </c>
      <c r="D167" s="8">
        <v>6.5</v>
      </c>
      <c r="E167" s="8">
        <v>3.38</v>
      </c>
      <c r="F167" s="8">
        <v>3.38</v>
      </c>
      <c r="G167" s="8">
        <v>2.75</v>
      </c>
      <c r="H167" s="8">
        <v>6.12</v>
      </c>
      <c r="I167" s="8">
        <v>9.8800000000000008</v>
      </c>
      <c r="J167" s="8">
        <v>23.71</v>
      </c>
      <c r="K167" s="8">
        <v>0</v>
      </c>
      <c r="L167" s="8">
        <v>0</v>
      </c>
      <c r="M167" s="8">
        <v>0</v>
      </c>
      <c r="N167" s="8">
        <v>0</v>
      </c>
      <c r="O167" s="13" t="str">
        <f t="shared" si="12"/>
        <v>Repaired</v>
      </c>
      <c r="P167" s="23">
        <v>1</v>
      </c>
      <c r="Q167" s="23">
        <v>1</v>
      </c>
      <c r="R167" s="23">
        <v>3</v>
      </c>
      <c r="S167" s="13">
        <f t="shared" si="11"/>
        <v>4</v>
      </c>
      <c r="U167" t="str">
        <f t="shared" si="6"/>
        <v>NO</v>
      </c>
      <c r="V167" t="str">
        <f t="shared" si="7"/>
        <v>YES</v>
      </c>
      <c r="W167" t="str">
        <f t="shared" si="8"/>
        <v>NO</v>
      </c>
      <c r="X167" t="str">
        <f t="shared" si="9"/>
        <v>NO</v>
      </c>
      <c r="Y167" t="str">
        <f t="shared" si="10"/>
        <v>NO</v>
      </c>
      <c r="Z167"/>
      <c r="AA167"/>
      <c r="AB167"/>
      <c r="AC167"/>
    </row>
    <row r="168" spans="1:29" ht="15" x14ac:dyDescent="0.35">
      <c r="A168" s="5" t="s">
        <v>75</v>
      </c>
      <c r="B168" s="6">
        <v>3.59</v>
      </c>
      <c r="C168" s="6">
        <v>75.3</v>
      </c>
      <c r="D168" s="6">
        <v>21.44</v>
      </c>
      <c r="E168" s="6">
        <v>8.61</v>
      </c>
      <c r="F168" s="6">
        <v>17.2</v>
      </c>
      <c r="G168" s="6">
        <v>5.31</v>
      </c>
      <c r="H168" s="6">
        <v>13.93</v>
      </c>
      <c r="I168" s="6">
        <v>38.65</v>
      </c>
      <c r="J168" s="6">
        <v>76.17</v>
      </c>
      <c r="K168" s="6">
        <v>0.26</v>
      </c>
      <c r="L168" s="6">
        <v>3.9E-2</v>
      </c>
      <c r="M168" s="6">
        <v>5.57</v>
      </c>
      <c r="N168" s="6">
        <v>0.31</v>
      </c>
      <c r="O168" s="13" t="str">
        <f t="shared" si="12"/>
        <v>Repaired</v>
      </c>
      <c r="P168" s="23">
        <v>2</v>
      </c>
      <c r="Q168" s="23">
        <v>21</v>
      </c>
      <c r="R168" s="23">
        <v>23</v>
      </c>
      <c r="S168" s="13">
        <f t="shared" si="11"/>
        <v>44</v>
      </c>
      <c r="U168" t="str">
        <f t="shared" si="6"/>
        <v>NO</v>
      </c>
      <c r="V168" t="str">
        <f t="shared" si="7"/>
        <v>NO</v>
      </c>
      <c r="W168" t="str">
        <f t="shared" si="8"/>
        <v>NO</v>
      </c>
      <c r="X168" t="str">
        <f t="shared" si="9"/>
        <v>YES</v>
      </c>
      <c r="Y168" t="str">
        <f t="shared" si="10"/>
        <v>YES</v>
      </c>
      <c r="Z168"/>
      <c r="AA168"/>
      <c r="AB168"/>
      <c r="AC168"/>
    </row>
    <row r="169" spans="1:29" ht="15" x14ac:dyDescent="0.35">
      <c r="A169" s="5" t="s">
        <v>152</v>
      </c>
      <c r="B169" s="6">
        <v>2.2799999999999998</v>
      </c>
      <c r="C169" s="6">
        <v>83.06</v>
      </c>
      <c r="D169" s="6">
        <v>9.44</v>
      </c>
      <c r="E169" s="6">
        <v>5.5</v>
      </c>
      <c r="F169" s="6">
        <v>7.33</v>
      </c>
      <c r="G169" s="6">
        <v>3.28</v>
      </c>
      <c r="H169" s="6">
        <v>8.7799999999999994</v>
      </c>
      <c r="I169" s="6">
        <v>16.78</v>
      </c>
      <c r="J169" s="6">
        <v>40.56</v>
      </c>
      <c r="K169" s="6">
        <v>0.39</v>
      </c>
      <c r="L169" s="6">
        <v>3.9E-2</v>
      </c>
      <c r="M169" s="6">
        <v>14.74</v>
      </c>
      <c r="N169" s="6">
        <v>0.82</v>
      </c>
      <c r="O169" s="13" t="str">
        <f t="shared" si="12"/>
        <v>Repaired</v>
      </c>
      <c r="P169" s="23">
        <v>1</v>
      </c>
      <c r="Q169" s="23">
        <v>3</v>
      </c>
      <c r="R169" s="13">
        <v>0</v>
      </c>
      <c r="S169" s="13">
        <f t="shared" si="11"/>
        <v>3</v>
      </c>
      <c r="U169" t="str">
        <f t="shared" si="6"/>
        <v>NO</v>
      </c>
      <c r="V169" t="str">
        <f t="shared" si="7"/>
        <v>NO</v>
      </c>
      <c r="W169" t="str">
        <f t="shared" si="8"/>
        <v>NO</v>
      </c>
      <c r="X169" t="str">
        <f t="shared" si="9"/>
        <v>NO</v>
      </c>
      <c r="Y169" t="str">
        <f t="shared" si="10"/>
        <v>NO</v>
      </c>
      <c r="Z169"/>
      <c r="AA169"/>
      <c r="AB169"/>
      <c r="AC169"/>
    </row>
    <row r="170" spans="1:29" ht="15" x14ac:dyDescent="0.35">
      <c r="A170" s="5" t="s">
        <v>102</v>
      </c>
      <c r="B170" s="6">
        <v>2.39</v>
      </c>
      <c r="C170" s="6">
        <v>82.94</v>
      </c>
      <c r="D170" s="6">
        <v>10.17</v>
      </c>
      <c r="E170" s="6">
        <v>5.56</v>
      </c>
      <c r="F170" s="6">
        <v>7.67</v>
      </c>
      <c r="G170" s="6">
        <v>3.44</v>
      </c>
      <c r="H170" s="6">
        <v>9</v>
      </c>
      <c r="I170" s="6">
        <v>17.829999999999998</v>
      </c>
      <c r="J170" s="6">
        <v>42.45</v>
      </c>
      <c r="K170" s="6">
        <v>0.39</v>
      </c>
      <c r="L170" s="6">
        <v>3.9E-2</v>
      </c>
      <c r="M170" s="6">
        <v>14.74</v>
      </c>
      <c r="N170" s="6">
        <v>0.82</v>
      </c>
      <c r="O170" s="13" t="str">
        <f t="shared" si="12"/>
        <v>Repaired</v>
      </c>
      <c r="P170" s="23">
        <v>1</v>
      </c>
      <c r="Q170" s="23">
        <v>1</v>
      </c>
      <c r="R170" s="23">
        <v>3</v>
      </c>
      <c r="S170" s="13">
        <f t="shared" si="11"/>
        <v>4</v>
      </c>
      <c r="U170" t="str">
        <f t="shared" si="6"/>
        <v>NO</v>
      </c>
      <c r="V170" t="str">
        <f t="shared" si="7"/>
        <v>NO</v>
      </c>
      <c r="W170" t="str">
        <f t="shared" si="8"/>
        <v>NO</v>
      </c>
      <c r="X170" t="str">
        <f t="shared" si="9"/>
        <v>NO</v>
      </c>
      <c r="Y170" t="str">
        <f t="shared" si="10"/>
        <v>NO</v>
      </c>
      <c r="Z170"/>
      <c r="AA170"/>
      <c r="AB170"/>
      <c r="AC170"/>
    </row>
    <row r="171" spans="1:29" ht="15" x14ac:dyDescent="0.35">
      <c r="A171" s="7" t="s">
        <v>52</v>
      </c>
      <c r="B171" s="8">
        <v>2.2200000000000002</v>
      </c>
      <c r="C171" s="8">
        <v>83.11</v>
      </c>
      <c r="D171" s="8">
        <v>9.39</v>
      </c>
      <c r="E171" s="8">
        <v>5.61</v>
      </c>
      <c r="F171" s="8">
        <v>7.28</v>
      </c>
      <c r="G171" s="8">
        <v>3.28</v>
      </c>
      <c r="H171" s="8">
        <v>8.89</v>
      </c>
      <c r="I171" s="8">
        <v>16.670000000000002</v>
      </c>
      <c r="J171" s="8">
        <v>41.13</v>
      </c>
      <c r="K171" s="8">
        <v>0.39</v>
      </c>
      <c r="L171" s="8">
        <v>3.9E-2</v>
      </c>
      <c r="M171" s="8">
        <v>14.74</v>
      </c>
      <c r="N171" s="8">
        <v>0.82</v>
      </c>
      <c r="O171" s="13" t="str">
        <f t="shared" si="12"/>
        <v>Repaired</v>
      </c>
      <c r="P171" s="23">
        <v>2</v>
      </c>
      <c r="Q171" s="23">
        <v>7</v>
      </c>
      <c r="R171" s="23">
        <v>1</v>
      </c>
      <c r="S171" s="13">
        <f t="shared" si="11"/>
        <v>8</v>
      </c>
      <c r="U171" t="str">
        <f t="shared" si="6"/>
        <v>NO</v>
      </c>
      <c r="V171" t="str">
        <f t="shared" si="7"/>
        <v>NO</v>
      </c>
      <c r="W171" t="str">
        <f t="shared" si="8"/>
        <v>NO</v>
      </c>
      <c r="X171" t="str">
        <f t="shared" si="9"/>
        <v>YES</v>
      </c>
      <c r="Y171" t="str">
        <f t="shared" si="10"/>
        <v>YES</v>
      </c>
      <c r="Z171"/>
      <c r="AA171"/>
      <c r="AB171"/>
      <c r="AC171"/>
    </row>
    <row r="172" spans="1:29" ht="15" x14ac:dyDescent="0.35">
      <c r="A172" s="5" t="s">
        <v>114</v>
      </c>
      <c r="B172" s="6">
        <v>2.33</v>
      </c>
      <c r="C172" s="6">
        <v>83</v>
      </c>
      <c r="D172" s="6">
        <v>9.94</v>
      </c>
      <c r="E172" s="6">
        <v>5.56</v>
      </c>
      <c r="F172" s="6">
        <v>7.5</v>
      </c>
      <c r="G172" s="6">
        <v>3.44</v>
      </c>
      <c r="H172" s="6">
        <v>9</v>
      </c>
      <c r="I172" s="6">
        <v>17.440000000000001</v>
      </c>
      <c r="J172" s="6">
        <v>42.22</v>
      </c>
      <c r="K172" s="6">
        <v>0.39</v>
      </c>
      <c r="L172" s="6">
        <v>3.9E-2</v>
      </c>
      <c r="M172" s="6">
        <v>14.74</v>
      </c>
      <c r="N172" s="6">
        <v>0.82</v>
      </c>
      <c r="O172" s="13" t="str">
        <f t="shared" si="12"/>
        <v>Repaired</v>
      </c>
      <c r="P172" s="23">
        <v>2</v>
      </c>
      <c r="Q172" s="23">
        <v>2</v>
      </c>
      <c r="R172" s="23">
        <v>1</v>
      </c>
      <c r="S172" s="13">
        <f t="shared" si="11"/>
        <v>3</v>
      </c>
      <c r="U172" t="str">
        <f t="shared" si="6"/>
        <v>NO</v>
      </c>
      <c r="V172" t="str">
        <f t="shared" si="7"/>
        <v>NO</v>
      </c>
      <c r="W172" t="str">
        <f t="shared" si="8"/>
        <v>NO</v>
      </c>
      <c r="X172" t="str">
        <f t="shared" si="9"/>
        <v>YES</v>
      </c>
      <c r="Y172" t="str">
        <f t="shared" si="10"/>
        <v>NO</v>
      </c>
      <c r="Z172"/>
      <c r="AA172"/>
      <c r="AB172"/>
      <c r="AC172"/>
    </row>
    <row r="173" spans="1:29" ht="15" x14ac:dyDescent="0.35">
      <c r="A173" s="7" t="s">
        <v>109</v>
      </c>
      <c r="B173" s="8">
        <v>2.33</v>
      </c>
      <c r="C173" s="8">
        <v>82.94</v>
      </c>
      <c r="D173" s="8">
        <v>10.17</v>
      </c>
      <c r="E173" s="8">
        <v>5.56</v>
      </c>
      <c r="F173" s="8">
        <v>7.56</v>
      </c>
      <c r="G173" s="8">
        <v>3.44</v>
      </c>
      <c r="H173" s="8">
        <v>9</v>
      </c>
      <c r="I173" s="8">
        <v>17.72</v>
      </c>
      <c r="J173" s="8">
        <v>42.39</v>
      </c>
      <c r="K173" s="8">
        <v>0.39</v>
      </c>
      <c r="L173" s="8">
        <v>3.9E-2</v>
      </c>
      <c r="M173" s="8">
        <v>14.74</v>
      </c>
      <c r="N173" s="8">
        <v>0.82</v>
      </c>
      <c r="O173" s="13" t="str">
        <f t="shared" si="12"/>
        <v>Repaired</v>
      </c>
      <c r="P173" s="23">
        <v>1</v>
      </c>
      <c r="Q173" s="23">
        <v>1</v>
      </c>
      <c r="R173" s="23">
        <v>1</v>
      </c>
      <c r="S173" s="13">
        <f t="shared" si="11"/>
        <v>2</v>
      </c>
      <c r="U173" t="str">
        <f t="shared" si="6"/>
        <v>NO</v>
      </c>
      <c r="V173" t="str">
        <f t="shared" si="7"/>
        <v>NO</v>
      </c>
      <c r="W173" t="str">
        <f t="shared" si="8"/>
        <v>NO</v>
      </c>
      <c r="X173" t="str">
        <f t="shared" si="9"/>
        <v>NO</v>
      </c>
      <c r="Y173" t="str">
        <f t="shared" si="10"/>
        <v>NO</v>
      </c>
      <c r="Z173"/>
      <c r="AA173"/>
      <c r="AB173"/>
      <c r="AC173"/>
    </row>
    <row r="174" spans="1:29" ht="15" x14ac:dyDescent="0.35">
      <c r="A174" s="5" t="s">
        <v>110</v>
      </c>
      <c r="B174" s="6">
        <v>7.67</v>
      </c>
      <c r="C174" s="6">
        <v>56</v>
      </c>
      <c r="D174" s="6">
        <v>77.67</v>
      </c>
      <c r="E174" s="6">
        <v>16</v>
      </c>
      <c r="F174" s="6">
        <v>46.67</v>
      </c>
      <c r="G174" s="6">
        <v>8.67</v>
      </c>
      <c r="H174" s="6">
        <v>24.67</v>
      </c>
      <c r="I174" s="6">
        <v>124.33</v>
      </c>
      <c r="J174" s="6">
        <v>172.55</v>
      </c>
      <c r="K174" s="6">
        <v>0</v>
      </c>
      <c r="L174" s="6">
        <v>0</v>
      </c>
      <c r="M174" s="6">
        <v>0</v>
      </c>
      <c r="N174" s="6">
        <v>0</v>
      </c>
      <c r="O174" s="13" t="str">
        <f t="shared" si="12"/>
        <v>Repaired</v>
      </c>
      <c r="P174" s="23">
        <v>1</v>
      </c>
      <c r="Q174" s="23">
        <v>1</v>
      </c>
      <c r="R174" s="23">
        <v>10</v>
      </c>
      <c r="S174" s="13">
        <f t="shared" si="11"/>
        <v>11</v>
      </c>
      <c r="U174" t="str">
        <f t="shared" si="6"/>
        <v>NO</v>
      </c>
      <c r="V174" t="str">
        <f t="shared" si="7"/>
        <v>YES</v>
      </c>
      <c r="W174" t="str">
        <f t="shared" si="8"/>
        <v>NO</v>
      </c>
      <c r="X174" t="str">
        <f t="shared" si="9"/>
        <v>NO</v>
      </c>
      <c r="Y174" t="str">
        <f t="shared" si="10"/>
        <v>YES</v>
      </c>
      <c r="Z174"/>
      <c r="AA174"/>
      <c r="AB174"/>
      <c r="AC174"/>
    </row>
    <row r="175" spans="1:29" ht="15" x14ac:dyDescent="0.35">
      <c r="A175" s="5" t="s">
        <v>150</v>
      </c>
      <c r="B175" s="6">
        <v>7.67</v>
      </c>
      <c r="C175" s="6">
        <v>56</v>
      </c>
      <c r="D175" s="6">
        <v>80.33</v>
      </c>
      <c r="E175" s="6">
        <v>16</v>
      </c>
      <c r="F175" s="6">
        <v>46</v>
      </c>
      <c r="G175" s="6">
        <v>8.67</v>
      </c>
      <c r="H175" s="6">
        <v>24.67</v>
      </c>
      <c r="I175" s="6">
        <v>126.33</v>
      </c>
      <c r="J175" s="6">
        <v>173.02</v>
      </c>
      <c r="K175" s="6">
        <v>0</v>
      </c>
      <c r="L175" s="6">
        <v>0</v>
      </c>
      <c r="M175" s="6">
        <v>0</v>
      </c>
      <c r="N175" s="6">
        <v>0</v>
      </c>
      <c r="O175" s="13" t="str">
        <f t="shared" si="12"/>
        <v>Repaired</v>
      </c>
      <c r="P175" s="23">
        <v>1</v>
      </c>
      <c r="Q175" s="23">
        <v>1</v>
      </c>
      <c r="R175" s="23">
        <v>10</v>
      </c>
      <c r="S175" s="13">
        <f t="shared" si="11"/>
        <v>11</v>
      </c>
      <c r="U175" t="str">
        <f t="shared" si="6"/>
        <v>NO</v>
      </c>
      <c r="V175" t="str">
        <f t="shared" si="7"/>
        <v>YES</v>
      </c>
      <c r="W175" t="str">
        <f t="shared" si="8"/>
        <v>NO</v>
      </c>
      <c r="X175" t="str">
        <f t="shared" si="9"/>
        <v>NO</v>
      </c>
      <c r="Y175" t="str">
        <f t="shared" si="10"/>
        <v>YES</v>
      </c>
      <c r="Z175"/>
      <c r="AA175"/>
      <c r="AB175"/>
      <c r="AC175"/>
    </row>
    <row r="176" spans="1:29" ht="15" x14ac:dyDescent="0.35">
      <c r="A176" s="7" t="s">
        <v>123</v>
      </c>
      <c r="B176" s="8">
        <v>1.76</v>
      </c>
      <c r="C176" s="8">
        <v>85.4</v>
      </c>
      <c r="D176" s="8">
        <v>8.48</v>
      </c>
      <c r="E176" s="8">
        <v>5.16</v>
      </c>
      <c r="F176" s="8">
        <v>6.44</v>
      </c>
      <c r="G176" s="8">
        <v>2.08</v>
      </c>
      <c r="H176" s="8">
        <v>7.24</v>
      </c>
      <c r="I176" s="8">
        <v>14.92</v>
      </c>
      <c r="J176" s="8">
        <v>29.94</v>
      </c>
      <c r="K176" s="8">
        <v>1.96</v>
      </c>
      <c r="L176" s="8">
        <v>8.8999999999999996E-2</v>
      </c>
      <c r="M176" s="8">
        <v>83.24</v>
      </c>
      <c r="N176" s="8">
        <v>4.62</v>
      </c>
      <c r="O176" s="13" t="str">
        <f t="shared" si="12"/>
        <v>Repaired</v>
      </c>
      <c r="P176" s="23">
        <v>1</v>
      </c>
      <c r="Q176" s="23">
        <v>11</v>
      </c>
      <c r="R176" s="13">
        <v>0</v>
      </c>
      <c r="S176" s="13">
        <f t="shared" si="11"/>
        <v>11</v>
      </c>
      <c r="U176" t="str">
        <f t="shared" si="6"/>
        <v>NO</v>
      </c>
      <c r="V176" t="str">
        <f t="shared" si="7"/>
        <v>NO</v>
      </c>
      <c r="W176" t="str">
        <f t="shared" si="8"/>
        <v>NO</v>
      </c>
      <c r="X176" t="str">
        <f t="shared" si="9"/>
        <v>NO</v>
      </c>
      <c r="Y176" t="str">
        <f t="shared" si="10"/>
        <v>YES</v>
      </c>
      <c r="Z176"/>
      <c r="AA176"/>
      <c r="AB176"/>
      <c r="AC176"/>
    </row>
    <row r="177" spans="1:29" ht="30" customHeight="1" x14ac:dyDescent="0.35">
      <c r="A177" s="12" t="s">
        <v>211</v>
      </c>
      <c r="B177" s="12" t="s">
        <v>20</v>
      </c>
      <c r="C177" s="12" t="s">
        <v>198</v>
      </c>
      <c r="D177" s="12" t="s">
        <v>199</v>
      </c>
      <c r="E177" s="12" t="s">
        <v>21</v>
      </c>
      <c r="F177" s="12" t="s">
        <v>200</v>
      </c>
      <c r="G177" s="12" t="s">
        <v>22</v>
      </c>
      <c r="H177" s="12" t="s">
        <v>201</v>
      </c>
      <c r="I177" s="12" t="s">
        <v>202</v>
      </c>
      <c r="J177" s="12" t="s">
        <v>203</v>
      </c>
      <c r="K177" s="12" t="s">
        <v>204</v>
      </c>
      <c r="L177" s="12" t="s">
        <v>205</v>
      </c>
      <c r="M177" s="12" t="s">
        <v>206</v>
      </c>
      <c r="N177" s="12" t="s">
        <v>207</v>
      </c>
      <c r="O177" s="12" t="s">
        <v>194</v>
      </c>
      <c r="P177" s="12" t="s">
        <v>208</v>
      </c>
      <c r="Q177" s="12" t="s">
        <v>209</v>
      </c>
      <c r="R177" s="12" t="s">
        <v>210</v>
      </c>
      <c r="S177" s="12" t="s">
        <v>234</v>
      </c>
      <c r="U177" s="32" t="s">
        <v>253</v>
      </c>
      <c r="V177" s="32" t="s">
        <v>254</v>
      </c>
      <c r="W177" s="32" t="s">
        <v>251</v>
      </c>
      <c r="X177" s="32" t="s">
        <v>252</v>
      </c>
      <c r="Y177" s="32" t="s">
        <v>255</v>
      </c>
      <c r="Z177"/>
      <c r="AA177"/>
      <c r="AB177"/>
      <c r="AC177"/>
    </row>
    <row r="178" spans="1:29" x14ac:dyDescent="0.35">
      <c r="A178" s="9" t="s">
        <v>177</v>
      </c>
      <c r="B178" s="9">
        <v>513.07000000000005</v>
      </c>
      <c r="C178" s="9" t="s">
        <v>178</v>
      </c>
      <c r="D178" s="9" t="s">
        <v>179</v>
      </c>
      <c r="E178" s="9" t="s">
        <v>180</v>
      </c>
      <c r="F178" s="9" t="s">
        <v>181</v>
      </c>
      <c r="G178" s="9">
        <v>663.4</v>
      </c>
      <c r="H178" s="9" t="s">
        <v>182</v>
      </c>
      <c r="I178" s="9" t="s">
        <v>183</v>
      </c>
      <c r="J178" s="9" t="s">
        <v>184</v>
      </c>
      <c r="K178" s="9">
        <v>85.81</v>
      </c>
      <c r="L178" s="9">
        <v>7.03</v>
      </c>
      <c r="M178" s="9" t="s">
        <v>185</v>
      </c>
      <c r="N178" s="9">
        <v>361.36</v>
      </c>
      <c r="O178" s="10"/>
    </row>
    <row r="179" spans="1:29" x14ac:dyDescent="0.35">
      <c r="A179" s="11" t="s">
        <v>186</v>
      </c>
      <c r="B179" s="11">
        <v>3.35</v>
      </c>
      <c r="C179" s="11">
        <v>78.790000000000006</v>
      </c>
      <c r="D179" s="11">
        <v>23.73</v>
      </c>
      <c r="E179" s="11">
        <v>7.26</v>
      </c>
      <c r="F179" s="11">
        <v>15.3</v>
      </c>
      <c r="G179" s="11">
        <v>4.3099999999999996</v>
      </c>
      <c r="H179" s="11">
        <v>11.56</v>
      </c>
      <c r="I179" s="11">
        <v>39.020000000000003</v>
      </c>
      <c r="J179" s="11">
        <v>65.13</v>
      </c>
      <c r="K179" s="11">
        <v>0.56000000000000005</v>
      </c>
      <c r="L179" s="11">
        <v>4.5999999999999999E-2</v>
      </c>
      <c r="M179" s="11">
        <v>42.24</v>
      </c>
      <c r="N179" s="11">
        <v>2.35</v>
      </c>
      <c r="O179" s="10"/>
    </row>
    <row r="180" spans="1:29" x14ac:dyDescent="0.35">
      <c r="A180" s="9" t="s">
        <v>187</v>
      </c>
      <c r="B180" s="9">
        <v>1.57</v>
      </c>
      <c r="C180" s="9">
        <v>55.67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10"/>
    </row>
    <row r="181" spans="1:29" x14ac:dyDescent="0.35">
      <c r="A181" s="11" t="s">
        <v>188</v>
      </c>
      <c r="B181" s="11">
        <v>9</v>
      </c>
      <c r="C181" s="11">
        <v>100</v>
      </c>
      <c r="D181" s="11">
        <v>83.33</v>
      </c>
      <c r="E181" s="11">
        <v>16.77</v>
      </c>
      <c r="F181" s="11">
        <v>51.33</v>
      </c>
      <c r="G181" s="11">
        <v>10</v>
      </c>
      <c r="H181" s="11">
        <v>26</v>
      </c>
      <c r="I181" s="11">
        <v>131</v>
      </c>
      <c r="J181" s="11">
        <v>184.35</v>
      </c>
      <c r="K181" s="11">
        <v>2.15</v>
      </c>
      <c r="L181" s="11">
        <v>0.21</v>
      </c>
      <c r="M181" s="11" t="s">
        <v>85</v>
      </c>
      <c r="N181" s="11">
        <v>68.92</v>
      </c>
      <c r="O181" s="10"/>
    </row>
    <row r="182" spans="1:29" x14ac:dyDescent="0.35">
      <c r="A182" s="9" t="s">
        <v>189</v>
      </c>
      <c r="B182" s="9">
        <v>1.99</v>
      </c>
      <c r="C182" s="9">
        <v>10.130000000000001</v>
      </c>
      <c r="D182" s="9">
        <v>26.76</v>
      </c>
      <c r="E182" s="9">
        <v>4.4000000000000004</v>
      </c>
      <c r="F182" s="9">
        <v>14.46</v>
      </c>
      <c r="G182" s="9">
        <v>2.19</v>
      </c>
      <c r="H182" s="9">
        <v>6.5</v>
      </c>
      <c r="I182" s="9">
        <v>41.01</v>
      </c>
      <c r="J182" s="9">
        <v>52.89</v>
      </c>
      <c r="K182" s="9">
        <v>0.65</v>
      </c>
      <c r="L182" s="9">
        <v>4.2999999999999997E-2</v>
      </c>
      <c r="M182" s="9">
        <v>170.68</v>
      </c>
      <c r="N182" s="9">
        <v>9.48</v>
      </c>
      <c r="O182" s="10"/>
    </row>
    <row r="183" spans="1:29" x14ac:dyDescent="0.35">
      <c r="A183" s="11" t="s">
        <v>190</v>
      </c>
      <c r="B183" s="11">
        <v>3.97</v>
      </c>
      <c r="C183" s="11">
        <v>102.57</v>
      </c>
      <c r="D183" s="11">
        <v>715.96</v>
      </c>
      <c r="E183" s="11">
        <v>19.32</v>
      </c>
      <c r="F183" s="11">
        <v>209.14</v>
      </c>
      <c r="G183" s="11">
        <v>4.79</v>
      </c>
      <c r="H183" s="11">
        <v>42.28</v>
      </c>
      <c r="I183" s="11" t="s">
        <v>191</v>
      </c>
      <c r="J183" s="11" t="s">
        <v>192</v>
      </c>
      <c r="K183" s="11">
        <v>0.42</v>
      </c>
      <c r="L183" s="11">
        <v>1.9E-3</v>
      </c>
      <c r="M183" s="11" t="s">
        <v>193</v>
      </c>
      <c r="N183" s="11">
        <v>89.92</v>
      </c>
      <c r="O183" s="10"/>
    </row>
    <row r="186" spans="1:29" x14ac:dyDescent="0.35">
      <c r="A186" s="26" t="s">
        <v>213</v>
      </c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</row>
    <row r="188" spans="1:29" ht="35.4" customHeight="1" x14ac:dyDescent="0.35">
      <c r="B188" s="12" t="s">
        <v>212</v>
      </c>
      <c r="C188" s="12" t="s">
        <v>20</v>
      </c>
      <c r="D188" s="12" t="s">
        <v>198</v>
      </c>
      <c r="E188" s="12" t="s">
        <v>199</v>
      </c>
      <c r="F188" s="12" t="s">
        <v>21</v>
      </c>
      <c r="G188" s="12" t="s">
        <v>200</v>
      </c>
      <c r="H188" s="12" t="s">
        <v>22</v>
      </c>
      <c r="I188" s="12" t="s">
        <v>201</v>
      </c>
      <c r="J188" s="12" t="s">
        <v>202</v>
      </c>
      <c r="K188" s="12" t="s">
        <v>203</v>
      </c>
      <c r="L188" s="12" t="s">
        <v>204</v>
      </c>
      <c r="M188" s="12" t="s">
        <v>205</v>
      </c>
      <c r="N188" s="12" t="s">
        <v>206</v>
      </c>
      <c r="O188" s="12" t="s">
        <v>207</v>
      </c>
    </row>
    <row r="189" spans="1:29" x14ac:dyDescent="0.35">
      <c r="B189" s="1" t="s">
        <v>195</v>
      </c>
      <c r="C189" s="14">
        <f t="shared" ref="C189:O189" si="13" xml:space="preserve"> AVERAGEIF($A$24:$A$176, "*Buggy",B$24:B$176)</f>
        <v>3.225882352941178</v>
      </c>
      <c r="D189" s="14">
        <f t="shared" si="13"/>
        <v>78.776274509803912</v>
      </c>
      <c r="E189" s="14">
        <f t="shared" si="13"/>
        <v>23.686078431372543</v>
      </c>
      <c r="F189" s="14">
        <f t="shared" si="13"/>
        <v>7.2852941176470587</v>
      </c>
      <c r="G189" s="14">
        <f t="shared" si="13"/>
        <v>14.90980392156863</v>
      </c>
      <c r="H189" s="14">
        <f t="shared" si="13"/>
        <v>4.3131372549019602</v>
      </c>
      <c r="I189" s="14">
        <f t="shared" si="13"/>
        <v>11.599411764705881</v>
      </c>
      <c r="J189" s="14">
        <f t="shared" si="13"/>
        <v>38.596274509803898</v>
      </c>
      <c r="K189" s="14">
        <f t="shared" si="13"/>
        <v>65.102156862745105</v>
      </c>
      <c r="L189" s="14">
        <f t="shared" si="13"/>
        <v>0.56178431372549031</v>
      </c>
      <c r="M189" s="14">
        <f t="shared" si="13"/>
        <v>4.592156862745099E-2</v>
      </c>
      <c r="N189" s="14">
        <f t="shared" si="13"/>
        <v>42.541372549019584</v>
      </c>
      <c r="O189" s="14">
        <f t="shared" si="13"/>
        <v>2.3623725490196072</v>
      </c>
    </row>
    <row r="190" spans="1:29" x14ac:dyDescent="0.35">
      <c r="B190" s="1" t="s">
        <v>196</v>
      </c>
      <c r="C190" s="14">
        <f t="shared" ref="C190:O190" si="14" xml:space="preserve"> AVERAGEIF($A$24:$A$176, "*Fixed",B$24:B$176)</f>
        <v>3.4094117647058821</v>
      </c>
      <c r="D190" s="14">
        <f t="shared" si="14"/>
        <v>78.530196078431388</v>
      </c>
      <c r="E190" s="14">
        <f t="shared" si="14"/>
        <v>23.924901960784307</v>
      </c>
      <c r="F190" s="14">
        <f t="shared" si="14"/>
        <v>7.3060784313725522</v>
      </c>
      <c r="G190" s="14">
        <f t="shared" si="14"/>
        <v>15.764509803921564</v>
      </c>
      <c r="H190" s="14">
        <f t="shared" si="14"/>
        <v>4.3756862745098033</v>
      </c>
      <c r="I190" s="14">
        <f t="shared" si="14"/>
        <v>11.681372549019608</v>
      </c>
      <c r="J190" s="14">
        <f t="shared" si="14"/>
        <v>39.690392156862735</v>
      </c>
      <c r="K190" s="14">
        <f t="shared" si="14"/>
        <v>65.971568627450978</v>
      </c>
      <c r="L190" s="14">
        <f t="shared" si="14"/>
        <v>0.55860784313725487</v>
      </c>
      <c r="M190" s="14">
        <f t="shared" si="14"/>
        <v>4.592156862745099E-2</v>
      </c>
      <c r="N190" s="14">
        <f t="shared" si="14"/>
        <v>42.479803921568603</v>
      </c>
      <c r="O190" s="14">
        <f t="shared" si="14"/>
        <v>2.3590392156862743</v>
      </c>
    </row>
    <row r="191" spans="1:29" x14ac:dyDescent="0.35">
      <c r="B191" s="1" t="s">
        <v>197</v>
      </c>
      <c r="C191" s="14">
        <f t="shared" ref="C191:O191" si="15" xml:space="preserve"> AVERAGEIF($A$24:$A$176, "*Repaired",B$24:B$176)</f>
        <v>3.424509803921568</v>
      </c>
      <c r="D191" s="14">
        <f t="shared" si="15"/>
        <v>78.645686274509828</v>
      </c>
      <c r="E191" s="14">
        <f t="shared" si="15"/>
        <v>24.032549019607846</v>
      </c>
      <c r="F191" s="14">
        <f t="shared" si="15"/>
        <v>7.3231372549019627</v>
      </c>
      <c r="G191" s="14">
        <f t="shared" si="15"/>
        <v>15.519411764705881</v>
      </c>
      <c r="H191" s="14">
        <f t="shared" si="15"/>
        <v>4.3221568627450981</v>
      </c>
      <c r="I191" s="14">
        <f t="shared" si="15"/>
        <v>11.644705882352941</v>
      </c>
      <c r="J191" s="14">
        <f t="shared" si="15"/>
        <v>39.550980392156859</v>
      </c>
      <c r="K191" s="14">
        <f t="shared" si="15"/>
        <v>65.592745098039202</v>
      </c>
      <c r="L191" s="14">
        <f t="shared" si="15"/>
        <v>0.56178431372549031</v>
      </c>
      <c r="M191" s="14">
        <f t="shared" si="15"/>
        <v>4.592156862745099E-2</v>
      </c>
      <c r="N191" s="14">
        <f t="shared" si="15"/>
        <v>42.541372549019584</v>
      </c>
      <c r="O191" s="14">
        <f t="shared" si="15"/>
        <v>2.3623725490196072</v>
      </c>
    </row>
    <row r="192" spans="1:29" x14ac:dyDescent="0.35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</row>
    <row r="194" spans="1:32" x14ac:dyDescent="0.35">
      <c r="A194" s="26" t="s">
        <v>260</v>
      </c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R194" s="35" t="s">
        <v>257</v>
      </c>
      <c r="S194" s="35"/>
      <c r="T194" s="35"/>
      <c r="U194" s="35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</row>
    <row r="196" spans="1:32" ht="33" customHeight="1" x14ac:dyDescent="0.35">
      <c r="B196" s="12" t="s">
        <v>212</v>
      </c>
      <c r="C196" s="12" t="s">
        <v>214</v>
      </c>
      <c r="D196" s="12" t="s">
        <v>198</v>
      </c>
      <c r="E196" s="12" t="s">
        <v>199</v>
      </c>
      <c r="F196" s="12" t="s">
        <v>21</v>
      </c>
      <c r="G196" s="12" t="s">
        <v>200</v>
      </c>
      <c r="H196" s="12" t="s">
        <v>22</v>
      </c>
      <c r="I196" s="12" t="s">
        <v>201</v>
      </c>
      <c r="J196" s="12" t="s">
        <v>202</v>
      </c>
      <c r="K196" s="12" t="s">
        <v>203</v>
      </c>
      <c r="L196" s="12" t="s">
        <v>204</v>
      </c>
      <c r="M196" s="12" t="s">
        <v>205</v>
      </c>
      <c r="N196" s="12" t="s">
        <v>206</v>
      </c>
      <c r="O196" s="12" t="s">
        <v>207</v>
      </c>
      <c r="S196" s="12" t="s">
        <v>256</v>
      </c>
      <c r="T196" s="12" t="s">
        <v>214</v>
      </c>
      <c r="U196" s="12" t="s">
        <v>198</v>
      </c>
      <c r="V196" s="12" t="s">
        <v>199</v>
      </c>
      <c r="W196" s="12" t="s">
        <v>21</v>
      </c>
      <c r="X196" s="12" t="s">
        <v>200</v>
      </c>
      <c r="Y196" s="12" t="s">
        <v>22</v>
      </c>
      <c r="Z196" s="12" t="s">
        <v>201</v>
      </c>
      <c r="AA196" s="12" t="s">
        <v>202</v>
      </c>
      <c r="AB196" s="12" t="s">
        <v>203</v>
      </c>
      <c r="AC196" s="12" t="s">
        <v>204</v>
      </c>
      <c r="AD196" s="12" t="s">
        <v>205</v>
      </c>
      <c r="AE196" s="12" t="s">
        <v>206</v>
      </c>
      <c r="AF196" s="12" t="s">
        <v>207</v>
      </c>
    </row>
    <row r="197" spans="1:32" x14ac:dyDescent="0.35">
      <c r="A197" s="1">
        <f>COUNTIFS($P$75:$P$125, "=1", $P$126:$P$176, "=1")</f>
        <v>10</v>
      </c>
      <c r="B197" s="1" t="s">
        <v>235</v>
      </c>
      <c r="C197" s="28">
        <f>AVERAGEIFS(B$75:B$125, $P$75:$P$125, "=1", $P$126:$P$176, "=1")</f>
        <v>4.0890000000000004</v>
      </c>
      <c r="D197" s="28">
        <f t="shared" ref="D197:O197" si="16">AVERAGEIFS(C$75:C$125, $P$75:$P$125, "=1", $P$126:$P$176, "=1")</f>
        <v>75.169000000000011</v>
      </c>
      <c r="E197" s="28">
        <f t="shared" si="16"/>
        <v>29.628999999999998</v>
      </c>
      <c r="F197" s="28">
        <f t="shared" si="16"/>
        <v>7.5569999999999995</v>
      </c>
      <c r="G197" s="28">
        <f t="shared" si="16"/>
        <v>19.756</v>
      </c>
      <c r="H197" s="28">
        <f t="shared" si="16"/>
        <v>4.8970000000000002</v>
      </c>
      <c r="I197" s="28">
        <f t="shared" si="16"/>
        <v>12.453999999999999</v>
      </c>
      <c r="J197" s="28">
        <f t="shared" si="16"/>
        <v>49.387999999999991</v>
      </c>
      <c r="K197" s="28">
        <f t="shared" si="16"/>
        <v>74.53</v>
      </c>
      <c r="L197" s="28">
        <f t="shared" si="16"/>
        <v>0.43</v>
      </c>
      <c r="M197" s="28">
        <f t="shared" si="16"/>
        <v>5.3200000000000004E-2</v>
      </c>
      <c r="N197" s="28">
        <f t="shared" si="16"/>
        <v>7.6719999999999997</v>
      </c>
      <c r="O197" s="28">
        <f t="shared" si="16"/>
        <v>0.42599999999999999</v>
      </c>
      <c r="R197" s="1">
        <f>COUNTIFS($U$126:$U$176, "YES")</f>
        <v>0</v>
      </c>
      <c r="S197" s="1" t="s">
        <v>243</v>
      </c>
      <c r="T197" s="28" t="e">
        <f t="shared" ref="T197:AF197" si="17">AVERAGEIFS(B$75:B$125, $U$126:$U$176, "YES")</f>
        <v>#DIV/0!</v>
      </c>
      <c r="U197" s="28" t="e">
        <f t="shared" si="17"/>
        <v>#DIV/0!</v>
      </c>
      <c r="V197" s="28" t="e">
        <f t="shared" si="17"/>
        <v>#DIV/0!</v>
      </c>
      <c r="W197" s="28" t="e">
        <f t="shared" si="17"/>
        <v>#DIV/0!</v>
      </c>
      <c r="X197" s="28" t="e">
        <f t="shared" si="17"/>
        <v>#DIV/0!</v>
      </c>
      <c r="Y197" s="28" t="e">
        <f t="shared" si="17"/>
        <v>#DIV/0!</v>
      </c>
      <c r="Z197" s="28" t="e">
        <f t="shared" si="17"/>
        <v>#DIV/0!</v>
      </c>
      <c r="AA197" s="28" t="e">
        <f t="shared" si="17"/>
        <v>#DIV/0!</v>
      </c>
      <c r="AB197" s="28" t="e">
        <f t="shared" si="17"/>
        <v>#DIV/0!</v>
      </c>
      <c r="AC197" s="28" t="e">
        <f t="shared" si="17"/>
        <v>#DIV/0!</v>
      </c>
      <c r="AD197" s="28" t="e">
        <f t="shared" si="17"/>
        <v>#DIV/0!</v>
      </c>
      <c r="AE197" s="28" t="e">
        <f t="shared" si="17"/>
        <v>#DIV/0!</v>
      </c>
      <c r="AF197" s="28" t="e">
        <f t="shared" si="17"/>
        <v>#DIV/0!</v>
      </c>
    </row>
    <row r="198" spans="1:32" x14ac:dyDescent="0.35">
      <c r="A198" s="1">
        <f>COUNTIFS($P$75:$P$125, "=1", $P$126:$P$176, "=1")</f>
        <v>10</v>
      </c>
      <c r="B198" s="1" t="s">
        <v>236</v>
      </c>
      <c r="C198" s="28">
        <f>AVERAGEIFS(B$126:B$176, $P$75:$P$125, "=1", $P$126:$P$176, "=1")</f>
        <v>4.2279999999999998</v>
      </c>
      <c r="D198" s="28">
        <f t="shared" ref="D198:O198" si="18">AVERAGEIFS(C$126:C$176, $P$75:$P$125, "=1", $P$126:$P$176, "=1")</f>
        <v>75.234000000000009</v>
      </c>
      <c r="E198" s="28">
        <f t="shared" si="18"/>
        <v>30.006</v>
      </c>
      <c r="F198" s="28">
        <f t="shared" si="18"/>
        <v>7.516</v>
      </c>
      <c r="G198" s="28">
        <f t="shared" si="18"/>
        <v>19.7</v>
      </c>
      <c r="H198" s="28">
        <f t="shared" si="18"/>
        <v>4.8609999999999998</v>
      </c>
      <c r="I198" s="28">
        <f t="shared" si="18"/>
        <v>12.377000000000001</v>
      </c>
      <c r="J198" s="28">
        <f t="shared" si="18"/>
        <v>49.704999999999998</v>
      </c>
      <c r="K198" s="28">
        <f t="shared" si="18"/>
        <v>74.150999999999996</v>
      </c>
      <c r="L198" s="28">
        <f t="shared" si="18"/>
        <v>0.43</v>
      </c>
      <c r="M198" s="28">
        <f t="shared" si="18"/>
        <v>5.3200000000000004E-2</v>
      </c>
      <c r="N198" s="28">
        <f t="shared" si="18"/>
        <v>7.6719999999999997</v>
      </c>
      <c r="O198" s="28">
        <f t="shared" si="18"/>
        <v>0.42599999999999999</v>
      </c>
      <c r="R198" s="1">
        <f>COUNTIFS($U$126:$U$176, "YES")</f>
        <v>0</v>
      </c>
      <c r="S198" s="1" t="s">
        <v>244</v>
      </c>
      <c r="T198" s="28" t="e">
        <f t="shared" ref="T198:AF198" si="19">AVERAGEIFS(B$126:B$176, $U$126:$U$176, "YES")</f>
        <v>#DIV/0!</v>
      </c>
      <c r="U198" s="28" t="e">
        <f t="shared" si="19"/>
        <v>#DIV/0!</v>
      </c>
      <c r="V198" s="28" t="e">
        <f t="shared" si="19"/>
        <v>#DIV/0!</v>
      </c>
      <c r="W198" s="28" t="e">
        <f t="shared" si="19"/>
        <v>#DIV/0!</v>
      </c>
      <c r="X198" s="28" t="e">
        <f t="shared" si="19"/>
        <v>#DIV/0!</v>
      </c>
      <c r="Y198" s="28" t="e">
        <f t="shared" si="19"/>
        <v>#DIV/0!</v>
      </c>
      <c r="Z198" s="28" t="e">
        <f t="shared" si="19"/>
        <v>#DIV/0!</v>
      </c>
      <c r="AA198" s="28" t="e">
        <f t="shared" si="19"/>
        <v>#DIV/0!</v>
      </c>
      <c r="AB198" s="28" t="e">
        <f t="shared" si="19"/>
        <v>#DIV/0!</v>
      </c>
      <c r="AC198" s="28" t="e">
        <f t="shared" si="19"/>
        <v>#DIV/0!</v>
      </c>
      <c r="AD198" s="28" t="e">
        <f t="shared" si="19"/>
        <v>#DIV/0!</v>
      </c>
      <c r="AE198" s="28" t="e">
        <f t="shared" si="19"/>
        <v>#DIV/0!</v>
      </c>
      <c r="AF198" s="28" t="e">
        <f t="shared" si="19"/>
        <v>#DIV/0!</v>
      </c>
    </row>
    <row r="199" spans="1:32" x14ac:dyDescent="0.35">
      <c r="R199" s="34"/>
    </row>
    <row r="200" spans="1:32" ht="28.8" customHeight="1" x14ac:dyDescent="0.35">
      <c r="B200" s="12" t="s">
        <v>212</v>
      </c>
      <c r="C200" s="12" t="s">
        <v>214</v>
      </c>
      <c r="D200" s="12" t="s">
        <v>198</v>
      </c>
      <c r="E200" s="12" t="s">
        <v>199</v>
      </c>
      <c r="F200" s="12" t="s">
        <v>21</v>
      </c>
      <c r="G200" s="12" t="s">
        <v>200</v>
      </c>
      <c r="H200" s="12" t="s">
        <v>22</v>
      </c>
      <c r="I200" s="12" t="s">
        <v>201</v>
      </c>
      <c r="J200" s="12" t="s">
        <v>202</v>
      </c>
      <c r="K200" s="12" t="s">
        <v>203</v>
      </c>
      <c r="L200" s="12" t="s">
        <v>204</v>
      </c>
      <c r="M200" s="12" t="s">
        <v>205</v>
      </c>
      <c r="N200" s="12" t="s">
        <v>206</v>
      </c>
      <c r="O200" s="12" t="s">
        <v>207</v>
      </c>
      <c r="S200" s="12" t="s">
        <v>256</v>
      </c>
      <c r="T200" s="12" t="s">
        <v>214</v>
      </c>
      <c r="U200" s="12" t="s">
        <v>198</v>
      </c>
      <c r="V200" s="12" t="s">
        <v>199</v>
      </c>
      <c r="W200" s="12" t="s">
        <v>21</v>
      </c>
      <c r="X200" s="12" t="s">
        <v>200</v>
      </c>
      <c r="Y200" s="12" t="s">
        <v>22</v>
      </c>
      <c r="Z200" s="12" t="s">
        <v>201</v>
      </c>
      <c r="AA200" s="12" t="s">
        <v>202</v>
      </c>
      <c r="AB200" s="12" t="s">
        <v>203</v>
      </c>
      <c r="AC200" s="12" t="s">
        <v>204</v>
      </c>
      <c r="AD200" s="12" t="s">
        <v>205</v>
      </c>
      <c r="AE200" s="12" t="s">
        <v>206</v>
      </c>
      <c r="AF200" s="12" t="s">
        <v>207</v>
      </c>
    </row>
    <row r="201" spans="1:32" x14ac:dyDescent="0.35">
      <c r="A201" s="1">
        <f>COUNTIFS($P$75:$P$125, "&gt;1", $P$126:$P$176, "&gt;1")</f>
        <v>23</v>
      </c>
      <c r="B201" s="1" t="s">
        <v>237</v>
      </c>
      <c r="C201" s="28">
        <f>AVERAGEIFS(B$75:B$125, $P$75:$P$125, "&gt;1", $P$126:$P$176, "&gt;1")</f>
        <v>2.7747826086956535</v>
      </c>
      <c r="D201" s="28">
        <f t="shared" ref="D201:O201" si="20">AVERAGEIFS(C$75:C$125, $P$75:$P$125, "&gt;1", $P$126:$P$176, "&gt;1")</f>
        <v>82.67434782608693</v>
      </c>
      <c r="E201" s="28">
        <f t="shared" si="20"/>
        <v>16.830434782608698</v>
      </c>
      <c r="F201" s="28">
        <f t="shared" si="20"/>
        <v>6.2204347826086979</v>
      </c>
      <c r="G201" s="28">
        <f t="shared" si="20"/>
        <v>10.641739130434784</v>
      </c>
      <c r="H201" s="28">
        <f t="shared" si="20"/>
        <v>3.5808695652173914</v>
      </c>
      <c r="I201" s="28">
        <f t="shared" si="20"/>
        <v>9.800434782608697</v>
      </c>
      <c r="J201" s="28">
        <f t="shared" si="20"/>
        <v>27.471304347826084</v>
      </c>
      <c r="K201" s="28">
        <f t="shared" si="20"/>
        <v>50.61478260869567</v>
      </c>
      <c r="L201" s="28">
        <f t="shared" si="20"/>
        <v>0.59034782608695657</v>
      </c>
      <c r="M201" s="28">
        <f t="shared" si="20"/>
        <v>4.3217391304347832E-2</v>
      </c>
      <c r="N201" s="28">
        <f t="shared" si="20"/>
        <v>24.85130434782609</v>
      </c>
      <c r="O201" s="28">
        <f t="shared" si="20"/>
        <v>1.3800000000000003</v>
      </c>
      <c r="R201" s="1">
        <f>COUNTIFS($V$126:$V$176, "YES")</f>
        <v>10</v>
      </c>
      <c r="S201" s="1" t="s">
        <v>245</v>
      </c>
      <c r="T201" s="28">
        <f t="shared" ref="T201:AF201" si="21">AVERAGEIFS(B$75:B$125, $V$126:$V$176, "YES")</f>
        <v>4.0890000000000004</v>
      </c>
      <c r="U201" s="28">
        <f t="shared" si="21"/>
        <v>75.169000000000011</v>
      </c>
      <c r="V201" s="28">
        <f t="shared" si="21"/>
        <v>29.628999999999998</v>
      </c>
      <c r="W201" s="28">
        <f t="shared" si="21"/>
        <v>7.5569999999999995</v>
      </c>
      <c r="X201" s="28">
        <f t="shared" si="21"/>
        <v>19.756</v>
      </c>
      <c r="Y201" s="28">
        <f t="shared" si="21"/>
        <v>4.8970000000000002</v>
      </c>
      <c r="Z201" s="28">
        <f t="shared" si="21"/>
        <v>12.453999999999999</v>
      </c>
      <c r="AA201" s="28">
        <f t="shared" si="21"/>
        <v>49.387999999999991</v>
      </c>
      <c r="AB201" s="28">
        <f t="shared" si="21"/>
        <v>74.53</v>
      </c>
      <c r="AC201" s="28">
        <f t="shared" si="21"/>
        <v>0.43</v>
      </c>
      <c r="AD201" s="28">
        <f t="shared" si="21"/>
        <v>5.3200000000000004E-2</v>
      </c>
      <c r="AE201" s="28">
        <f t="shared" si="21"/>
        <v>7.6719999999999997</v>
      </c>
      <c r="AF201" s="28">
        <f t="shared" si="21"/>
        <v>0.42599999999999999</v>
      </c>
    </row>
    <row r="202" spans="1:32" x14ac:dyDescent="0.35">
      <c r="A202" s="1">
        <f>COUNTIFS($P$75:$P$125, "&gt;1", $P$126:$P$176, "&gt;1")</f>
        <v>23</v>
      </c>
      <c r="B202" s="1" t="s">
        <v>238</v>
      </c>
      <c r="C202" s="28">
        <f>AVERAGEIFS(B$126:B$176, $P$75:$P$125, "&gt;1", $P$126:$P$176, "&gt;1")</f>
        <v>2.6243478260869559</v>
      </c>
      <c r="D202" s="28">
        <f t="shared" ref="D202:O202" si="22">AVERAGEIFS(C$126:C$176, $P$75:$P$125, "&gt;1", $P$126:$P$176, "&gt;1")</f>
        <v>82.895652173913035</v>
      </c>
      <c r="E202" s="28">
        <f t="shared" si="22"/>
        <v>16.311304347826088</v>
      </c>
      <c r="F202" s="28">
        <f t="shared" si="22"/>
        <v>6.253043478260869</v>
      </c>
      <c r="G202" s="28">
        <f t="shared" si="22"/>
        <v>10.121739130434781</v>
      </c>
      <c r="H202" s="28">
        <f t="shared" si="22"/>
        <v>3.463043478260869</v>
      </c>
      <c r="I202" s="28">
        <f t="shared" si="22"/>
        <v>9.715217391304348</v>
      </c>
      <c r="J202" s="28">
        <f t="shared" si="22"/>
        <v>26.432173913043474</v>
      </c>
      <c r="K202" s="28">
        <f t="shared" si="22"/>
        <v>49.544782608695662</v>
      </c>
      <c r="L202" s="28">
        <f t="shared" si="22"/>
        <v>0.59739130434782606</v>
      </c>
      <c r="M202" s="28">
        <f t="shared" si="22"/>
        <v>4.3217391304347832E-2</v>
      </c>
      <c r="N202" s="28">
        <f t="shared" si="22"/>
        <v>24.987826086956527</v>
      </c>
      <c r="O202" s="28">
        <f t="shared" si="22"/>
        <v>1.3873913043478263</v>
      </c>
      <c r="R202" s="1">
        <f>COUNTIFS($V$126:$V$176, "YES")</f>
        <v>10</v>
      </c>
      <c r="S202" s="1" t="s">
        <v>246</v>
      </c>
      <c r="T202" s="28">
        <f t="shared" ref="T202:AF202" si="23">AVERAGEIFS(B$126:B$176, $V$126:$V$176, "YES")</f>
        <v>4.2279999999999998</v>
      </c>
      <c r="U202" s="28">
        <f t="shared" si="23"/>
        <v>75.234000000000009</v>
      </c>
      <c r="V202" s="28">
        <f t="shared" si="23"/>
        <v>30.006</v>
      </c>
      <c r="W202" s="28">
        <f t="shared" si="23"/>
        <v>7.516</v>
      </c>
      <c r="X202" s="28">
        <f t="shared" si="23"/>
        <v>19.7</v>
      </c>
      <c r="Y202" s="28">
        <f t="shared" si="23"/>
        <v>4.8609999999999998</v>
      </c>
      <c r="Z202" s="28">
        <f t="shared" si="23"/>
        <v>12.377000000000001</v>
      </c>
      <c r="AA202" s="28">
        <f t="shared" si="23"/>
        <v>49.704999999999998</v>
      </c>
      <c r="AB202" s="28">
        <f t="shared" si="23"/>
        <v>74.150999999999996</v>
      </c>
      <c r="AC202" s="28">
        <f t="shared" si="23"/>
        <v>0.43</v>
      </c>
      <c r="AD202" s="28">
        <f t="shared" si="23"/>
        <v>5.3200000000000004E-2</v>
      </c>
      <c r="AE202" s="28">
        <f t="shared" si="23"/>
        <v>7.6719999999999997</v>
      </c>
      <c r="AF202" s="28">
        <f t="shared" si="23"/>
        <v>0.42599999999999999</v>
      </c>
    </row>
    <row r="203" spans="1:32" x14ac:dyDescent="0.35"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R203" s="34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</row>
    <row r="204" spans="1:32" ht="30.6" customHeight="1" x14ac:dyDescent="0.35">
      <c r="B204" s="12" t="s">
        <v>212</v>
      </c>
      <c r="C204" s="12" t="s">
        <v>214</v>
      </c>
      <c r="D204" s="12" t="s">
        <v>198</v>
      </c>
      <c r="E204" s="12" t="s">
        <v>199</v>
      </c>
      <c r="F204" s="12" t="s">
        <v>21</v>
      </c>
      <c r="G204" s="12" t="s">
        <v>200</v>
      </c>
      <c r="H204" s="12" t="s">
        <v>22</v>
      </c>
      <c r="I204" s="12" t="s">
        <v>201</v>
      </c>
      <c r="J204" s="12" t="s">
        <v>202</v>
      </c>
      <c r="K204" s="12" t="s">
        <v>203</v>
      </c>
      <c r="L204" s="12" t="s">
        <v>204</v>
      </c>
      <c r="M204" s="12" t="s">
        <v>205</v>
      </c>
      <c r="N204" s="12" t="s">
        <v>206</v>
      </c>
      <c r="O204" s="12" t="s">
        <v>207</v>
      </c>
      <c r="S204" s="12" t="s">
        <v>256</v>
      </c>
      <c r="T204" s="12" t="s">
        <v>214</v>
      </c>
      <c r="U204" s="12" t="s">
        <v>198</v>
      </c>
      <c r="V204" s="12" t="s">
        <v>199</v>
      </c>
      <c r="W204" s="12" t="s">
        <v>21</v>
      </c>
      <c r="X204" s="12" t="s">
        <v>200</v>
      </c>
      <c r="Y204" s="12" t="s">
        <v>22</v>
      </c>
      <c r="Z204" s="12" t="s">
        <v>201</v>
      </c>
      <c r="AA204" s="12" t="s">
        <v>202</v>
      </c>
      <c r="AB204" s="12" t="s">
        <v>203</v>
      </c>
      <c r="AC204" s="12" t="s">
        <v>204</v>
      </c>
      <c r="AD204" s="12" t="s">
        <v>205</v>
      </c>
      <c r="AE204" s="12" t="s">
        <v>206</v>
      </c>
      <c r="AF204" s="12" t="s">
        <v>207</v>
      </c>
    </row>
    <row r="205" spans="1:32" x14ac:dyDescent="0.35">
      <c r="A205" s="1">
        <f>COUNTIFS($S$75:$S$125, "=1", $S$126:$S$176, "=1")</f>
        <v>0</v>
      </c>
      <c r="B205" s="1" t="s">
        <v>239</v>
      </c>
      <c r="C205" s="28" t="e">
        <f>AVERAGEIFS(B$75:B$125, $S$75:$S$125, "=1", $S$126:$S$176, "=1")</f>
        <v>#DIV/0!</v>
      </c>
      <c r="D205" s="28" t="e">
        <f t="shared" ref="D205:O205" si="24">AVERAGEIFS(C$75:C$125, $S$75:$S$125, "=1", $S$126:$S$176, "=1")</f>
        <v>#DIV/0!</v>
      </c>
      <c r="E205" s="28" t="e">
        <f t="shared" si="24"/>
        <v>#DIV/0!</v>
      </c>
      <c r="F205" s="28" t="e">
        <f t="shared" si="24"/>
        <v>#DIV/0!</v>
      </c>
      <c r="G205" s="28" t="e">
        <f t="shared" si="24"/>
        <v>#DIV/0!</v>
      </c>
      <c r="H205" s="28" t="e">
        <f t="shared" si="24"/>
        <v>#DIV/0!</v>
      </c>
      <c r="I205" s="28" t="e">
        <f t="shared" si="24"/>
        <v>#DIV/0!</v>
      </c>
      <c r="J205" s="28" t="e">
        <f t="shared" si="24"/>
        <v>#DIV/0!</v>
      </c>
      <c r="K205" s="28" t="e">
        <f t="shared" si="24"/>
        <v>#DIV/0!</v>
      </c>
      <c r="L205" s="28" t="e">
        <f t="shared" si="24"/>
        <v>#DIV/0!</v>
      </c>
      <c r="M205" s="28" t="e">
        <f t="shared" si="24"/>
        <v>#DIV/0!</v>
      </c>
      <c r="N205" s="28" t="e">
        <f t="shared" si="24"/>
        <v>#DIV/0!</v>
      </c>
      <c r="O205" s="28" t="e">
        <f t="shared" si="24"/>
        <v>#DIV/0!</v>
      </c>
      <c r="R205" s="1">
        <f>COUNTIFS($W$126:$W$176, "YES")</f>
        <v>0</v>
      </c>
      <c r="S205" s="1" t="s">
        <v>247</v>
      </c>
      <c r="T205" s="28" t="e">
        <f t="shared" ref="T205:AF205" si="25">AVERAGEIFS(B$75:B$125, $W$126:$W$176, "YES")</f>
        <v>#DIV/0!</v>
      </c>
      <c r="U205" s="28" t="e">
        <f t="shared" si="25"/>
        <v>#DIV/0!</v>
      </c>
      <c r="V205" s="28" t="e">
        <f t="shared" si="25"/>
        <v>#DIV/0!</v>
      </c>
      <c r="W205" s="28" t="e">
        <f t="shared" si="25"/>
        <v>#DIV/0!</v>
      </c>
      <c r="X205" s="28" t="e">
        <f t="shared" si="25"/>
        <v>#DIV/0!</v>
      </c>
      <c r="Y205" s="28" t="e">
        <f t="shared" si="25"/>
        <v>#DIV/0!</v>
      </c>
      <c r="Z205" s="28" t="e">
        <f t="shared" si="25"/>
        <v>#DIV/0!</v>
      </c>
      <c r="AA205" s="28" t="e">
        <f t="shared" si="25"/>
        <v>#DIV/0!</v>
      </c>
      <c r="AB205" s="28" t="e">
        <f t="shared" si="25"/>
        <v>#DIV/0!</v>
      </c>
      <c r="AC205" s="28" t="e">
        <f t="shared" si="25"/>
        <v>#DIV/0!</v>
      </c>
      <c r="AD205" s="28" t="e">
        <f t="shared" si="25"/>
        <v>#DIV/0!</v>
      </c>
      <c r="AE205" s="28" t="e">
        <f t="shared" si="25"/>
        <v>#DIV/0!</v>
      </c>
      <c r="AF205" s="28" t="e">
        <f t="shared" si="25"/>
        <v>#DIV/0!</v>
      </c>
    </row>
    <row r="206" spans="1:32" x14ac:dyDescent="0.35">
      <c r="A206" s="1">
        <f>COUNTIFS($S$75:$S$125, "=1", $S$126:$S$176, "=1")</f>
        <v>0</v>
      </c>
      <c r="B206" s="1" t="s">
        <v>240</v>
      </c>
      <c r="C206" s="28" t="e">
        <f>AVERAGEIFS(B$126:B$176, $S$75:$S$125, "=1", $S$126:$S$176, "=1")</f>
        <v>#DIV/0!</v>
      </c>
      <c r="D206" s="28" t="e">
        <f t="shared" ref="D206:O206" si="26">AVERAGEIFS(C$126:C$176, $S$75:$S$125, "=1", $S$126:$S$176, "=1")</f>
        <v>#DIV/0!</v>
      </c>
      <c r="E206" s="28" t="e">
        <f t="shared" si="26"/>
        <v>#DIV/0!</v>
      </c>
      <c r="F206" s="28" t="e">
        <f t="shared" si="26"/>
        <v>#DIV/0!</v>
      </c>
      <c r="G206" s="28" t="e">
        <f t="shared" si="26"/>
        <v>#DIV/0!</v>
      </c>
      <c r="H206" s="28" t="e">
        <f t="shared" si="26"/>
        <v>#DIV/0!</v>
      </c>
      <c r="I206" s="28" t="e">
        <f t="shared" si="26"/>
        <v>#DIV/0!</v>
      </c>
      <c r="J206" s="28" t="e">
        <f t="shared" si="26"/>
        <v>#DIV/0!</v>
      </c>
      <c r="K206" s="28" t="e">
        <f t="shared" si="26"/>
        <v>#DIV/0!</v>
      </c>
      <c r="L206" s="28" t="e">
        <f t="shared" si="26"/>
        <v>#DIV/0!</v>
      </c>
      <c r="M206" s="28" t="e">
        <f t="shared" si="26"/>
        <v>#DIV/0!</v>
      </c>
      <c r="N206" s="28" t="e">
        <f t="shared" si="26"/>
        <v>#DIV/0!</v>
      </c>
      <c r="O206" s="28" t="e">
        <f t="shared" si="26"/>
        <v>#DIV/0!</v>
      </c>
      <c r="R206" s="1">
        <f>COUNTIFS($W$126:$W$176, "YES")</f>
        <v>0</v>
      </c>
      <c r="S206" s="1" t="s">
        <v>248</v>
      </c>
      <c r="T206" s="28" t="e">
        <f t="shared" ref="T206:AF206" si="27">AVERAGEIFS(B$126:B$176, $W$126:$W$176, "YES")</f>
        <v>#DIV/0!</v>
      </c>
      <c r="U206" s="28" t="e">
        <f t="shared" si="27"/>
        <v>#DIV/0!</v>
      </c>
      <c r="V206" s="28" t="e">
        <f t="shared" si="27"/>
        <v>#DIV/0!</v>
      </c>
      <c r="W206" s="28" t="e">
        <f t="shared" si="27"/>
        <v>#DIV/0!</v>
      </c>
      <c r="X206" s="28" t="e">
        <f t="shared" si="27"/>
        <v>#DIV/0!</v>
      </c>
      <c r="Y206" s="28" t="e">
        <f t="shared" si="27"/>
        <v>#DIV/0!</v>
      </c>
      <c r="Z206" s="28" t="e">
        <f t="shared" si="27"/>
        <v>#DIV/0!</v>
      </c>
      <c r="AA206" s="28" t="e">
        <f t="shared" si="27"/>
        <v>#DIV/0!</v>
      </c>
      <c r="AB206" s="28" t="e">
        <f t="shared" si="27"/>
        <v>#DIV/0!</v>
      </c>
      <c r="AC206" s="28" t="e">
        <f t="shared" si="27"/>
        <v>#DIV/0!</v>
      </c>
      <c r="AD206" s="28" t="e">
        <f t="shared" si="27"/>
        <v>#DIV/0!</v>
      </c>
      <c r="AE206" s="28" t="e">
        <f t="shared" si="27"/>
        <v>#DIV/0!</v>
      </c>
      <c r="AF206" s="28" t="e">
        <f t="shared" si="27"/>
        <v>#DIV/0!</v>
      </c>
    </row>
    <row r="207" spans="1:32" x14ac:dyDescent="0.35"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</row>
    <row r="208" spans="1:32" ht="31.8" customHeight="1" x14ac:dyDescent="0.35">
      <c r="B208" s="12" t="s">
        <v>212</v>
      </c>
      <c r="C208" s="12" t="s">
        <v>214</v>
      </c>
      <c r="D208" s="12" t="s">
        <v>198</v>
      </c>
      <c r="E208" s="12" t="s">
        <v>199</v>
      </c>
      <c r="F208" s="12" t="s">
        <v>21</v>
      </c>
      <c r="G208" s="12" t="s">
        <v>200</v>
      </c>
      <c r="H208" s="12" t="s">
        <v>22</v>
      </c>
      <c r="I208" s="12" t="s">
        <v>201</v>
      </c>
      <c r="J208" s="12" t="s">
        <v>202</v>
      </c>
      <c r="K208" s="12" t="s">
        <v>203</v>
      </c>
      <c r="L208" s="12" t="s">
        <v>204</v>
      </c>
      <c r="M208" s="12" t="s">
        <v>205</v>
      </c>
      <c r="N208" s="12" t="s">
        <v>206</v>
      </c>
      <c r="O208" s="12" t="s">
        <v>207</v>
      </c>
      <c r="R208" s="34"/>
      <c r="S208" s="12" t="s">
        <v>256</v>
      </c>
      <c r="T208" s="12" t="s">
        <v>214</v>
      </c>
      <c r="U208" s="12" t="s">
        <v>198</v>
      </c>
      <c r="V208" s="12" t="s">
        <v>199</v>
      </c>
      <c r="W208" s="12" t="s">
        <v>21</v>
      </c>
      <c r="X208" s="12" t="s">
        <v>200</v>
      </c>
      <c r="Y208" s="12" t="s">
        <v>22</v>
      </c>
      <c r="Z208" s="12" t="s">
        <v>201</v>
      </c>
      <c r="AA208" s="12" t="s">
        <v>202</v>
      </c>
      <c r="AB208" s="12" t="s">
        <v>203</v>
      </c>
      <c r="AC208" s="12" t="s">
        <v>204</v>
      </c>
      <c r="AD208" s="12" t="s">
        <v>205</v>
      </c>
      <c r="AE208" s="12" t="s">
        <v>206</v>
      </c>
      <c r="AF208" s="12" t="s">
        <v>207</v>
      </c>
    </row>
    <row r="209" spans="1:32" x14ac:dyDescent="0.35">
      <c r="A209" s="1">
        <f>COUNTIFS($S$75:$S$125, "&gt;1", $S$126:$S$176, "&gt;1")</f>
        <v>51</v>
      </c>
      <c r="B209" s="1" t="s">
        <v>241</v>
      </c>
      <c r="C209" s="28">
        <f>AVERAGEIFS(B$75:B$125, $S$75:$S$125, "&gt;1", $S$126:$S$176, "&gt;1")</f>
        <v>3.4094117647058821</v>
      </c>
      <c r="D209" s="28">
        <f t="shared" ref="D209:O209" si="28">AVERAGEIFS(C$75:C$125, $S$75:$S$125, "&gt;1", $S$126:$S$176, "&gt;1")</f>
        <v>78.530196078431388</v>
      </c>
      <c r="E209" s="28">
        <f t="shared" si="28"/>
        <v>23.924901960784307</v>
      </c>
      <c r="F209" s="28">
        <f t="shared" si="28"/>
        <v>7.3060784313725522</v>
      </c>
      <c r="G209" s="28">
        <f t="shared" si="28"/>
        <v>15.764509803921564</v>
      </c>
      <c r="H209" s="28">
        <f t="shared" si="28"/>
        <v>4.3756862745098033</v>
      </c>
      <c r="I209" s="28">
        <f t="shared" si="28"/>
        <v>11.681372549019608</v>
      </c>
      <c r="J209" s="28">
        <f t="shared" si="28"/>
        <v>39.690392156862735</v>
      </c>
      <c r="K209" s="28">
        <f t="shared" si="28"/>
        <v>65.971568627450978</v>
      </c>
      <c r="L209" s="28">
        <f t="shared" si="28"/>
        <v>0.55860784313725487</v>
      </c>
      <c r="M209" s="28">
        <f t="shared" si="28"/>
        <v>4.592156862745099E-2</v>
      </c>
      <c r="N209" s="28">
        <f t="shared" si="28"/>
        <v>42.479803921568603</v>
      </c>
      <c r="O209" s="28">
        <f t="shared" si="28"/>
        <v>2.3590392156862743</v>
      </c>
      <c r="R209" s="1">
        <f>COUNTIFS($X$126:$X$176, "YES")</f>
        <v>22</v>
      </c>
      <c r="S209" s="1" t="s">
        <v>249</v>
      </c>
      <c r="T209" s="28">
        <f t="shared" ref="T209:AF209" si="29">AVERAGEIFS(B$75:B$125, $X$126:$X$176, "YES")</f>
        <v>2.7845454545454555</v>
      </c>
      <c r="U209" s="28">
        <f t="shared" si="29"/>
        <v>82.677272727272694</v>
      </c>
      <c r="V209" s="28">
        <f t="shared" si="29"/>
        <v>17.105454545454545</v>
      </c>
      <c r="W209" s="28">
        <f t="shared" si="29"/>
        <v>6.2481818181818198</v>
      </c>
      <c r="X209" s="28">
        <f t="shared" si="29"/>
        <v>10.74909090909091</v>
      </c>
      <c r="Y209" s="28">
        <f t="shared" si="29"/>
        <v>3.5818181818181816</v>
      </c>
      <c r="Z209" s="28">
        <f t="shared" si="29"/>
        <v>9.82909090909091</v>
      </c>
      <c r="AA209" s="28">
        <f t="shared" si="29"/>
        <v>27.853636363636358</v>
      </c>
      <c r="AB209" s="28">
        <f t="shared" si="29"/>
        <v>50.912272727272736</v>
      </c>
      <c r="AC209" s="28">
        <f t="shared" si="29"/>
        <v>0.59945454545454546</v>
      </c>
      <c r="AD209" s="28">
        <f t="shared" si="29"/>
        <v>4.3409090909090925E-2</v>
      </c>
      <c r="AE209" s="28">
        <f t="shared" si="29"/>
        <v>25.310909090909092</v>
      </c>
      <c r="AF209" s="28">
        <f t="shared" si="29"/>
        <v>1.4054545454545457</v>
      </c>
    </row>
    <row r="210" spans="1:32" x14ac:dyDescent="0.35">
      <c r="A210" s="1">
        <f>COUNTIFS($S$75:$S$125, "&gt;1", $S$126:$S$176, "&gt;1")</f>
        <v>51</v>
      </c>
      <c r="B210" s="1" t="s">
        <v>242</v>
      </c>
      <c r="C210" s="28">
        <f>AVERAGEIFS(B$126:B$176, $S$75:$S$125, "&gt;1", $S$126:$S$176, "&gt;1")</f>
        <v>3.424509803921568</v>
      </c>
      <c r="D210" s="28">
        <f t="shared" ref="D210:O210" si="30">AVERAGEIFS(C$126:C$176, $S$75:$S$125, "&gt;1", $S$126:$S$176, "&gt;1")</f>
        <v>78.645686274509828</v>
      </c>
      <c r="E210" s="28">
        <f t="shared" si="30"/>
        <v>24.032549019607846</v>
      </c>
      <c r="F210" s="28">
        <f t="shared" si="30"/>
        <v>7.3231372549019627</v>
      </c>
      <c r="G210" s="28">
        <f t="shared" si="30"/>
        <v>15.519411764705881</v>
      </c>
      <c r="H210" s="28">
        <f t="shared" si="30"/>
        <v>4.3221568627450981</v>
      </c>
      <c r="I210" s="28">
        <f t="shared" si="30"/>
        <v>11.644705882352941</v>
      </c>
      <c r="J210" s="28">
        <f t="shared" si="30"/>
        <v>39.550980392156859</v>
      </c>
      <c r="K210" s="28">
        <f t="shared" si="30"/>
        <v>65.592745098039202</v>
      </c>
      <c r="L210" s="28">
        <f t="shared" si="30"/>
        <v>0.56178431372549031</v>
      </c>
      <c r="M210" s="28">
        <f t="shared" si="30"/>
        <v>4.592156862745099E-2</v>
      </c>
      <c r="N210" s="28">
        <f t="shared" si="30"/>
        <v>42.541372549019584</v>
      </c>
      <c r="O210" s="28">
        <f t="shared" si="30"/>
        <v>2.3623725490196072</v>
      </c>
      <c r="R210" s="1">
        <f>COUNTIFS($X$126:$X$176, "YES")</f>
        <v>22</v>
      </c>
      <c r="S210" s="1" t="s">
        <v>250</v>
      </c>
      <c r="T210" s="28">
        <f t="shared" ref="T210:AF210" si="31">AVERAGEIFS(B$126:B$176, $X$126:$X$176, "YES")</f>
        <v>2.6377272727272723</v>
      </c>
      <c r="U210" s="28">
        <f t="shared" si="31"/>
        <v>82.888181818181806</v>
      </c>
      <c r="V210" s="28">
        <f t="shared" si="31"/>
        <v>16.61090909090909</v>
      </c>
      <c r="W210" s="28">
        <f t="shared" si="31"/>
        <v>6.2845454545454542</v>
      </c>
      <c r="X210" s="28">
        <f t="shared" si="31"/>
        <v>10.243636363636362</v>
      </c>
      <c r="Y210" s="28">
        <f t="shared" si="31"/>
        <v>3.4663636363636368</v>
      </c>
      <c r="Z210" s="28">
        <f t="shared" si="31"/>
        <v>9.750454545454545</v>
      </c>
      <c r="AA210" s="28">
        <f t="shared" si="31"/>
        <v>26.853181818181817</v>
      </c>
      <c r="AB210" s="28">
        <f t="shared" si="31"/>
        <v>49.9</v>
      </c>
      <c r="AC210" s="28">
        <f t="shared" si="31"/>
        <v>0.60681818181818181</v>
      </c>
      <c r="AD210" s="28">
        <f t="shared" si="31"/>
        <v>4.3409090909090925E-2</v>
      </c>
      <c r="AE210" s="28">
        <f t="shared" si="31"/>
        <v>25.45363636363637</v>
      </c>
      <c r="AF210" s="28">
        <f t="shared" si="31"/>
        <v>1.4131818181818183</v>
      </c>
    </row>
    <row r="212" spans="1:32" ht="28.8" x14ac:dyDescent="0.35">
      <c r="A212" s="34"/>
      <c r="B212" s="12" t="s">
        <v>256</v>
      </c>
      <c r="C212" s="12" t="s">
        <v>214</v>
      </c>
      <c r="D212" s="12" t="s">
        <v>198</v>
      </c>
      <c r="E212" s="12" t="s">
        <v>199</v>
      </c>
      <c r="F212" s="12" t="s">
        <v>21</v>
      </c>
      <c r="G212" s="12" t="s">
        <v>200</v>
      </c>
      <c r="H212" s="12" t="s">
        <v>22</v>
      </c>
      <c r="I212" s="12" t="s">
        <v>201</v>
      </c>
      <c r="J212" s="12" t="s">
        <v>202</v>
      </c>
      <c r="K212" s="12" t="s">
        <v>203</v>
      </c>
      <c r="L212" s="12" t="s">
        <v>204</v>
      </c>
      <c r="M212" s="12" t="s">
        <v>205</v>
      </c>
      <c r="N212" s="12" t="s">
        <v>206</v>
      </c>
      <c r="O212" s="12" t="s">
        <v>207</v>
      </c>
    </row>
    <row r="213" spans="1:32" x14ac:dyDescent="0.35">
      <c r="A213" s="1">
        <f>COUNTIFS($Y$126:$Y$176, "YES")</f>
        <v>26</v>
      </c>
      <c r="B213" s="1" t="s">
        <v>258</v>
      </c>
      <c r="C213" s="28">
        <f t="shared" ref="C213:O213" si="32">AVERAGEIFS(B$75:B$125, $Y$126:$Y$176, "YES")</f>
        <v>3.8342307692307696</v>
      </c>
      <c r="D213" s="28">
        <f t="shared" si="32"/>
        <v>75.066538461538443</v>
      </c>
      <c r="E213" s="28">
        <f t="shared" si="32"/>
        <v>31.476153846153842</v>
      </c>
      <c r="F213" s="28">
        <f t="shared" si="32"/>
        <v>8.7419230769230758</v>
      </c>
      <c r="G213" s="28">
        <f t="shared" si="32"/>
        <v>20.19499999999999</v>
      </c>
      <c r="H213" s="28">
        <f t="shared" si="32"/>
        <v>4.8926923076923066</v>
      </c>
      <c r="I213" s="28">
        <f t="shared" si="32"/>
        <v>13.634615384615385</v>
      </c>
      <c r="J213" s="28">
        <f t="shared" si="32"/>
        <v>51.671538461538447</v>
      </c>
      <c r="K213" s="28">
        <f t="shared" si="32"/>
        <v>80.881153846153836</v>
      </c>
      <c r="L213" s="28">
        <f t="shared" si="32"/>
        <v>0.52419230769230762</v>
      </c>
      <c r="M213" s="28">
        <f t="shared" si="32"/>
        <v>4.1346153846153859E-2</v>
      </c>
      <c r="N213" s="28">
        <f t="shared" si="32"/>
        <v>21.885384615384616</v>
      </c>
      <c r="O213" s="28">
        <f t="shared" si="32"/>
        <v>1.2150384615384617</v>
      </c>
    </row>
    <row r="214" spans="1:32" x14ac:dyDescent="0.35">
      <c r="A214" s="1">
        <f>COUNTIFS($Y$126:$Y$176, "YES")</f>
        <v>26</v>
      </c>
      <c r="B214" s="1" t="s">
        <v>259</v>
      </c>
      <c r="C214" s="28">
        <f t="shared" ref="C214:O214" si="33">AVERAGEIFS(B$126:B$176, $Y$126:$Y$176, "YES")</f>
        <v>3.9238461538461555</v>
      </c>
      <c r="D214" s="28">
        <f t="shared" si="33"/>
        <v>75.171153846153828</v>
      </c>
      <c r="E214" s="28">
        <f t="shared" si="33"/>
        <v>31.912307692307692</v>
      </c>
      <c r="F214" s="28">
        <f t="shared" si="33"/>
        <v>8.7803846153846159</v>
      </c>
      <c r="G214" s="28">
        <f t="shared" si="33"/>
        <v>19.922692307692312</v>
      </c>
      <c r="H214" s="28">
        <f t="shared" si="33"/>
        <v>4.8623076923076916</v>
      </c>
      <c r="I214" s="28">
        <f t="shared" si="33"/>
        <v>13.643076923076926</v>
      </c>
      <c r="J214" s="28">
        <f t="shared" si="33"/>
        <v>51.832307692307708</v>
      </c>
      <c r="K214" s="28">
        <f t="shared" si="33"/>
        <v>80.86615384615385</v>
      </c>
      <c r="L214" s="28">
        <f t="shared" si="33"/>
        <v>0.53042307692307678</v>
      </c>
      <c r="M214" s="28">
        <f t="shared" si="33"/>
        <v>4.1346153846153859E-2</v>
      </c>
      <c r="N214" s="28">
        <f t="shared" si="33"/>
        <v>22.006153846153843</v>
      </c>
      <c r="O214" s="28">
        <f t="shared" si="33"/>
        <v>1.2215769230769231</v>
      </c>
    </row>
    <row r="217" spans="1:32" x14ac:dyDescent="0.35">
      <c r="A217" s="26" t="s">
        <v>215</v>
      </c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</row>
    <row r="218" spans="1:32" ht="15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</row>
    <row r="219" spans="1:32" ht="28.8" customHeight="1" x14ac:dyDescent="0.35">
      <c r="A219" s="12" t="s">
        <v>217</v>
      </c>
      <c r="B219" s="12" t="s">
        <v>212</v>
      </c>
      <c r="C219" s="12" t="s">
        <v>214</v>
      </c>
      <c r="D219" s="12" t="s">
        <v>198</v>
      </c>
      <c r="E219" s="12" t="s">
        <v>199</v>
      </c>
      <c r="F219" s="12" t="s">
        <v>21</v>
      </c>
      <c r="G219" s="12" t="s">
        <v>200</v>
      </c>
      <c r="H219" s="12" t="s">
        <v>22</v>
      </c>
      <c r="I219" s="12" t="s">
        <v>201</v>
      </c>
      <c r="J219" s="12" t="s">
        <v>202</v>
      </c>
      <c r="K219" s="12" t="s">
        <v>203</v>
      </c>
      <c r="L219" s="12" t="s">
        <v>204</v>
      </c>
      <c r="M219" s="12" t="s">
        <v>205</v>
      </c>
      <c r="N219" s="12" t="s">
        <v>206</v>
      </c>
      <c r="O219" s="12" t="s">
        <v>207</v>
      </c>
    </row>
    <row r="220" spans="1:32" x14ac:dyDescent="0.35">
      <c r="A220" s="1">
        <f>COUNTIF($A$24:$A$176, "*Commons-Math*Buggy")</f>
        <v>49</v>
      </c>
      <c r="B220" s="1" t="s">
        <v>228</v>
      </c>
      <c r="C220" s="28">
        <f t="shared" ref="C220:O220" si="34">AVERAGEIF($A$24:$A$176, "*Commons-Math*_Buggy", B$24:B$176)</f>
        <v>3.2914285714285727</v>
      </c>
      <c r="D220" s="28">
        <f t="shared" si="34"/>
        <v>78.420204081632633</v>
      </c>
      <c r="E220" s="28">
        <f t="shared" si="34"/>
        <v>24.387551020408157</v>
      </c>
      <c r="F220" s="28">
        <f t="shared" si="34"/>
        <v>7.4553061224489783</v>
      </c>
      <c r="G220" s="28">
        <f t="shared" si="34"/>
        <v>15.391020408163268</v>
      </c>
      <c r="H220" s="28">
        <f t="shared" si="34"/>
        <v>4.3769387755102036</v>
      </c>
      <c r="I220" s="28">
        <f t="shared" si="34"/>
        <v>11.832857142857142</v>
      </c>
      <c r="J220" s="28">
        <f t="shared" si="34"/>
        <v>39.778979591836716</v>
      </c>
      <c r="K220" s="28">
        <f t="shared" si="34"/>
        <v>66.847959183673467</v>
      </c>
      <c r="L220" s="28">
        <f t="shared" si="34"/>
        <v>0.58471428571428574</v>
      </c>
      <c r="M220" s="28">
        <f t="shared" si="34"/>
        <v>4.7795918367346951E-2</v>
      </c>
      <c r="N220" s="28">
        <f t="shared" si="34"/>
        <v>44.277755102040793</v>
      </c>
      <c r="O220" s="28">
        <f t="shared" si="34"/>
        <v>2.4587959183673465</v>
      </c>
    </row>
    <row r="221" spans="1:32" x14ac:dyDescent="0.35">
      <c r="A221" s="1">
        <f>COUNTIF($A$24:$A$176, "*Commons-Math*Fixed")</f>
        <v>49</v>
      </c>
      <c r="B221" s="1" t="s">
        <v>229</v>
      </c>
      <c r="C221" s="28">
        <f t="shared" ref="C221:O221" si="35">AVERAGEIF($A$24:$A$176, "*Commons-Math*_Fixed", B$24:B$176)</f>
        <v>3.4824489795918359</v>
      </c>
      <c r="D221" s="28">
        <f t="shared" si="35"/>
        <v>78.184489795918381</v>
      </c>
      <c r="E221" s="28">
        <f t="shared" si="35"/>
        <v>24.610816326530603</v>
      </c>
      <c r="F221" s="28">
        <f t="shared" si="35"/>
        <v>7.4614285714285753</v>
      </c>
      <c r="G221" s="28">
        <f t="shared" si="35"/>
        <v>16.269999999999992</v>
      </c>
      <c r="H221" s="28">
        <f t="shared" si="35"/>
        <v>4.4367346938775505</v>
      </c>
      <c r="I221" s="28">
        <f t="shared" si="35"/>
        <v>11.897755102040817</v>
      </c>
      <c r="J221" s="28">
        <f t="shared" si="35"/>
        <v>40.88183673469387</v>
      </c>
      <c r="K221" s="28">
        <f t="shared" si="35"/>
        <v>67.627142857142843</v>
      </c>
      <c r="L221" s="28">
        <f t="shared" si="35"/>
        <v>0.58140816326530609</v>
      </c>
      <c r="M221" s="28">
        <f t="shared" si="35"/>
        <v>4.7795918367346951E-2</v>
      </c>
      <c r="N221" s="28">
        <f t="shared" si="35"/>
        <v>44.213673469387736</v>
      </c>
      <c r="O221" s="28">
        <f t="shared" si="35"/>
        <v>2.4553265306122443</v>
      </c>
    </row>
    <row r="222" spans="1:32" x14ac:dyDescent="0.35">
      <c r="A222" s="1">
        <f>COUNTIF($A$24:$A$176, "*Commons-Math*Repaired")</f>
        <v>49</v>
      </c>
      <c r="B222" s="1" t="s">
        <v>230</v>
      </c>
      <c r="C222" s="28">
        <f t="shared" ref="C222:O222" si="36">AVERAGEIF($A$24:$A$176, "*Commons-Math*_Repaired", B$24:B$176)</f>
        <v>3.4955102040816328</v>
      </c>
      <c r="D222" s="28">
        <f t="shared" si="36"/>
        <v>78.292040816326548</v>
      </c>
      <c r="E222" s="28">
        <f t="shared" si="36"/>
        <v>24.755918367346936</v>
      </c>
      <c r="F222" s="28">
        <f t="shared" si="36"/>
        <v>7.4893877551020438</v>
      </c>
      <c r="G222" s="28">
        <f t="shared" si="36"/>
        <v>16.020204081632652</v>
      </c>
      <c r="H222" s="28">
        <f t="shared" si="36"/>
        <v>4.3863265306122452</v>
      </c>
      <c r="I222" s="28">
        <f t="shared" si="36"/>
        <v>11.875102040816325</v>
      </c>
      <c r="J222" s="28">
        <f t="shared" si="36"/>
        <v>40.774897959183662</v>
      </c>
      <c r="K222" s="28">
        <f t="shared" si="36"/>
        <v>67.33612244897958</v>
      </c>
      <c r="L222" s="28">
        <f t="shared" si="36"/>
        <v>0.58471428571428574</v>
      </c>
      <c r="M222" s="28">
        <f t="shared" si="36"/>
        <v>4.7795918367346951E-2</v>
      </c>
      <c r="N222" s="28">
        <f t="shared" si="36"/>
        <v>44.277755102040793</v>
      </c>
      <c r="O222" s="28">
        <f t="shared" si="36"/>
        <v>2.4587959183673465</v>
      </c>
    </row>
    <row r="224" spans="1:32" ht="30.6" customHeight="1" x14ac:dyDescent="0.35">
      <c r="B224" s="12" t="s">
        <v>212</v>
      </c>
      <c r="C224" s="12" t="s">
        <v>214</v>
      </c>
      <c r="D224" s="12" t="s">
        <v>198</v>
      </c>
      <c r="E224" s="12" t="s">
        <v>199</v>
      </c>
      <c r="F224" s="12" t="s">
        <v>21</v>
      </c>
      <c r="G224" s="12" t="s">
        <v>200</v>
      </c>
      <c r="H224" s="12" t="s">
        <v>22</v>
      </c>
      <c r="I224" s="12" t="s">
        <v>201</v>
      </c>
      <c r="J224" s="12" t="s">
        <v>202</v>
      </c>
      <c r="K224" s="12" t="s">
        <v>203</v>
      </c>
      <c r="L224" s="12" t="s">
        <v>204</v>
      </c>
      <c r="M224" s="12" t="s">
        <v>205</v>
      </c>
      <c r="N224" s="12" t="s">
        <v>206</v>
      </c>
      <c r="O224" s="12" t="s">
        <v>207</v>
      </c>
    </row>
    <row r="225" spans="1:15" x14ac:dyDescent="0.35">
      <c r="A225" s="1">
        <f>COUNTIF($A$24:$A$176, "*Jackrabbit-Oak*Buggy")</f>
        <v>2</v>
      </c>
      <c r="B225" s="1" t="s">
        <v>231</v>
      </c>
      <c r="C225" s="28">
        <f t="shared" ref="C225:O225" si="37">AVERAGEIF($A$24:$A$176, "*Jackrabbit-Oak*_Buggy", B$24:B$176)</f>
        <v>1.62</v>
      </c>
      <c r="D225" s="28">
        <f t="shared" si="37"/>
        <v>87.5</v>
      </c>
      <c r="E225" s="28">
        <f t="shared" si="37"/>
        <v>6.5</v>
      </c>
      <c r="F225" s="28">
        <f t="shared" si="37"/>
        <v>3.12</v>
      </c>
      <c r="G225" s="28">
        <f t="shared" si="37"/>
        <v>3.12</v>
      </c>
      <c r="H225" s="28">
        <f t="shared" si="37"/>
        <v>2.75</v>
      </c>
      <c r="I225" s="28">
        <f t="shared" si="37"/>
        <v>5.88</v>
      </c>
      <c r="J225" s="28">
        <f t="shared" si="37"/>
        <v>9.6199999999999992</v>
      </c>
      <c r="K225" s="28">
        <f t="shared" si="37"/>
        <v>22.33</v>
      </c>
      <c r="L225" s="28">
        <f t="shared" si="37"/>
        <v>0</v>
      </c>
      <c r="M225" s="28">
        <f t="shared" si="37"/>
        <v>0</v>
      </c>
      <c r="N225" s="28">
        <f t="shared" si="37"/>
        <v>0</v>
      </c>
      <c r="O225" s="28">
        <f t="shared" si="37"/>
        <v>0</v>
      </c>
    </row>
    <row r="226" spans="1:15" x14ac:dyDescent="0.35">
      <c r="A226" s="1">
        <f>COUNTIF($A$24:$A$176, "*Jackrabbit-Oak*Fixed")</f>
        <v>2</v>
      </c>
      <c r="B226" s="1" t="s">
        <v>232</v>
      </c>
      <c r="C226" s="28">
        <f t="shared" ref="C226:O226" si="38">AVERAGEIF($A$24:$A$176, "*Jackrabbit-Oak*_Fixed", B$24:B$176)</f>
        <v>1.62</v>
      </c>
      <c r="D226" s="28">
        <f t="shared" si="38"/>
        <v>87</v>
      </c>
      <c r="E226" s="28">
        <f t="shared" si="38"/>
        <v>7.12</v>
      </c>
      <c r="F226" s="28">
        <f t="shared" si="38"/>
        <v>3.5</v>
      </c>
      <c r="G226" s="28">
        <f t="shared" si="38"/>
        <v>3.38</v>
      </c>
      <c r="H226" s="28">
        <f t="shared" si="38"/>
        <v>2.88</v>
      </c>
      <c r="I226" s="28">
        <f t="shared" si="38"/>
        <v>6.38</v>
      </c>
      <c r="J226" s="28">
        <f t="shared" si="38"/>
        <v>10.5</v>
      </c>
      <c r="K226" s="28">
        <f t="shared" si="38"/>
        <v>25.41</v>
      </c>
      <c r="L226" s="28">
        <f t="shared" si="38"/>
        <v>0</v>
      </c>
      <c r="M226" s="28">
        <f t="shared" si="38"/>
        <v>0</v>
      </c>
      <c r="N226" s="28">
        <f t="shared" si="38"/>
        <v>0</v>
      </c>
      <c r="O226" s="28">
        <f t="shared" si="38"/>
        <v>0</v>
      </c>
    </row>
    <row r="227" spans="1:15" x14ac:dyDescent="0.35">
      <c r="A227" s="1">
        <f>COUNTIF($A$24:$A$176, "*Jackrabbit-Oak*Repaired")</f>
        <v>2</v>
      </c>
      <c r="B227" s="1" t="s">
        <v>233</v>
      </c>
      <c r="C227" s="28">
        <f t="shared" ref="C227:O227" si="39">AVERAGEIF($A$24:$A$176, "*Jackrabbit-Oak*_Repaired", B$24:B$176)</f>
        <v>1.6850000000000001</v>
      </c>
      <c r="D227" s="28">
        <f t="shared" si="39"/>
        <v>87.31</v>
      </c>
      <c r="E227" s="28">
        <f t="shared" si="39"/>
        <v>6.3100000000000005</v>
      </c>
      <c r="F227" s="28">
        <f t="shared" si="39"/>
        <v>3.25</v>
      </c>
      <c r="G227" s="28">
        <f t="shared" si="39"/>
        <v>3.25</v>
      </c>
      <c r="H227" s="28">
        <f t="shared" si="39"/>
        <v>2.75</v>
      </c>
      <c r="I227" s="28">
        <f t="shared" si="39"/>
        <v>6</v>
      </c>
      <c r="J227" s="28">
        <f t="shared" si="39"/>
        <v>9.5650000000000013</v>
      </c>
      <c r="K227" s="28">
        <f t="shared" si="39"/>
        <v>22.880000000000003</v>
      </c>
      <c r="L227" s="28">
        <f t="shared" si="39"/>
        <v>0</v>
      </c>
      <c r="M227" s="28">
        <f t="shared" si="39"/>
        <v>0</v>
      </c>
      <c r="N227" s="28">
        <f t="shared" si="39"/>
        <v>0</v>
      </c>
      <c r="O227" s="28">
        <f t="shared" si="39"/>
        <v>0</v>
      </c>
    </row>
    <row r="230" spans="1:15" x14ac:dyDescent="0.35">
      <c r="A230" s="26" t="s">
        <v>216</v>
      </c>
      <c r="B230" s="27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</row>
    <row r="231" spans="1:15" ht="15" x14ac:dyDescent="0.3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1:15" ht="28.8" x14ac:dyDescent="0.35">
      <c r="A232" s="12" t="s">
        <v>217</v>
      </c>
      <c r="B232" s="12" t="s">
        <v>212</v>
      </c>
      <c r="C232" s="12" t="s">
        <v>214</v>
      </c>
      <c r="D232" s="12" t="s">
        <v>198</v>
      </c>
      <c r="E232" s="12" t="s">
        <v>199</v>
      </c>
      <c r="F232" s="12" t="s">
        <v>21</v>
      </c>
      <c r="G232" s="12" t="s">
        <v>200</v>
      </c>
      <c r="H232" s="12" t="s">
        <v>22</v>
      </c>
      <c r="I232" s="12" t="s">
        <v>201</v>
      </c>
      <c r="J232" s="12" t="s">
        <v>202</v>
      </c>
      <c r="K232" s="12" t="s">
        <v>203</v>
      </c>
      <c r="L232" s="12" t="s">
        <v>204</v>
      </c>
      <c r="M232" s="12" t="s">
        <v>205</v>
      </c>
      <c r="N232" s="12" t="s">
        <v>206</v>
      </c>
      <c r="O232" s="12" t="s">
        <v>207</v>
      </c>
    </row>
    <row r="233" spans="1:15" x14ac:dyDescent="0.35">
      <c r="A233" s="1">
        <f>COUNTIF($A$24:$A$176, "Arja*Fixed")</f>
        <v>21</v>
      </c>
      <c r="B233" s="1" t="s">
        <v>218</v>
      </c>
      <c r="C233" s="28">
        <f t="shared" ref="C233:O233" si="40">AVERAGEIF($A$24:$A$176, "Arja*Fixed", B$24:B$176)</f>
        <v>3.9533333333333331</v>
      </c>
      <c r="D233" s="28">
        <f t="shared" si="40"/>
        <v>76.475238095238083</v>
      </c>
      <c r="E233" s="28">
        <f t="shared" si="40"/>
        <v>31.231428571428566</v>
      </c>
      <c r="F233" s="28">
        <f t="shared" si="40"/>
        <v>7.8638095238095236</v>
      </c>
      <c r="G233" s="28">
        <f t="shared" si="40"/>
        <v>19.423333333333332</v>
      </c>
      <c r="H233" s="28">
        <f t="shared" si="40"/>
        <v>4.6747619047619038</v>
      </c>
      <c r="I233" s="28">
        <f t="shared" si="40"/>
        <v>12.537619047619049</v>
      </c>
      <c r="J233" s="28">
        <f t="shared" si="40"/>
        <v>50.656190476190488</v>
      </c>
      <c r="K233" s="28">
        <f t="shared" si="40"/>
        <v>76.446190476190466</v>
      </c>
      <c r="L233" s="28">
        <f t="shared" si="40"/>
        <v>0.64428571428571413</v>
      </c>
      <c r="M233" s="28">
        <f t="shared" si="40"/>
        <v>4.5809523809523814E-2</v>
      </c>
      <c r="N233" s="28">
        <f t="shared" si="40"/>
        <v>19.481904761904762</v>
      </c>
      <c r="O233" s="28">
        <f t="shared" si="40"/>
        <v>1.0814285714285716</v>
      </c>
    </row>
    <row r="234" spans="1:15" ht="15" thickBot="1" x14ac:dyDescent="0.4">
      <c r="A234" s="30">
        <f>COUNTIF($A$24:$A$176, "Arja*Repaired")</f>
        <v>21</v>
      </c>
      <c r="B234" s="30" t="s">
        <v>219</v>
      </c>
      <c r="C234" s="31">
        <f t="shared" ref="C234:O234" si="41">AVERAGEIF($A$24:$A$176, "Arja*Repaired", B$24:B$176)</f>
        <v>4.0628571428571432</v>
      </c>
      <c r="D234" s="31">
        <f t="shared" si="41"/>
        <v>76.583333333333329</v>
      </c>
      <c r="E234" s="31">
        <f t="shared" si="41"/>
        <v>31.759999999999998</v>
      </c>
      <c r="F234" s="31">
        <f t="shared" si="41"/>
        <v>7.8466666666666667</v>
      </c>
      <c r="G234" s="31">
        <f t="shared" si="41"/>
        <v>19.358095238095238</v>
      </c>
      <c r="H234" s="31">
        <f t="shared" si="41"/>
        <v>4.6842857142857151</v>
      </c>
      <c r="I234" s="31">
        <f t="shared" si="41"/>
        <v>12.530000000000003</v>
      </c>
      <c r="J234" s="31">
        <f t="shared" si="41"/>
        <v>51.119047619047606</v>
      </c>
      <c r="K234" s="31">
        <f t="shared" si="41"/>
        <v>76.477142857142852</v>
      </c>
      <c r="L234" s="31">
        <f t="shared" si="41"/>
        <v>0.64428571428571413</v>
      </c>
      <c r="M234" s="31">
        <f t="shared" si="41"/>
        <v>4.5809523809523814E-2</v>
      </c>
      <c r="N234" s="31">
        <f t="shared" si="41"/>
        <v>19.481904761904762</v>
      </c>
      <c r="O234" s="31">
        <f t="shared" si="41"/>
        <v>1.0814285714285716</v>
      </c>
    </row>
    <row r="235" spans="1:15" x14ac:dyDescent="0.35">
      <c r="A235" s="1">
        <f>COUNTIF($A$24:$A$176, "GenProg*Fixed")</f>
        <v>13</v>
      </c>
      <c r="B235" s="1" t="s">
        <v>220</v>
      </c>
      <c r="C235" s="28">
        <f t="shared" ref="C235:O235" si="42">AVERAGEIF($A$24:$A$176, "GenProg*Fixed", B$24:B$176)</f>
        <v>2.9007692307692308</v>
      </c>
      <c r="D235" s="28">
        <f t="shared" si="42"/>
        <v>80.19923076923078</v>
      </c>
      <c r="E235" s="28">
        <f t="shared" si="42"/>
        <v>18.531538461538464</v>
      </c>
      <c r="F235" s="28">
        <f t="shared" si="42"/>
        <v>7.2492307692307696</v>
      </c>
      <c r="G235" s="28">
        <f t="shared" si="42"/>
        <v>13.443846153846156</v>
      </c>
      <c r="H235" s="28">
        <f t="shared" si="42"/>
        <v>4.37</v>
      </c>
      <c r="I235" s="28">
        <f t="shared" si="42"/>
        <v>11.61923076923077</v>
      </c>
      <c r="J235" s="28">
        <f t="shared" si="42"/>
        <v>31.976153846153842</v>
      </c>
      <c r="K235" s="28">
        <f t="shared" si="42"/>
        <v>60.873076923076937</v>
      </c>
      <c r="L235" s="28">
        <f t="shared" si="42"/>
        <v>0.57000000000000006</v>
      </c>
      <c r="M235" s="28">
        <f t="shared" si="42"/>
        <v>3.6615384615384619E-2</v>
      </c>
      <c r="N235" s="28">
        <f t="shared" si="42"/>
        <v>113.23</v>
      </c>
      <c r="O235" s="28">
        <f t="shared" si="42"/>
        <v>6.2876923076923088</v>
      </c>
    </row>
    <row r="236" spans="1:15" ht="15" thickBot="1" x14ac:dyDescent="0.4">
      <c r="A236" s="30">
        <f>COUNTIF($A$24:$A$176, "GenProg*Repaired")</f>
        <v>13</v>
      </c>
      <c r="B236" s="30" t="s">
        <v>221</v>
      </c>
      <c r="C236" s="31">
        <f t="shared" ref="C236:O236" si="43">AVERAGEIF($A$24:$A$176, "GenProg*Repaired", B$24:B$176)</f>
        <v>2.7846153846153849</v>
      </c>
      <c r="D236" s="31">
        <f t="shared" si="43"/>
        <v>80.377692307692314</v>
      </c>
      <c r="E236" s="31">
        <f t="shared" si="43"/>
        <v>18.165384615384617</v>
      </c>
      <c r="F236" s="31">
        <f t="shared" si="43"/>
        <v>7.3276923076923062</v>
      </c>
      <c r="G236" s="31">
        <f t="shared" si="43"/>
        <v>12.911538461538461</v>
      </c>
      <c r="H236" s="31">
        <f t="shared" si="43"/>
        <v>4.24</v>
      </c>
      <c r="I236" s="31">
        <f t="shared" si="43"/>
        <v>11.56769230769231</v>
      </c>
      <c r="J236" s="31">
        <f t="shared" si="43"/>
        <v>31.073076923076922</v>
      </c>
      <c r="K236" s="31">
        <f t="shared" si="43"/>
        <v>60.154615384615404</v>
      </c>
      <c r="L236" s="31">
        <f t="shared" si="43"/>
        <v>0.57000000000000006</v>
      </c>
      <c r="M236" s="31">
        <f t="shared" si="43"/>
        <v>3.6615384615384619E-2</v>
      </c>
      <c r="N236" s="31">
        <f t="shared" si="43"/>
        <v>113.23</v>
      </c>
      <c r="O236" s="31">
        <f t="shared" si="43"/>
        <v>6.2876923076923088</v>
      </c>
    </row>
    <row r="237" spans="1:15" x14ac:dyDescent="0.35">
      <c r="A237" s="1">
        <f>COUNTIF($A$24:$A$176, "Kali*Fixed")</f>
        <v>3</v>
      </c>
      <c r="B237" s="1" t="s">
        <v>222</v>
      </c>
      <c r="C237" s="28">
        <f t="shared" ref="C237:O237" si="44">AVERAGEIF($A$24:$A$176, "Kali*Fixed", B$24:B$176)</f>
        <v>2.0333333333333337</v>
      </c>
      <c r="D237" s="28">
        <f t="shared" si="44"/>
        <v>84.95</v>
      </c>
      <c r="E237" s="28">
        <f t="shared" si="44"/>
        <v>8.9666666666666668</v>
      </c>
      <c r="F237" s="28">
        <f t="shared" si="44"/>
        <v>4.7566666666666668</v>
      </c>
      <c r="G237" s="28">
        <f t="shared" si="44"/>
        <v>6.22</v>
      </c>
      <c r="H237" s="28">
        <f t="shared" si="44"/>
        <v>2.8933333333333331</v>
      </c>
      <c r="I237" s="28">
        <f t="shared" si="44"/>
        <v>7.6499999999999995</v>
      </c>
      <c r="J237" s="28">
        <f t="shared" si="44"/>
        <v>15.186666666666667</v>
      </c>
      <c r="K237" s="28">
        <f t="shared" si="44"/>
        <v>33.646666666666668</v>
      </c>
      <c r="L237" s="28">
        <f t="shared" si="44"/>
        <v>0.78333333333333333</v>
      </c>
      <c r="M237" s="28">
        <f t="shared" si="44"/>
        <v>4.2666666666666665E-2</v>
      </c>
      <c r="N237" s="28">
        <f t="shared" si="44"/>
        <v>32.659999999999997</v>
      </c>
      <c r="O237" s="28">
        <f t="shared" si="44"/>
        <v>1.8133333333333335</v>
      </c>
    </row>
    <row r="238" spans="1:15" ht="15" thickBot="1" x14ac:dyDescent="0.4">
      <c r="A238" s="30">
        <f>COUNTIF($A$24:$A$176, "Kali*Repaired")</f>
        <v>3</v>
      </c>
      <c r="B238" s="30" t="s">
        <v>223</v>
      </c>
      <c r="C238" s="31">
        <f t="shared" ref="C238:O238" si="45">AVERAGEIF($A$24:$A$176, "Kali*Repaired", B$24:B$176)</f>
        <v>2.0066666666666664</v>
      </c>
      <c r="D238" s="31">
        <f t="shared" si="45"/>
        <v>85.096666666666678</v>
      </c>
      <c r="E238" s="31">
        <f t="shared" si="45"/>
        <v>8.4600000000000009</v>
      </c>
      <c r="F238" s="31">
        <f t="shared" si="45"/>
        <v>4.7433333333333332</v>
      </c>
      <c r="G238" s="31">
        <f t="shared" si="45"/>
        <v>5.9233333333333329</v>
      </c>
      <c r="H238" s="31">
        <f t="shared" si="45"/>
        <v>2.7766666666666668</v>
      </c>
      <c r="I238" s="31">
        <f t="shared" si="45"/>
        <v>7.5166666666666666</v>
      </c>
      <c r="J238" s="31">
        <f t="shared" si="45"/>
        <v>14.383333333333335</v>
      </c>
      <c r="K238" s="31">
        <f t="shared" si="45"/>
        <v>32.49</v>
      </c>
      <c r="L238" s="31">
        <f t="shared" si="45"/>
        <v>0.78333333333333333</v>
      </c>
      <c r="M238" s="31">
        <f t="shared" si="45"/>
        <v>4.2666666666666665E-2</v>
      </c>
      <c r="N238" s="31">
        <f t="shared" si="45"/>
        <v>32.659999999999997</v>
      </c>
      <c r="O238" s="31">
        <f t="shared" si="45"/>
        <v>1.8133333333333335</v>
      </c>
    </row>
    <row r="239" spans="1:15" x14ac:dyDescent="0.35">
      <c r="A239" s="1">
        <f>COUNTIF($A$24:$A$176, "Nopol*Fixed")</f>
        <v>1</v>
      </c>
      <c r="B239" s="1" t="s">
        <v>224</v>
      </c>
      <c r="C239" s="28">
        <f t="shared" ref="C239:O239" si="46">AVERAGEIF($A$24:$A$176, "Nopol*Fixed", B$24:B$176)</f>
        <v>3.29</v>
      </c>
      <c r="D239" s="28">
        <f t="shared" si="46"/>
        <v>75.73</v>
      </c>
      <c r="E239" s="28">
        <f t="shared" si="46"/>
        <v>20.88</v>
      </c>
      <c r="F239" s="28">
        <f t="shared" si="46"/>
        <v>8.51</v>
      </c>
      <c r="G239" s="28">
        <f t="shared" si="46"/>
        <v>16.670000000000002</v>
      </c>
      <c r="H239" s="28">
        <f t="shared" si="46"/>
        <v>5.0199999999999996</v>
      </c>
      <c r="I239" s="28">
        <f t="shared" si="46"/>
        <v>13.53</v>
      </c>
      <c r="J239" s="28">
        <f t="shared" si="46"/>
        <v>37.549999999999997</v>
      </c>
      <c r="K239" s="28">
        <f t="shared" si="46"/>
        <v>73.849999999999994</v>
      </c>
      <c r="L239" s="28">
        <f t="shared" si="46"/>
        <v>9.8000000000000004E-2</v>
      </c>
      <c r="M239" s="28">
        <f t="shared" si="46"/>
        <v>3.9E-2</v>
      </c>
      <c r="N239" s="28">
        <f t="shared" si="46"/>
        <v>2.4300000000000002</v>
      </c>
      <c r="O239" s="28">
        <f t="shared" si="46"/>
        <v>0.14000000000000001</v>
      </c>
    </row>
    <row r="240" spans="1:15" ht="15" thickBot="1" x14ac:dyDescent="0.4">
      <c r="A240" s="30">
        <f>COUNTIF($A$24:$A$176, "Nopol*Repaired")</f>
        <v>1</v>
      </c>
      <c r="B240" s="30" t="s">
        <v>225</v>
      </c>
      <c r="C240" s="31">
        <f t="shared" ref="C240:O240" si="47">AVERAGEIF($A$24:$A$176, "Nopol*Repaired", B$24:B$176)</f>
        <v>3.59</v>
      </c>
      <c r="D240" s="31">
        <f t="shared" si="47"/>
        <v>75.3</v>
      </c>
      <c r="E240" s="31">
        <f t="shared" si="47"/>
        <v>21.44</v>
      </c>
      <c r="F240" s="31">
        <f t="shared" si="47"/>
        <v>8.61</v>
      </c>
      <c r="G240" s="31">
        <f t="shared" si="47"/>
        <v>17.2</v>
      </c>
      <c r="H240" s="31">
        <f t="shared" si="47"/>
        <v>5.31</v>
      </c>
      <c r="I240" s="31">
        <f t="shared" si="47"/>
        <v>13.93</v>
      </c>
      <c r="J240" s="31">
        <f t="shared" si="47"/>
        <v>38.65</v>
      </c>
      <c r="K240" s="31">
        <f t="shared" si="47"/>
        <v>76.17</v>
      </c>
      <c r="L240" s="31">
        <f t="shared" si="47"/>
        <v>0.26</v>
      </c>
      <c r="M240" s="31">
        <f t="shared" si="47"/>
        <v>3.9E-2</v>
      </c>
      <c r="N240" s="31">
        <f t="shared" si="47"/>
        <v>5.57</v>
      </c>
      <c r="O240" s="31">
        <f t="shared" si="47"/>
        <v>0.31</v>
      </c>
    </row>
    <row r="241" spans="1:15" x14ac:dyDescent="0.35">
      <c r="A241" s="1">
        <f>COUNTIF($A$24:$A$176, "RSRepair*Fixed")</f>
        <v>8</v>
      </c>
      <c r="B241" s="1" t="s">
        <v>226</v>
      </c>
      <c r="C241" s="28">
        <f t="shared" ref="C241:O241" si="48">AVERAGEIF($A$24:$A$176, "RSRepair*Fixed", B$24:B$176)</f>
        <v>3.6725000000000003</v>
      </c>
      <c r="D241" s="28">
        <f t="shared" si="48"/>
        <v>76.286249999999995</v>
      </c>
      <c r="E241" s="28">
        <f t="shared" si="48"/>
        <v>27.195</v>
      </c>
      <c r="F241" s="28">
        <f t="shared" si="48"/>
        <v>8.1512499999999992</v>
      </c>
      <c r="G241" s="28">
        <f t="shared" si="48"/>
        <v>17.8</v>
      </c>
      <c r="H241" s="28">
        <f t="shared" si="48"/>
        <v>4.6725000000000003</v>
      </c>
      <c r="I241" s="28">
        <f t="shared" si="48"/>
        <v>12.823750000000002</v>
      </c>
      <c r="J241" s="28">
        <f t="shared" si="48"/>
        <v>44.994999999999997</v>
      </c>
      <c r="K241" s="28">
        <f t="shared" si="48"/>
        <v>74.61375000000001</v>
      </c>
      <c r="L241" s="28">
        <f t="shared" si="48"/>
        <v>0.48875000000000002</v>
      </c>
      <c r="M241" s="28">
        <f t="shared" si="48"/>
        <v>3.5500000000000004E-2</v>
      </c>
      <c r="N241" s="28">
        <f t="shared" si="48"/>
        <v>19.6175</v>
      </c>
      <c r="O241" s="28">
        <f t="shared" si="48"/>
        <v>1.0899999999999999</v>
      </c>
    </row>
    <row r="242" spans="1:15" ht="15" thickBot="1" x14ac:dyDescent="0.4">
      <c r="A242" s="30">
        <f>COUNTIF($A$24:$A$176, "RSRepair*Repaired")</f>
        <v>8</v>
      </c>
      <c r="B242" s="30" t="s">
        <v>227</v>
      </c>
      <c r="C242" s="31">
        <f t="shared" ref="C242:O242" si="49">AVERAGEIF($A$24:$A$176, "RSRepair*Repaired", B$24:B$176)</f>
        <v>3.5812500000000003</v>
      </c>
      <c r="D242" s="31">
        <f t="shared" si="49"/>
        <v>76.556249999999991</v>
      </c>
      <c r="E242" s="31">
        <f t="shared" si="49"/>
        <v>26.94875</v>
      </c>
      <c r="F242" s="31">
        <f t="shared" si="49"/>
        <v>8.1187499999999986</v>
      </c>
      <c r="G242" s="31">
        <f t="shared" si="49"/>
        <v>17.056249999999999</v>
      </c>
      <c r="H242" s="31">
        <f t="shared" si="49"/>
        <v>4.5374999999999996</v>
      </c>
      <c r="I242" s="31">
        <f t="shared" si="49"/>
        <v>12.65625</v>
      </c>
      <c r="J242" s="31">
        <f t="shared" si="49"/>
        <v>44.002499999999998</v>
      </c>
      <c r="K242" s="31">
        <f t="shared" si="49"/>
        <v>73.032500000000013</v>
      </c>
      <c r="L242" s="31">
        <f t="shared" si="49"/>
        <v>0.48875000000000002</v>
      </c>
      <c r="M242" s="31">
        <f t="shared" si="49"/>
        <v>3.5500000000000004E-2</v>
      </c>
      <c r="N242" s="31">
        <f t="shared" si="49"/>
        <v>19.6175</v>
      </c>
      <c r="O242" s="31">
        <f t="shared" si="49"/>
        <v>1.0899999999999999</v>
      </c>
    </row>
  </sheetData>
  <sortState ref="A27:O177">
    <sortCondition ref="O27:O177"/>
    <sortCondition ref="A27:A177"/>
  </sortState>
  <mergeCells count="1">
    <mergeCell ref="R194:U194"/>
  </mergeCells>
  <conditionalFormatting sqref="P75:P176">
    <cfRule type="cellIs" dxfId="6" priority="63" operator="greaterThan">
      <formula>$P$75</formula>
    </cfRule>
  </conditionalFormatting>
  <conditionalFormatting sqref="Q75:Q176">
    <cfRule type="cellIs" dxfId="5" priority="62" operator="greaterThan">
      <formula>$P$75</formula>
    </cfRule>
  </conditionalFormatting>
  <conditionalFormatting sqref="R75:R176">
    <cfRule type="cellIs" dxfId="4" priority="61" operator="greaterThan">
      <formula>$P$75</formula>
    </cfRule>
  </conditionalFormatting>
  <conditionalFormatting sqref="C221:O221 C226:O226 C190:O190 C197:O197 C201:O201 C205:O205 C209:O209 T197:AF197 T201:AF201 T205:AF205 T209:AF209 C213:O213 C233:O233 C235:O235 C237:O237 C239:O239 C241:O241">
    <cfRule type="cellIs" dxfId="3" priority="53" operator="greaterThan">
      <formula>C191</formula>
    </cfRule>
    <cfRule type="cellIs" dxfId="2" priority="55" operator="equal">
      <formula>C191</formula>
    </cfRule>
  </conditionalFormatting>
  <conditionalFormatting sqref="C222:O222 C227:O227 C191:O191 C198:O198 C202:O202 C206:O206 C210:O210 T198:AF198 T202:AF202 T206:AF206 T210:AF210 C214:O214 C234:O234 C236:O236 C238:O238 C240:O240 C242:O242">
    <cfRule type="cellIs" dxfId="1" priority="54" operator="greaterThan">
      <formula>C190</formula>
    </cfRule>
    <cfRule type="cellIs" dxfId="0" priority="56" operator="equal">
      <formula>C190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2023-07-30T11:43:01Z</dcterms:created>
  <dcterms:modified xsi:type="dcterms:W3CDTF">2023-11-06T17:21:51Z</dcterms:modified>
</cp:coreProperties>
</file>