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esktop\VM Shared Folder\New folder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A260" i="2" l="1"/>
  <c r="A259" i="2"/>
  <c r="A256" i="2"/>
  <c r="A255" i="2"/>
  <c r="A251" i="2"/>
  <c r="A250" i="2"/>
  <c r="A247" i="2"/>
  <c r="A246" i="2"/>
  <c r="B226" i="2" l="1"/>
  <c r="C231" i="2"/>
  <c r="D231" i="2"/>
  <c r="E231" i="2"/>
  <c r="F231" i="2"/>
  <c r="G231" i="2"/>
  <c r="H231" i="2"/>
  <c r="I231" i="2"/>
  <c r="J231" i="2"/>
  <c r="K231" i="2"/>
  <c r="L231" i="2"/>
  <c r="M231" i="2"/>
  <c r="N231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B231" i="2"/>
  <c r="B230" i="2"/>
  <c r="B229" i="2"/>
  <c r="B228" i="2"/>
  <c r="B227" i="2"/>
  <c r="A293" i="2" l="1"/>
  <c r="A291" i="2"/>
  <c r="A288" i="2"/>
  <c r="A286" i="2"/>
  <c r="A283" i="2"/>
  <c r="A281" i="2"/>
  <c r="A278" i="2"/>
  <c r="A276" i="2"/>
  <c r="A273" i="2"/>
  <c r="A271" i="2"/>
  <c r="A268" i="2"/>
  <c r="A266" i="2"/>
  <c r="A292" i="2"/>
  <c r="A287" i="2"/>
  <c r="A282" i="2"/>
  <c r="A277" i="2"/>
  <c r="A272" i="2"/>
  <c r="A267" i="2" l="1"/>
  <c r="S92" i="2" l="1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91" i="2"/>
  <c r="G276" i="2" l="1"/>
  <c r="O202" i="2" l="1"/>
  <c r="C240" i="2" l="1"/>
  <c r="D240" i="2"/>
  <c r="E240" i="2"/>
  <c r="F240" i="2"/>
  <c r="G240" i="2"/>
  <c r="H240" i="2"/>
  <c r="I240" i="2"/>
  <c r="J240" i="2"/>
  <c r="K240" i="2"/>
  <c r="L240" i="2"/>
  <c r="M240" i="2"/>
  <c r="N240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L276" i="2" l="1"/>
  <c r="G277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O277" i="2"/>
  <c r="N277" i="2"/>
  <c r="M277" i="2"/>
  <c r="L277" i="2"/>
  <c r="K277" i="2"/>
  <c r="J277" i="2"/>
  <c r="I277" i="2"/>
  <c r="H277" i="2"/>
  <c r="F277" i="2"/>
  <c r="E277" i="2"/>
  <c r="D277" i="2"/>
  <c r="C277" i="2"/>
  <c r="O276" i="2"/>
  <c r="N276" i="2"/>
  <c r="M276" i="2"/>
  <c r="K276" i="2"/>
  <c r="J276" i="2"/>
  <c r="I276" i="2"/>
  <c r="H276" i="2"/>
  <c r="F276" i="2"/>
  <c r="E276" i="2"/>
  <c r="D276" i="2"/>
  <c r="C276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40" i="2"/>
  <c r="B239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O91" i="2" l="1"/>
  <c r="O158" i="2"/>
  <c r="O25" i="2"/>
  <c r="O92" i="2"/>
  <c r="O159" i="2"/>
  <c r="O26" i="2"/>
  <c r="O93" i="2"/>
  <c r="O160" i="2"/>
  <c r="O27" i="2"/>
  <c r="O94" i="2"/>
  <c r="O161" i="2"/>
  <c r="O28" i="2"/>
  <c r="O95" i="2"/>
  <c r="O162" i="2"/>
  <c r="O29" i="2"/>
  <c r="O96" i="2"/>
  <c r="O163" i="2"/>
  <c r="O30" i="2"/>
  <c r="O97" i="2"/>
  <c r="O164" i="2"/>
  <c r="O31" i="2"/>
  <c r="O98" i="2"/>
  <c r="O165" i="2"/>
  <c r="O32" i="2"/>
  <c r="O99" i="2"/>
  <c r="O166" i="2"/>
  <c r="O33" i="2"/>
  <c r="O100" i="2"/>
  <c r="O167" i="2"/>
  <c r="O34" i="2"/>
  <c r="O101" i="2"/>
  <c r="O168" i="2"/>
  <c r="O35" i="2"/>
  <c r="O102" i="2"/>
  <c r="O169" i="2"/>
  <c r="O36" i="2"/>
  <c r="O103" i="2"/>
  <c r="O170" i="2"/>
  <c r="O37" i="2"/>
  <c r="O104" i="2"/>
  <c r="O171" i="2"/>
  <c r="O38" i="2"/>
  <c r="O105" i="2"/>
  <c r="O172" i="2"/>
  <c r="O39" i="2"/>
  <c r="O106" i="2"/>
  <c r="O173" i="2"/>
  <c r="O40" i="2"/>
  <c r="O107" i="2"/>
  <c r="O174" i="2"/>
  <c r="O41" i="2"/>
  <c r="O108" i="2"/>
  <c r="O175" i="2"/>
  <c r="O42" i="2"/>
  <c r="O109" i="2"/>
  <c r="O176" i="2"/>
  <c r="O43" i="2"/>
  <c r="O110" i="2"/>
  <c r="O177" i="2"/>
  <c r="O44" i="2"/>
  <c r="O111" i="2"/>
  <c r="O178" i="2"/>
  <c r="O45" i="2"/>
  <c r="O112" i="2"/>
  <c r="O179" i="2"/>
  <c r="O46" i="2"/>
  <c r="O113" i="2"/>
  <c r="O180" i="2"/>
  <c r="O47" i="2"/>
  <c r="O114" i="2"/>
  <c r="O181" i="2"/>
  <c r="O48" i="2"/>
  <c r="O115" i="2"/>
  <c r="O182" i="2"/>
  <c r="O49" i="2"/>
  <c r="O116" i="2"/>
  <c r="O183" i="2"/>
  <c r="O50" i="2"/>
  <c r="O117" i="2"/>
  <c r="O184" i="2"/>
  <c r="O51" i="2"/>
  <c r="O118" i="2"/>
  <c r="O185" i="2"/>
  <c r="O52" i="2"/>
  <c r="O119" i="2"/>
  <c r="O186" i="2"/>
  <c r="O53" i="2"/>
  <c r="O120" i="2"/>
  <c r="O187" i="2"/>
  <c r="O54" i="2"/>
  <c r="O121" i="2"/>
  <c r="O188" i="2"/>
  <c r="O55" i="2"/>
  <c r="O122" i="2"/>
  <c r="O189" i="2"/>
  <c r="O56" i="2"/>
  <c r="O123" i="2"/>
  <c r="O190" i="2"/>
  <c r="O57" i="2"/>
  <c r="O124" i="2"/>
  <c r="O191" i="2"/>
  <c r="O58" i="2"/>
  <c r="O125" i="2"/>
  <c r="O192" i="2"/>
  <c r="O59" i="2"/>
  <c r="O126" i="2"/>
  <c r="O193" i="2"/>
  <c r="O60" i="2"/>
  <c r="O127" i="2"/>
  <c r="O194" i="2"/>
  <c r="O61" i="2"/>
  <c r="O128" i="2"/>
  <c r="O195" i="2"/>
  <c r="O62" i="2"/>
  <c r="O129" i="2"/>
  <c r="O196" i="2"/>
  <c r="O63" i="2"/>
  <c r="O130" i="2"/>
  <c r="O197" i="2"/>
  <c r="O64" i="2"/>
  <c r="O131" i="2"/>
  <c r="O198" i="2"/>
  <c r="O65" i="2"/>
  <c r="O132" i="2"/>
  <c r="O199" i="2"/>
  <c r="O66" i="2"/>
  <c r="O133" i="2"/>
  <c r="O200" i="2"/>
  <c r="O67" i="2"/>
  <c r="O134" i="2"/>
  <c r="O201" i="2"/>
  <c r="O68" i="2"/>
  <c r="O135" i="2"/>
  <c r="O69" i="2"/>
  <c r="O136" i="2"/>
  <c r="O203" i="2"/>
  <c r="O70" i="2"/>
  <c r="O137" i="2"/>
  <c r="O204" i="2"/>
  <c r="O71" i="2"/>
  <c r="O138" i="2"/>
  <c r="O205" i="2"/>
  <c r="O72" i="2"/>
  <c r="O139" i="2"/>
  <c r="O206" i="2"/>
  <c r="O73" i="2"/>
  <c r="O140" i="2"/>
  <c r="O207" i="2"/>
  <c r="O74" i="2"/>
  <c r="O141" i="2"/>
  <c r="O208" i="2"/>
  <c r="O75" i="2"/>
  <c r="O142" i="2"/>
  <c r="O209" i="2"/>
  <c r="O76" i="2"/>
  <c r="O143" i="2"/>
  <c r="O210" i="2"/>
  <c r="O77" i="2"/>
  <c r="O144" i="2"/>
  <c r="O211" i="2"/>
  <c r="O78" i="2"/>
  <c r="O145" i="2"/>
  <c r="O212" i="2"/>
  <c r="O79" i="2"/>
  <c r="O146" i="2"/>
  <c r="O213" i="2"/>
  <c r="O80" i="2"/>
  <c r="O147" i="2"/>
  <c r="O214" i="2"/>
  <c r="O81" i="2"/>
  <c r="O148" i="2"/>
  <c r="O215" i="2"/>
  <c r="O82" i="2"/>
  <c r="O149" i="2"/>
  <c r="O216" i="2"/>
  <c r="O83" i="2"/>
  <c r="O150" i="2"/>
  <c r="O217" i="2"/>
  <c r="O84" i="2"/>
  <c r="O151" i="2"/>
  <c r="O218" i="2"/>
  <c r="O85" i="2"/>
  <c r="O152" i="2"/>
  <c r="O219" i="2"/>
  <c r="O86" i="2"/>
  <c r="O153" i="2"/>
  <c r="O220" i="2"/>
  <c r="O87" i="2"/>
  <c r="O154" i="2"/>
  <c r="O221" i="2"/>
  <c r="O88" i="2"/>
  <c r="O155" i="2"/>
  <c r="O222" i="2"/>
  <c r="O89" i="2"/>
  <c r="O156" i="2"/>
  <c r="O223" i="2"/>
  <c r="O90" i="2"/>
  <c r="O157" i="2"/>
  <c r="O224" i="2"/>
  <c r="O24" i="2" l="1"/>
  <c r="D260" i="2" l="1"/>
  <c r="D259" i="2"/>
  <c r="D256" i="2"/>
  <c r="D255" i="2"/>
  <c r="C260" i="2"/>
  <c r="O259" i="2"/>
  <c r="E260" i="2"/>
  <c r="E259" i="2"/>
  <c r="E256" i="2"/>
  <c r="E255" i="2"/>
  <c r="C259" i="2"/>
  <c r="F260" i="2"/>
  <c r="F259" i="2"/>
  <c r="F256" i="2"/>
  <c r="F255" i="2"/>
  <c r="C256" i="2"/>
  <c r="G260" i="2"/>
  <c r="G259" i="2"/>
  <c r="G256" i="2"/>
  <c r="G255" i="2"/>
  <c r="C255" i="2"/>
  <c r="O256" i="2"/>
  <c r="H260" i="2"/>
  <c r="H259" i="2"/>
  <c r="H256" i="2"/>
  <c r="H255" i="2"/>
  <c r="I260" i="2"/>
  <c r="I259" i="2"/>
  <c r="I256" i="2"/>
  <c r="I255" i="2"/>
  <c r="O260" i="2"/>
  <c r="J260" i="2"/>
  <c r="J259" i="2"/>
  <c r="J256" i="2"/>
  <c r="J255" i="2"/>
  <c r="K260" i="2"/>
  <c r="K259" i="2"/>
  <c r="K256" i="2"/>
  <c r="K255" i="2"/>
  <c r="L260" i="2"/>
  <c r="L259" i="2"/>
  <c r="L256" i="2"/>
  <c r="L255" i="2"/>
  <c r="M260" i="2"/>
  <c r="M259" i="2"/>
  <c r="M256" i="2"/>
  <c r="M255" i="2"/>
  <c r="N260" i="2"/>
  <c r="N259" i="2"/>
  <c r="N256" i="2"/>
  <c r="N255" i="2"/>
  <c r="O255" i="2"/>
  <c r="D247" i="2"/>
  <c r="D246" i="2"/>
  <c r="E247" i="2"/>
  <c r="E246" i="2"/>
  <c r="I246" i="2"/>
  <c r="F247" i="2"/>
  <c r="F246" i="2"/>
  <c r="O246" i="2"/>
  <c r="G247" i="2"/>
  <c r="G246" i="2"/>
  <c r="J246" i="2"/>
  <c r="H247" i="2"/>
  <c r="H246" i="2"/>
  <c r="I247" i="2"/>
  <c r="J247" i="2"/>
  <c r="K247" i="2"/>
  <c r="K246" i="2"/>
  <c r="N246" i="2"/>
  <c r="L247" i="2"/>
  <c r="L246" i="2"/>
  <c r="M246" i="2"/>
  <c r="M247" i="2"/>
  <c r="N247" i="2"/>
  <c r="O247" i="2"/>
  <c r="O250" i="2"/>
  <c r="O251" i="2"/>
  <c r="F251" i="2"/>
  <c r="D250" i="2"/>
  <c r="D251" i="2"/>
  <c r="E250" i="2"/>
  <c r="E251" i="2"/>
  <c r="F250" i="2"/>
  <c r="G250" i="2"/>
  <c r="G251" i="2"/>
  <c r="C246" i="2"/>
  <c r="K251" i="2"/>
  <c r="H250" i="2"/>
  <c r="H251" i="2"/>
  <c r="I250" i="2"/>
  <c r="I251" i="2"/>
  <c r="C247" i="2"/>
  <c r="N251" i="2"/>
  <c r="J250" i="2"/>
  <c r="J251" i="2"/>
  <c r="K250" i="2"/>
  <c r="L250" i="2"/>
  <c r="L251" i="2"/>
  <c r="N250" i="2"/>
  <c r="M250" i="2"/>
  <c r="M251" i="2"/>
  <c r="C251" i="2"/>
  <c r="C250" i="2"/>
</calcChain>
</file>

<file path=xl/sharedStrings.xml><?xml version="1.0" encoding="utf-8"?>
<sst xmlns="http://schemas.openxmlformats.org/spreadsheetml/2006/main" count="454" uniqueCount="281">
  <si>
    <t>Defects4J_NoDuplicate (analysis done Today 08:12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</si>
  <si>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</si>
  <si>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</si>
  <si>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</si>
  <si>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</si>
  <si>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</si>
  <si>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</si>
  <si>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</si>
  <si>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</si>
  <si>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</si>
  <si>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</si>
  <si>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</si>
  <si>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</si>
  <si>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</si>
  <si>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</si>
  <si>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</si>
  <si>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</si>
  <si>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</si>
  <si>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</si>
  <si>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</si>
  <si>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NbOperands</t>
  </si>
  <si>
    <t>NbOperators</t>
  </si>
  <si>
    <t>Lang-51-Repaired</t>
  </si>
  <si>
    <t>Math-34-Fixed</t>
  </si>
  <si>
    <t>Lang-43-Fixed</t>
  </si>
  <si>
    <t>Mockito-22-Fixed</t>
  </si>
  <si>
    <t>Closure-86-Fixed</t>
  </si>
  <si>
    <t>Closure-6-Buggy</t>
  </si>
  <si>
    <t>Chart-12-Fixed</t>
  </si>
  <si>
    <t>Math-3-Buggy</t>
  </si>
  <si>
    <t>Math-11-Buggy</t>
  </si>
  <si>
    <t>Closure-15-Buggy</t>
  </si>
  <si>
    <t>Math-59-Repaired</t>
  </si>
  <si>
    <t>Math-61-Repaired</t>
  </si>
  <si>
    <t>Math-79-Buggy</t>
  </si>
  <si>
    <t>Math-82-Buggy</t>
  </si>
  <si>
    <t>Chart-26-Repaired</t>
  </si>
  <si>
    <t>Chart-14-Buggy</t>
  </si>
  <si>
    <t>Closure-70-Repaired</t>
  </si>
  <si>
    <t>Closure-6-Fixed</t>
  </si>
  <si>
    <t>Math-41-Fixed</t>
  </si>
  <si>
    <t>Math-30-Buggy</t>
  </si>
  <si>
    <t>Closure-78-Repaired</t>
  </si>
  <si>
    <t>Math-85-Fixed</t>
  </si>
  <si>
    <t>Math-57-Repaired</t>
  </si>
  <si>
    <t>Mockito-22-Buggy</t>
  </si>
  <si>
    <t>Lang-21-Buggy</t>
  </si>
  <si>
    <t>Math-53-Buggy</t>
  </si>
  <si>
    <t>Lang-55-Fixed</t>
  </si>
  <si>
    <t>Chart-9-Repaired</t>
  </si>
  <si>
    <t>Math-57-Fixed</t>
  </si>
  <si>
    <t>Lang-55-Buggy</t>
  </si>
  <si>
    <t>Closure-38-Fixed</t>
  </si>
  <si>
    <t>Closure-123-Buggy</t>
  </si>
  <si>
    <t>Math-69-Fixed</t>
  </si>
  <si>
    <t>Closure-123-Fixed</t>
  </si>
  <si>
    <t>Math-30-Fixed</t>
  </si>
  <si>
    <t>Lang-29-Buggy</t>
  </si>
  <si>
    <t>2 100</t>
  </si>
  <si>
    <t>Lang-10-Fixed</t>
  </si>
  <si>
    <t>Math-69-Repaired</t>
  </si>
  <si>
    <t>Math-58-Buggy</t>
  </si>
  <si>
    <t>Closure-18-Fixed</t>
  </si>
  <si>
    <t>Lang-21-Fixed</t>
  </si>
  <si>
    <t>Time-15-Fixed</t>
  </si>
  <si>
    <t>Time-19-Repaired</t>
  </si>
  <si>
    <t>Math-27-Buggy</t>
  </si>
  <si>
    <t>Lang-44-Buggy</t>
  </si>
  <si>
    <t>Lang-29-Repaired</t>
  </si>
  <si>
    <t>Closure-18-Repaired</t>
  </si>
  <si>
    <t>Mockito-22-Repaired</t>
  </si>
  <si>
    <t>Chart-12-Buggy</t>
  </si>
  <si>
    <t>Chart-7-Buggy</t>
  </si>
  <si>
    <t>Closure-15-Fixed</t>
  </si>
  <si>
    <t>Math-65-Buggy</t>
  </si>
  <si>
    <t>Closure-1-Fixed</t>
  </si>
  <si>
    <t>Math-27-Fixed</t>
  </si>
  <si>
    <t>Math-82-Repaired</t>
  </si>
  <si>
    <t>Closure-68-Fixed</t>
  </si>
  <si>
    <t>Mockito-29-Repaired</t>
  </si>
  <si>
    <t>Lang-52-Fixed</t>
  </si>
  <si>
    <t>Closure-4-Repaired</t>
  </si>
  <si>
    <t>Closure-62-Repaired</t>
  </si>
  <si>
    <t>Closure-119-Repaired</t>
  </si>
  <si>
    <t>Time-19-Fixed</t>
  </si>
  <si>
    <t>Lang-43-Repaired</t>
  </si>
  <si>
    <t>Math-27-Repaired</t>
  </si>
  <si>
    <t>Math-25-Buggy</t>
  </si>
  <si>
    <t>Mockito-29-Fixed</t>
  </si>
  <si>
    <t>Chart-9-Fixed</t>
  </si>
  <si>
    <t>Closure-1-Buggy</t>
  </si>
  <si>
    <t>Closure-115-Repaired</t>
  </si>
  <si>
    <t>Closure-78-Buggy</t>
  </si>
  <si>
    <t>Time-26-Repaired</t>
  </si>
  <si>
    <t>Closure-86-Buggy</t>
  </si>
  <si>
    <t>Closure-6-Repaired</t>
  </si>
  <si>
    <t>Closure-4-Buggy</t>
  </si>
  <si>
    <t>Math-41-Buggy</t>
  </si>
  <si>
    <t>Lang-35-Fixed</t>
  </si>
  <si>
    <t>Closure-1-Repaired</t>
  </si>
  <si>
    <t>Math-69-Buggy</t>
  </si>
  <si>
    <t>Lang-51-Buggy</t>
  </si>
  <si>
    <t>Math-57-Buggy</t>
  </si>
  <si>
    <t>Lang-51-Fixed</t>
  </si>
  <si>
    <t>Closure-86-Repaired</t>
  </si>
  <si>
    <t>Math-61-Buggy</t>
  </si>
  <si>
    <t>Chart-11-Fixed</t>
  </si>
  <si>
    <t>Closure-118-Fixed</t>
  </si>
  <si>
    <t>Lang-45-Fixed</t>
  </si>
  <si>
    <t>Closure-10-Buggy</t>
  </si>
  <si>
    <t>Math-82-Fixed</t>
  </si>
  <si>
    <t>Math-85-Repaired</t>
  </si>
  <si>
    <t>Math-70-Fixed</t>
  </si>
  <si>
    <t>Closure-68-Buggy</t>
  </si>
  <si>
    <t>Lang-49-Buggy</t>
  </si>
  <si>
    <t>Math-79-Fixed</t>
  </si>
  <si>
    <t>Math-53-Fixed</t>
  </si>
  <si>
    <t>Lang-45-Repaired</t>
  </si>
  <si>
    <t>Closure-92-Repaired</t>
  </si>
  <si>
    <t>Chart-14-Fixed</t>
  </si>
  <si>
    <t>Mockito-29-Buggy</t>
  </si>
  <si>
    <t>Closure-78-Fixed</t>
  </si>
  <si>
    <t>Lang-6-Buggy</t>
  </si>
  <si>
    <t>Math-3-Fixed</t>
  </si>
  <si>
    <t>Lang-10-Repaired</t>
  </si>
  <si>
    <t>Math-25-Repaired</t>
  </si>
  <si>
    <t>Math-58-Fixed</t>
  </si>
  <si>
    <t>Math-50-Fixed</t>
  </si>
  <si>
    <t>Lang-43-Buggy</t>
  </si>
  <si>
    <t>Math-34-Buggy</t>
  </si>
  <si>
    <t>Chart-12-Repaired</t>
  </si>
  <si>
    <t>Closure-46-Buggy</t>
  </si>
  <si>
    <t>Chart-26-Fixed</t>
  </si>
  <si>
    <t>Chart-14-Repaired</t>
  </si>
  <si>
    <t>Lang-29-Fixed</t>
  </si>
  <si>
    <t>Closure-119-Buggy</t>
  </si>
  <si>
    <t>Chart-11-Buggy</t>
  </si>
  <si>
    <t>Math-80-Buggy</t>
  </si>
  <si>
    <t>Closure-115-Buggy</t>
  </si>
  <si>
    <t>Closure-92-Fixed</t>
  </si>
  <si>
    <t>Lang-58-Buggy</t>
  </si>
  <si>
    <t>Closure-119-Fixed</t>
  </si>
  <si>
    <t>Lang-10-Buggy</t>
  </si>
  <si>
    <t>Lang-49-Fixed</t>
  </si>
  <si>
    <t>Math-30-Repaired</t>
  </si>
  <si>
    <t>Math-11-Fixed</t>
  </si>
  <si>
    <t>Lang-35-Buggy</t>
  </si>
  <si>
    <t>Closure-40-Buggy</t>
  </si>
  <si>
    <t>Chart-7-Repaired</t>
  </si>
  <si>
    <t>Lang-55-Repaired</t>
  </si>
  <si>
    <t>Math-65-Repaired</t>
  </si>
  <si>
    <t>Closure-123-Repaired</t>
  </si>
  <si>
    <t>Math-34-Repaired</t>
  </si>
  <si>
    <t>Math-56-Buggy</t>
  </si>
  <si>
    <t>Math-80-Repaired</t>
  </si>
  <si>
    <t>Math-85-Buggy</t>
  </si>
  <si>
    <t>Closure-118-Buggy</t>
  </si>
  <si>
    <t>Math-59-Buggy</t>
  </si>
  <si>
    <t>Math-70-Repaired</t>
  </si>
  <si>
    <t>Lang-45-Buggy</t>
  </si>
  <si>
    <t>Math-50-Buggy</t>
  </si>
  <si>
    <t>Chart-11-Repaired</t>
  </si>
  <si>
    <t>Lang-49-Repaired</t>
  </si>
  <si>
    <t>Math-33-Fixed</t>
  </si>
  <si>
    <t>Math-65-Fixed</t>
  </si>
  <si>
    <t>Closure-46-Repaired</t>
  </si>
  <si>
    <t>Time-26-Fixed</t>
  </si>
  <si>
    <t>Math-3-Repaired</t>
  </si>
  <si>
    <t>Closure-4-Fixed</t>
  </si>
  <si>
    <t>Lang-6-Fixed</t>
  </si>
  <si>
    <t>Time-15-Buggy</t>
  </si>
  <si>
    <t>Closure-38-Repaired</t>
  </si>
  <si>
    <t>Lang-21-Repaired</t>
  </si>
  <si>
    <t>Closure-10-Fixed</t>
  </si>
  <si>
    <t>Lang-35-Repaired</t>
  </si>
  <si>
    <t>Math-56-Fixed</t>
  </si>
  <si>
    <t>Math-33-Buggy</t>
  </si>
  <si>
    <t>Closure-62-Fixed</t>
  </si>
  <si>
    <t>Time-15-Repaired</t>
  </si>
  <si>
    <t>Chart-9-Buggy</t>
  </si>
  <si>
    <t>Closure-70-Buggy</t>
  </si>
  <si>
    <t>Closure-38-Buggy</t>
  </si>
  <si>
    <t>Lang-44-Fixed</t>
  </si>
  <si>
    <t>Closure-18-Buggy</t>
  </si>
  <si>
    <t>Math-41-Repaired</t>
  </si>
  <si>
    <t>Chart-26-Buggy</t>
  </si>
  <si>
    <t>Closure-40-Fixed</t>
  </si>
  <si>
    <t>Closure-15-Repaired</t>
  </si>
  <si>
    <t>Lang-44-Repaired</t>
  </si>
  <si>
    <t>Math-50-Repaired</t>
  </si>
  <si>
    <t>Math-11-Repaired</t>
  </si>
  <si>
    <t>Closure-115-Fixed</t>
  </si>
  <si>
    <t>Math-79-Repaired</t>
  </si>
  <si>
    <t>Math-25-Fixed</t>
  </si>
  <si>
    <t>Lang-58-Fixed</t>
  </si>
  <si>
    <t>Math-53-Repaired</t>
  </si>
  <si>
    <t>Math-75-Fixed</t>
  </si>
  <si>
    <t>Math-80-Fixed</t>
  </si>
  <si>
    <t>Closure-92-Buggy</t>
  </si>
  <si>
    <t>Closure-118-Repaired</t>
  </si>
  <si>
    <t>Closure-40-Repaired</t>
  </si>
  <si>
    <t>Math-5-Buggy</t>
  </si>
  <si>
    <t>Math-5-Repaired</t>
  </si>
  <si>
    <t>Math-5-Fixed</t>
  </si>
  <si>
    <t>Math-75-Buggy</t>
  </si>
  <si>
    <t>Time-19-Buggy</t>
  </si>
  <si>
    <t>Time-26-Buggy</t>
  </si>
  <si>
    <t>Math-75-Repaired</t>
  </si>
  <si>
    <t>Closure-10-Repaired</t>
  </si>
  <si>
    <t>Math-56-Repaired</t>
  </si>
  <si>
    <t>Math-61-Fixed</t>
  </si>
  <si>
    <t>Closure-68-Repaired</t>
  </si>
  <si>
    <t>Math-59-Fixed</t>
  </si>
  <si>
    <t>Closure-46-Fixed</t>
  </si>
  <si>
    <t>Lang-58-Repaired</t>
  </si>
  <si>
    <t>Lang-52-Buggy</t>
  </si>
  <si>
    <t>Lang-52-Repaired</t>
  </si>
  <si>
    <t>Math-70-Buggy</t>
  </si>
  <si>
    <t>Chart-7-Fixed</t>
  </si>
  <si>
    <t>Lang-6-Repaired</t>
  </si>
  <si>
    <t>Math-33-Repaired</t>
  </si>
  <si>
    <t>Closure-62-Buggy</t>
  </si>
  <si>
    <t>Math-58-Repaired</t>
  </si>
  <si>
    <t>Closure-70-Fixed</t>
  </si>
  <si>
    <t>Sum:</t>
  </si>
  <si>
    <t>Average:</t>
  </si>
  <si>
    <t>Minimum:</t>
  </si>
  <si>
    <t>Maximum:</t>
  </si>
  <si>
    <t>Standard deviation:</t>
  </si>
  <si>
    <t>Variance:</t>
  </si>
  <si>
    <t>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</si>
  <si>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</si>
  <si>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</si>
  <si>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</si>
  <si>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</si>
  <si>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</si>
  <si>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</si>
  <si>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</si>
  <si>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</si>
  <si>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</si>
  <si>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</si>
  <si>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</si>
  <si>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</si>
  <si>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Avg-Fixed</t>
  </si>
  <si>
    <t>Avg-Repaired</t>
  </si>
  <si>
    <t>Chunks</t>
  </si>
  <si>
    <t>Multi-Hunk-Avg-Fixed</t>
  </si>
  <si>
    <t>Multi-Hunk-Avg-Repaired</t>
  </si>
  <si>
    <t>Single-Hunk-Avg-Fixed</t>
  </si>
  <si>
    <t>Single-Hunk-Avg-Repaired</t>
  </si>
  <si>
    <t>* multi - methods</t>
  </si>
  <si>
    <t>Adds</t>
  </si>
  <si>
    <t>Remove</t>
  </si>
  <si>
    <t>Single-Line-Avg-Fixed</t>
  </si>
  <si>
    <t>Single-Line-Avg-Repaired</t>
  </si>
  <si>
    <t>Multi-Line-Avg-Fixed</t>
  </si>
  <si>
    <t>Multi-Line-Avg-Repaired</t>
  </si>
  <si>
    <t>67 projects</t>
  </si>
  <si>
    <t>Source Version</t>
  </si>
  <si>
    <t>Multi-Hunk &amp; Multi-Line</t>
  </si>
  <si>
    <t>Project Type</t>
  </si>
  <si>
    <t>Count</t>
  </si>
  <si>
    <t>Avg-Chart-Buggy</t>
  </si>
  <si>
    <t>Avg-Chart-Fixed</t>
  </si>
  <si>
    <t>Avg-Chart-Repaired</t>
  </si>
  <si>
    <t>Avg-Closure-Buggy</t>
  </si>
  <si>
    <t>Avg-Closure-Fixed</t>
  </si>
  <si>
    <t>Avg-Closure-Repaired</t>
  </si>
  <si>
    <t>Avg-Lang-Buggy</t>
  </si>
  <si>
    <t>Avg-Lang-Fixed</t>
  </si>
  <si>
    <t>Avg-Lang-Repaired</t>
  </si>
  <si>
    <t>Avg-Math-Buggy</t>
  </si>
  <si>
    <t>Avg-Math-Fixed</t>
  </si>
  <si>
    <t>Avg-Math-Repaired</t>
  </si>
  <si>
    <t>Avg-Mockito-Buggy</t>
  </si>
  <si>
    <t>Avg-Mockito-Fixed</t>
  </si>
  <si>
    <t>Avg-Mockito-Repaired</t>
  </si>
  <si>
    <t>Avg-Time-Buggy</t>
  </si>
  <si>
    <t>Avg-Time-Fixed</t>
  </si>
  <si>
    <t>Avg-Time-Repaired</t>
  </si>
  <si>
    <t>201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</si>
</sst>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164" fontId="18" fillId="0" borderId="0" xfId="0" applyNumberFormat="1" applyFont="1" applyFill="1"/>
    <xf numFmtId="164" fontId="25" fillId="0" borderId="0" xfId="0" applyNumberFormat="1" applyFont="1" applyFill="1"/>
    <xf numFmtId="0" fontId="23" fillId="34" borderId="0" xfId="0" applyFont="1" applyFill="1" applyBorder="1" applyAlignment="1">
      <alignment horizontal="center" vertical="center" wrapText="1"/>
    </xf>
    <xf numFmtId="0" fontId="24" fillId="38" borderId="0" xfId="0" applyFont="1" applyFill="1" applyBorder="1" applyAlignment="1">
      <alignment horizontal="right" wrapText="1"/>
    </xf>
    <xf numFmtId="0" fontId="24" fillId="35" borderId="10" xfId="0" applyFont="1" applyFill="1" applyBorder="1" applyAlignment="1">
      <alignment horizont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wrapText="1"/>
    </xf>
    <xf numFmtId="0" fontId="18" fillId="40" borderId="0" xfId="0" applyFont="1" applyFill="1"/>
    <xf numFmtId="0" fontId="18" fillId="41" borderId="0" xfId="0" applyFont="1" applyFill="1" applyAlignment="1">
      <alignment wrapText="1"/>
    </xf>
    <xf numFmtId="0" fontId="24" fillId="35" borderId="10" xfId="0" applyFon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center" vertical="center" wrapText="1"/>
    </xf>
    <xf numFmtId="1" fontId="24" fillId="35" borderId="10" xfId="0" applyNumberFormat="1" applyFont="1" applyFill="1" applyBorder="1" applyAlignment="1">
      <alignment horizontal="center" vertical="center" wrapText="1"/>
    </xf>
    <xf numFmtId="49" fontId="24" fillId="35" borderId="11" xfId="0" applyNumberFormat="1" applyFont="1" applyFill="1" applyBorder="1" applyAlignment="1">
      <alignment horizontal="center" wrapText="1"/>
    </xf>
    <xf numFmtId="49" fontId="24" fillId="35" borderId="10" xfId="0" applyNumberFormat="1" applyFont="1" applyFill="1" applyBorder="1" applyAlignment="1">
      <alignment horizontal="center" wrapText="1"/>
    </xf>
    <xf numFmtId="49" fontId="24" fillId="35" borderId="12" xfId="0" applyNumberFormat="1" applyFont="1" applyFill="1" applyBorder="1" applyAlignment="1">
      <alignment horizont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18" fillId="40" borderId="0" xfId="0" applyFont="1" applyFill="1" applyAlignment="1">
      <alignment horizontal="center" vertical="center" wrapText="1"/>
    </xf>
    <xf numFmtId="2" fontId="24" fillId="37" borderId="10" xfId="0" applyNumberFormat="1" applyFont="1" applyFill="1" applyBorder="1" applyAlignment="1">
      <alignment horizontal="right" wrapText="1"/>
    </xf>
    <xf numFmtId="2" fontId="24" fillId="39" borderId="1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3"/>
  <sheetViews>
    <sheetView showGridLines="0" tabSelected="1" topLeftCell="A233" zoomScale="55" zoomScaleNormal="55" workbookViewId="0">
      <selection activeCell="A261" sqref="A261"/>
    </sheetView>
  </sheetViews>
  <sheetFormatPr defaultColWidth="9.109375" defaultRowHeight="14.4" x14ac:dyDescent="0.35"/>
  <cols>
    <col min="1" max="1" width="26.77734375" style="1" customWidth="1"/>
    <col min="2" max="2" width="13.77734375" style="1" customWidth="1"/>
    <col min="3" max="3" width="18" style="1" customWidth="1"/>
    <col min="4" max="4" width="15.6640625" style="1" customWidth="1"/>
    <col min="5" max="5" width="14.33203125" style="1" customWidth="1"/>
    <col min="6" max="6" width="14.21875" style="1" customWidth="1"/>
    <col min="7" max="7" width="15.5546875" style="1" customWidth="1"/>
    <col min="8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2" style="1" customWidth="1"/>
    <col min="16" max="16" width="9.33203125" style="1" customWidth="1"/>
    <col min="17" max="17" width="11.33203125" style="1" customWidth="1"/>
    <col min="18" max="18" width="12.109375" style="1" customWidth="1"/>
    <col min="19" max="19" width="8.6640625" style="1" customWidth="1"/>
    <col min="20" max="20" width="14" style="1" customWidth="1"/>
    <col min="21" max="21" width="17" style="1" customWidth="1"/>
    <col min="22" max="22" width="12.21875" style="1" customWidth="1"/>
    <col min="23" max="23" width="14.44140625" style="1" customWidth="1"/>
    <col min="24" max="24" width="12.77734375" style="1" customWidth="1"/>
    <col min="25" max="25" width="15.21875" style="1" customWidth="1"/>
    <col min="26" max="26" width="10.88671875" style="1" customWidth="1"/>
    <col min="27" max="27" width="13.5546875" style="1" customWidth="1"/>
    <col min="28" max="29" width="11.88671875" style="1" customWidth="1"/>
    <col min="30" max="30" width="10.6640625" style="1" customWidth="1"/>
    <col min="31" max="31" width="11.77734375" style="1" customWidth="1"/>
    <col min="32" max="32" width="12.21875" style="1" customWidth="1"/>
    <col min="33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18" x14ac:dyDescent="0.35">
      <c r="A17" s="4" t="s">
        <v>15</v>
      </c>
    </row>
    <row r="18" spans="1:18" x14ac:dyDescent="0.35">
      <c r="A18" s="4" t="s">
        <v>16</v>
      </c>
    </row>
    <row r="19" spans="1:18" x14ac:dyDescent="0.35">
      <c r="A19" s="4" t="s">
        <v>17</v>
      </c>
    </row>
    <row r="20" spans="1:18" x14ac:dyDescent="0.35">
      <c r="A20" s="4" t="s">
        <v>18</v>
      </c>
    </row>
    <row r="21" spans="1:18" x14ac:dyDescent="0.35">
      <c r="A21" s="4" t="s">
        <v>19</v>
      </c>
    </row>
    <row r="22" spans="1:18" ht="28.8" x14ac:dyDescent="0.35">
      <c r="P22" s="24" t="s">
        <v>250</v>
      </c>
    </row>
    <row r="23" spans="1:18" ht="28.8" x14ac:dyDescent="0.35">
      <c r="A23" s="12" t="s">
        <v>280</v>
      </c>
      <c r="B23" s="12" t="s">
        <v>231</v>
      </c>
      <c r="C23" s="12" t="s">
        <v>232</v>
      </c>
      <c r="D23" s="12" t="s">
        <v>233</v>
      </c>
      <c r="E23" s="12" t="s">
        <v>20</v>
      </c>
      <c r="F23" s="12" t="s">
        <v>234</v>
      </c>
      <c r="G23" s="12" t="s">
        <v>21</v>
      </c>
      <c r="H23" s="12" t="s">
        <v>235</v>
      </c>
      <c r="I23" s="12" t="s">
        <v>236</v>
      </c>
      <c r="J23" s="12" t="s">
        <v>237</v>
      </c>
      <c r="K23" s="12" t="s">
        <v>238</v>
      </c>
      <c r="L23" s="12" t="s">
        <v>239</v>
      </c>
      <c r="M23" s="12" t="s">
        <v>240</v>
      </c>
      <c r="N23" s="12" t="s">
        <v>241</v>
      </c>
      <c r="O23" s="12" t="s">
        <v>230</v>
      </c>
      <c r="P23" s="15" t="s">
        <v>245</v>
      </c>
      <c r="Q23" s="15" t="s">
        <v>251</v>
      </c>
      <c r="R23" s="15" t="s">
        <v>252</v>
      </c>
    </row>
    <row r="24" spans="1:18" x14ac:dyDescent="0.35">
      <c r="A24" s="7" t="s">
        <v>136</v>
      </c>
      <c r="B24" s="8">
        <v>3.1</v>
      </c>
      <c r="C24" s="8">
        <v>69.430000000000007</v>
      </c>
      <c r="D24" s="8">
        <v>23.19</v>
      </c>
      <c r="E24" s="8">
        <v>6.57</v>
      </c>
      <c r="F24" s="8">
        <v>15.19</v>
      </c>
      <c r="G24" s="8">
        <v>3.57</v>
      </c>
      <c r="H24" s="8">
        <v>10.14</v>
      </c>
      <c r="I24" s="8">
        <v>38.380000000000003</v>
      </c>
      <c r="J24" s="8">
        <v>53.14</v>
      </c>
      <c r="K24" s="8">
        <v>0</v>
      </c>
      <c r="L24" s="8">
        <v>0</v>
      </c>
      <c r="M24" s="8">
        <v>0</v>
      </c>
      <c r="N24" s="8">
        <v>0</v>
      </c>
      <c r="O24" s="17" t="str">
        <f t="shared" ref="O24:O55" si="0">IF(NOT(ISERR(SEARCH("*-Buggy",$A24))), "Buggy", IF(NOT(ISERR(SEARCH("*-Fixed",$A24))), "Fixed", IF(NOT(ISERR(SEARCH("*-Repaired",$A24))), "Repaired", "")))</f>
        <v>Buggy</v>
      </c>
      <c r="P24" s="25"/>
      <c r="Q24" s="25"/>
      <c r="R24" s="25"/>
    </row>
    <row r="25" spans="1:18" x14ac:dyDescent="0.35">
      <c r="A25" s="7" t="s">
        <v>71</v>
      </c>
      <c r="B25" s="8">
        <v>3</v>
      </c>
      <c r="C25" s="8">
        <v>80.62</v>
      </c>
      <c r="D25" s="8">
        <v>14</v>
      </c>
      <c r="E25" s="8">
        <v>5.52</v>
      </c>
      <c r="F25" s="8">
        <v>10.9</v>
      </c>
      <c r="G25" s="8">
        <v>3.1</v>
      </c>
      <c r="H25" s="8">
        <v>8.6199999999999992</v>
      </c>
      <c r="I25" s="8">
        <v>24.9</v>
      </c>
      <c r="J25" s="8">
        <v>44.08</v>
      </c>
      <c r="K25" s="8">
        <v>0.48</v>
      </c>
      <c r="L25" s="8">
        <v>8.3000000000000004E-2</v>
      </c>
      <c r="M25" s="8">
        <v>15.56</v>
      </c>
      <c r="N25" s="8">
        <v>0.86</v>
      </c>
      <c r="O25" s="17" t="str">
        <f t="shared" si="0"/>
        <v>Buggy</v>
      </c>
      <c r="P25" s="25"/>
      <c r="Q25" s="25"/>
      <c r="R25" s="25"/>
    </row>
    <row r="26" spans="1:18" x14ac:dyDescent="0.35">
      <c r="A26" s="5" t="s">
        <v>37</v>
      </c>
      <c r="B26" s="6">
        <v>3</v>
      </c>
      <c r="C26" s="6">
        <v>81.180000000000007</v>
      </c>
      <c r="D26" s="6">
        <v>14.16</v>
      </c>
      <c r="E26" s="6">
        <v>5.1100000000000003</v>
      </c>
      <c r="F26" s="6">
        <v>9.9</v>
      </c>
      <c r="G26" s="6">
        <v>3.04</v>
      </c>
      <c r="H26" s="6">
        <v>8.14</v>
      </c>
      <c r="I26" s="6">
        <v>24.06</v>
      </c>
      <c r="J26" s="6">
        <v>38.409999999999997</v>
      </c>
      <c r="K26" s="6">
        <v>0.19</v>
      </c>
      <c r="L26" s="6">
        <v>5.7000000000000002E-2</v>
      </c>
      <c r="M26" s="6">
        <v>4.53</v>
      </c>
      <c r="N26" s="6">
        <v>0.25</v>
      </c>
      <c r="O26" s="17" t="str">
        <f t="shared" si="0"/>
        <v>Buggy</v>
      </c>
      <c r="P26" s="25"/>
      <c r="Q26" s="25"/>
      <c r="R26" s="25"/>
    </row>
    <row r="27" spans="1:18" x14ac:dyDescent="0.35">
      <c r="A27" s="5" t="s">
        <v>185</v>
      </c>
      <c r="B27" s="6">
        <v>2.0699999999999998</v>
      </c>
      <c r="C27" s="6">
        <v>86.72</v>
      </c>
      <c r="D27" s="6">
        <v>10.07</v>
      </c>
      <c r="E27" s="6">
        <v>3.92</v>
      </c>
      <c r="F27" s="6">
        <v>6.82</v>
      </c>
      <c r="G27" s="6">
        <v>2.1</v>
      </c>
      <c r="H27" s="6">
        <v>6.02</v>
      </c>
      <c r="I27" s="6">
        <v>16.88</v>
      </c>
      <c r="J27" s="6">
        <v>27.05</v>
      </c>
      <c r="K27" s="6">
        <v>0.17</v>
      </c>
      <c r="L27" s="6">
        <v>4.2000000000000003E-2</v>
      </c>
      <c r="M27" s="6">
        <v>4</v>
      </c>
      <c r="N27" s="6">
        <v>0.22</v>
      </c>
      <c r="O27" s="17" t="str">
        <f t="shared" si="0"/>
        <v>Buggy</v>
      </c>
      <c r="P27" s="25"/>
      <c r="Q27" s="25"/>
      <c r="R27" s="25"/>
    </row>
    <row r="28" spans="1:18" x14ac:dyDescent="0.35">
      <c r="A28" s="5" t="s">
        <v>72</v>
      </c>
      <c r="B28" s="6">
        <v>2.04</v>
      </c>
      <c r="C28" s="6">
        <v>84.89</v>
      </c>
      <c r="D28" s="6">
        <v>9.41</v>
      </c>
      <c r="E28" s="6">
        <v>4.1900000000000004</v>
      </c>
      <c r="F28" s="6">
        <v>7.85</v>
      </c>
      <c r="G28" s="6">
        <v>2.19</v>
      </c>
      <c r="H28" s="6">
        <v>6.37</v>
      </c>
      <c r="I28" s="6">
        <v>17.260000000000002</v>
      </c>
      <c r="J28" s="6">
        <v>28.47</v>
      </c>
      <c r="K28" s="6">
        <v>0</v>
      </c>
      <c r="L28" s="6">
        <v>0</v>
      </c>
      <c r="M28" s="6">
        <v>0</v>
      </c>
      <c r="N28" s="6">
        <v>0</v>
      </c>
      <c r="O28" s="17" t="str">
        <f t="shared" si="0"/>
        <v>Buggy</v>
      </c>
      <c r="P28" s="25"/>
      <c r="Q28" s="25"/>
      <c r="R28" s="25"/>
    </row>
    <row r="29" spans="1:18" x14ac:dyDescent="0.35">
      <c r="A29" s="5" t="s">
        <v>179</v>
      </c>
      <c r="B29" s="6">
        <v>2.5499999999999998</v>
      </c>
      <c r="C29" s="6">
        <v>80.41</v>
      </c>
      <c r="D29" s="6">
        <v>10.84</v>
      </c>
      <c r="E29" s="6">
        <v>5.39</v>
      </c>
      <c r="F29" s="6">
        <v>8.16</v>
      </c>
      <c r="G29" s="6">
        <v>3.16</v>
      </c>
      <c r="H29" s="6">
        <v>8.5500000000000007</v>
      </c>
      <c r="I29" s="6">
        <v>19</v>
      </c>
      <c r="J29" s="6">
        <v>38.68</v>
      </c>
      <c r="K29" s="6">
        <v>0.14000000000000001</v>
      </c>
      <c r="L29" s="6">
        <v>3.4000000000000002E-2</v>
      </c>
      <c r="M29" s="6">
        <v>2.5</v>
      </c>
      <c r="N29" s="6">
        <v>0.14000000000000001</v>
      </c>
      <c r="O29" s="17" t="str">
        <f t="shared" si="0"/>
        <v>Buggy</v>
      </c>
      <c r="P29" s="25"/>
      <c r="Q29" s="25"/>
      <c r="R29" s="25"/>
    </row>
    <row r="30" spans="1:18" x14ac:dyDescent="0.35">
      <c r="A30" s="7" t="s">
        <v>109</v>
      </c>
      <c r="B30" s="8">
        <v>5.31</v>
      </c>
      <c r="C30" s="8">
        <v>78.87</v>
      </c>
      <c r="D30" s="8">
        <v>10.35</v>
      </c>
      <c r="E30" s="8">
        <v>4.91</v>
      </c>
      <c r="F30" s="8">
        <v>11.47</v>
      </c>
      <c r="G30" s="8">
        <v>3.35</v>
      </c>
      <c r="H30" s="8">
        <v>8.26</v>
      </c>
      <c r="I30" s="8">
        <v>21.82</v>
      </c>
      <c r="J30" s="8">
        <v>37.21</v>
      </c>
      <c r="K30" s="8">
        <v>2.33</v>
      </c>
      <c r="L30" s="8">
        <v>3.7999999999999999E-2</v>
      </c>
      <c r="M30" s="8">
        <v>384.74</v>
      </c>
      <c r="N30" s="8">
        <v>21.37</v>
      </c>
      <c r="O30" s="17" t="str">
        <f t="shared" si="0"/>
        <v>Buggy</v>
      </c>
      <c r="P30" s="25"/>
      <c r="Q30" s="25"/>
      <c r="R30" s="25"/>
    </row>
    <row r="31" spans="1:18" x14ac:dyDescent="0.35">
      <c r="A31" s="7" t="s">
        <v>138</v>
      </c>
      <c r="B31" s="8">
        <v>5.29</v>
      </c>
      <c r="C31" s="8">
        <v>69.52</v>
      </c>
      <c r="D31" s="8">
        <v>23</v>
      </c>
      <c r="E31" s="8">
        <v>9.67</v>
      </c>
      <c r="F31" s="8">
        <v>18.57</v>
      </c>
      <c r="G31" s="8">
        <v>5.57</v>
      </c>
      <c r="H31" s="8">
        <v>15.24</v>
      </c>
      <c r="I31" s="8">
        <v>41.57</v>
      </c>
      <c r="J31" s="8">
        <v>85.43</v>
      </c>
      <c r="K31" s="8">
        <v>0</v>
      </c>
      <c r="L31" s="8">
        <v>0</v>
      </c>
      <c r="M31" s="8">
        <v>0</v>
      </c>
      <c r="N31" s="8">
        <v>0</v>
      </c>
      <c r="O31" s="17" t="str">
        <f t="shared" si="0"/>
        <v>Buggy</v>
      </c>
      <c r="P31" s="25"/>
      <c r="Q31" s="25"/>
      <c r="R31" s="25"/>
    </row>
    <row r="32" spans="1:18" x14ac:dyDescent="0.35">
      <c r="A32" s="7" t="s">
        <v>156</v>
      </c>
      <c r="B32" s="8">
        <v>2.97</v>
      </c>
      <c r="C32" s="8">
        <v>81.89</v>
      </c>
      <c r="D32" s="8">
        <v>10.38</v>
      </c>
      <c r="E32" s="8">
        <v>4.8</v>
      </c>
      <c r="F32" s="8">
        <v>9.24</v>
      </c>
      <c r="G32" s="8">
        <v>3.17</v>
      </c>
      <c r="H32" s="8">
        <v>7.97</v>
      </c>
      <c r="I32" s="8">
        <v>19.62</v>
      </c>
      <c r="J32" s="8">
        <v>36.090000000000003</v>
      </c>
      <c r="K32" s="8">
        <v>0.24</v>
      </c>
      <c r="L32" s="8">
        <v>2.5999999999999999E-2</v>
      </c>
      <c r="M32" s="8">
        <v>12.1</v>
      </c>
      <c r="N32" s="8">
        <v>0.67</v>
      </c>
      <c r="O32" s="17" t="str">
        <f t="shared" si="0"/>
        <v>Buggy</v>
      </c>
      <c r="P32" s="25"/>
      <c r="Q32" s="25"/>
      <c r="R32" s="25"/>
    </row>
    <row r="33" spans="1:18" x14ac:dyDescent="0.35">
      <c r="A33" s="5" t="s">
        <v>135</v>
      </c>
      <c r="B33" s="6">
        <v>3.28</v>
      </c>
      <c r="C33" s="6">
        <v>83.52</v>
      </c>
      <c r="D33" s="6">
        <v>9.67</v>
      </c>
      <c r="E33" s="6">
        <v>4.28</v>
      </c>
      <c r="F33" s="6">
        <v>8.3699999999999992</v>
      </c>
      <c r="G33" s="6">
        <v>3.03</v>
      </c>
      <c r="H33" s="6">
        <v>7.3</v>
      </c>
      <c r="I33" s="6">
        <v>18.04</v>
      </c>
      <c r="J33" s="6">
        <v>32.049999999999997</v>
      </c>
      <c r="K33" s="6">
        <v>0.71</v>
      </c>
      <c r="L33" s="6">
        <v>0.14000000000000001</v>
      </c>
      <c r="M33" s="6">
        <v>19.579999999999998</v>
      </c>
      <c r="N33" s="6">
        <v>1.0900000000000001</v>
      </c>
      <c r="O33" s="17" t="str">
        <f t="shared" si="0"/>
        <v>Buggy</v>
      </c>
      <c r="P33" s="25"/>
      <c r="Q33" s="25"/>
      <c r="R33" s="25"/>
    </row>
    <row r="34" spans="1:18" x14ac:dyDescent="0.35">
      <c r="A34" s="5" t="s">
        <v>53</v>
      </c>
      <c r="B34" s="6">
        <v>7.53</v>
      </c>
      <c r="C34" s="6">
        <v>75.56</v>
      </c>
      <c r="D34" s="6">
        <v>30.59</v>
      </c>
      <c r="E34" s="6">
        <v>10.26</v>
      </c>
      <c r="F34" s="6">
        <v>28.85</v>
      </c>
      <c r="G34" s="6">
        <v>4.6500000000000004</v>
      </c>
      <c r="H34" s="6">
        <v>14.91</v>
      </c>
      <c r="I34" s="6">
        <v>59.44</v>
      </c>
      <c r="J34" s="6">
        <v>92.19</v>
      </c>
      <c r="K34" s="6">
        <v>8.7999999999999995E-2</v>
      </c>
      <c r="L34" s="6">
        <v>9.7999999999999997E-3</v>
      </c>
      <c r="M34" s="6">
        <v>13.57</v>
      </c>
      <c r="N34" s="6">
        <v>0.75</v>
      </c>
      <c r="O34" s="17" t="str">
        <f t="shared" si="0"/>
        <v>Buggy</v>
      </c>
      <c r="P34" s="25"/>
      <c r="Q34" s="25"/>
      <c r="R34" s="25"/>
    </row>
    <row r="35" spans="1:18" x14ac:dyDescent="0.35">
      <c r="A35" s="5" t="s">
        <v>31</v>
      </c>
      <c r="B35" s="6">
        <v>4.2699999999999996</v>
      </c>
      <c r="C35" s="6">
        <v>78.81</v>
      </c>
      <c r="D35" s="6">
        <v>14.38</v>
      </c>
      <c r="E35" s="6">
        <v>5.94</v>
      </c>
      <c r="F35" s="6">
        <v>14.44</v>
      </c>
      <c r="G35" s="6">
        <v>4</v>
      </c>
      <c r="H35" s="6">
        <v>9.94</v>
      </c>
      <c r="I35" s="6">
        <v>28.81</v>
      </c>
      <c r="J35" s="6">
        <v>50.73</v>
      </c>
      <c r="K35" s="6">
        <v>0</v>
      </c>
      <c r="L35" s="6">
        <v>0</v>
      </c>
      <c r="M35" s="6">
        <v>0</v>
      </c>
      <c r="N35" s="6">
        <v>0</v>
      </c>
      <c r="O35" s="17" t="str">
        <f t="shared" si="0"/>
        <v>Buggy</v>
      </c>
      <c r="P35" s="25"/>
      <c r="Q35" s="25"/>
      <c r="R35" s="25"/>
    </row>
    <row r="36" spans="1:18" x14ac:dyDescent="0.35">
      <c r="A36" s="5" t="s">
        <v>183</v>
      </c>
      <c r="B36" s="6">
        <v>2.17</v>
      </c>
      <c r="C36" s="6">
        <v>83.36</v>
      </c>
      <c r="D36" s="6">
        <v>6.98</v>
      </c>
      <c r="E36" s="6">
        <v>4.08</v>
      </c>
      <c r="F36" s="6">
        <v>6.7</v>
      </c>
      <c r="G36" s="6">
        <v>2.34</v>
      </c>
      <c r="H36" s="6">
        <v>6.42</v>
      </c>
      <c r="I36" s="6">
        <v>13.69</v>
      </c>
      <c r="J36" s="6">
        <v>26.25</v>
      </c>
      <c r="K36" s="6">
        <v>0.84</v>
      </c>
      <c r="L36" s="6">
        <v>0.12</v>
      </c>
      <c r="M36" s="6">
        <v>39.94</v>
      </c>
      <c r="N36" s="6">
        <v>2.2200000000000002</v>
      </c>
      <c r="O36" s="17" t="str">
        <f t="shared" si="0"/>
        <v>Buggy</v>
      </c>
      <c r="P36" s="25"/>
      <c r="Q36" s="25"/>
      <c r="R36" s="25"/>
    </row>
    <row r="37" spans="1:18" x14ac:dyDescent="0.35">
      <c r="A37" s="5" t="s">
        <v>90</v>
      </c>
      <c r="B37" s="6">
        <v>5.19</v>
      </c>
      <c r="C37" s="6">
        <v>69.709999999999994</v>
      </c>
      <c r="D37" s="6">
        <v>18.45</v>
      </c>
      <c r="E37" s="6">
        <v>6.65</v>
      </c>
      <c r="F37" s="6">
        <v>18.23</v>
      </c>
      <c r="G37" s="6">
        <v>5</v>
      </c>
      <c r="H37" s="6">
        <v>11.65</v>
      </c>
      <c r="I37" s="6">
        <v>36.68</v>
      </c>
      <c r="J37" s="6">
        <v>61.51</v>
      </c>
      <c r="K37" s="6">
        <v>0.39</v>
      </c>
      <c r="L37" s="6">
        <v>1.9E-2</v>
      </c>
      <c r="M37" s="6">
        <v>5.9</v>
      </c>
      <c r="N37" s="6">
        <v>0.33</v>
      </c>
      <c r="O37" s="17" t="str">
        <f t="shared" si="0"/>
        <v>Buggy</v>
      </c>
      <c r="P37" s="25"/>
      <c r="Q37" s="25"/>
      <c r="R37" s="25"/>
    </row>
    <row r="38" spans="1:18" x14ac:dyDescent="0.35">
      <c r="A38" s="5" t="s">
        <v>181</v>
      </c>
      <c r="B38" s="6">
        <v>1.82</v>
      </c>
      <c r="C38" s="6">
        <v>90.7</v>
      </c>
      <c r="D38" s="6">
        <v>3.73</v>
      </c>
      <c r="E38" s="6">
        <v>3.12</v>
      </c>
      <c r="F38" s="6">
        <v>3.94</v>
      </c>
      <c r="G38" s="6">
        <v>1.85</v>
      </c>
      <c r="H38" s="6">
        <v>4.97</v>
      </c>
      <c r="I38" s="6">
        <v>7.67</v>
      </c>
      <c r="J38" s="6">
        <v>17.079999999999998</v>
      </c>
      <c r="K38" s="6">
        <v>0.94</v>
      </c>
      <c r="L38" s="6">
        <v>9.1999999999999998E-2</v>
      </c>
      <c r="M38" s="6">
        <v>17.55</v>
      </c>
      <c r="N38" s="6">
        <v>0.98</v>
      </c>
      <c r="O38" s="17" t="str">
        <f t="shared" si="0"/>
        <v>Buggy</v>
      </c>
      <c r="P38" s="25"/>
      <c r="Q38" s="25"/>
      <c r="R38" s="25"/>
    </row>
    <row r="39" spans="1:18" x14ac:dyDescent="0.35">
      <c r="A39" s="5" t="s">
        <v>147</v>
      </c>
      <c r="B39" s="6">
        <v>4.43</v>
      </c>
      <c r="C39" s="6">
        <v>77.760000000000005</v>
      </c>
      <c r="D39" s="6">
        <v>15.18</v>
      </c>
      <c r="E39" s="6">
        <v>5.57</v>
      </c>
      <c r="F39" s="6">
        <v>12.45</v>
      </c>
      <c r="G39" s="6">
        <v>3.27</v>
      </c>
      <c r="H39" s="6">
        <v>8.84</v>
      </c>
      <c r="I39" s="6">
        <v>27.62</v>
      </c>
      <c r="J39" s="6">
        <v>45.67</v>
      </c>
      <c r="K39" s="6">
        <v>0.15</v>
      </c>
      <c r="L39" s="6">
        <v>4.2000000000000003E-2</v>
      </c>
      <c r="M39" s="6">
        <v>1.92</v>
      </c>
      <c r="N39" s="6">
        <v>0.11</v>
      </c>
      <c r="O39" s="17" t="str">
        <f t="shared" si="0"/>
        <v>Buggy</v>
      </c>
      <c r="P39" s="25"/>
      <c r="Q39" s="25"/>
      <c r="R39" s="25"/>
    </row>
    <row r="40" spans="1:18" x14ac:dyDescent="0.35">
      <c r="A40" s="5" t="s">
        <v>131</v>
      </c>
      <c r="B40" s="6">
        <v>5</v>
      </c>
      <c r="C40" s="6">
        <v>72.599999999999994</v>
      </c>
      <c r="D40" s="6">
        <v>14</v>
      </c>
      <c r="E40" s="6">
        <v>5.5</v>
      </c>
      <c r="F40" s="6">
        <v>15.1</v>
      </c>
      <c r="G40" s="6">
        <v>4.3</v>
      </c>
      <c r="H40" s="6">
        <v>9.8000000000000007</v>
      </c>
      <c r="I40" s="6">
        <v>29.1</v>
      </c>
      <c r="J40" s="6">
        <v>49.3</v>
      </c>
      <c r="K40" s="6">
        <v>0</v>
      </c>
      <c r="L40" s="6">
        <v>0</v>
      </c>
      <c r="M40" s="6">
        <v>0</v>
      </c>
      <c r="N40" s="6">
        <v>0</v>
      </c>
      <c r="O40" s="17" t="str">
        <f t="shared" si="0"/>
        <v>Buggy</v>
      </c>
      <c r="P40" s="25"/>
      <c r="Q40" s="25"/>
      <c r="R40" s="25"/>
    </row>
    <row r="41" spans="1:18" x14ac:dyDescent="0.35">
      <c r="A41" s="5" t="s">
        <v>96</v>
      </c>
      <c r="B41" s="6">
        <v>2.86</v>
      </c>
      <c r="C41" s="6">
        <v>81.180000000000007</v>
      </c>
      <c r="D41" s="6">
        <v>10</v>
      </c>
      <c r="E41" s="6">
        <v>4.3600000000000003</v>
      </c>
      <c r="F41" s="6">
        <v>7.59</v>
      </c>
      <c r="G41" s="6">
        <v>2.95</v>
      </c>
      <c r="H41" s="6">
        <v>7.32</v>
      </c>
      <c r="I41" s="6">
        <v>17.59</v>
      </c>
      <c r="J41" s="6">
        <v>31.69</v>
      </c>
      <c r="K41" s="6">
        <v>0.14000000000000001</v>
      </c>
      <c r="L41" s="6">
        <v>1.4999999999999999E-2</v>
      </c>
      <c r="M41" s="6">
        <v>2.16</v>
      </c>
      <c r="N41" s="6">
        <v>0.12</v>
      </c>
      <c r="O41" s="17" t="str">
        <f t="shared" si="0"/>
        <v>Buggy</v>
      </c>
      <c r="P41" s="25"/>
      <c r="Q41" s="25"/>
      <c r="R41" s="25"/>
    </row>
    <row r="42" spans="1:18" x14ac:dyDescent="0.35">
      <c r="A42" s="5" t="s">
        <v>221</v>
      </c>
      <c r="B42" s="6">
        <v>2.78</v>
      </c>
      <c r="C42" s="6">
        <v>84.11</v>
      </c>
      <c r="D42" s="6">
        <v>15.67</v>
      </c>
      <c r="E42" s="6">
        <v>6</v>
      </c>
      <c r="F42" s="6">
        <v>10.33</v>
      </c>
      <c r="G42" s="6">
        <v>3</v>
      </c>
      <c r="H42" s="6">
        <v>9</v>
      </c>
      <c r="I42" s="6">
        <v>26</v>
      </c>
      <c r="J42" s="6">
        <v>48.08</v>
      </c>
      <c r="K42" s="6">
        <v>0</v>
      </c>
      <c r="L42" s="6">
        <v>0</v>
      </c>
      <c r="M42" s="6">
        <v>0</v>
      </c>
      <c r="N42" s="6">
        <v>0</v>
      </c>
      <c r="O42" s="17" t="str">
        <f t="shared" si="0"/>
        <v>Buggy</v>
      </c>
      <c r="P42" s="25"/>
      <c r="Q42" s="25"/>
      <c r="R42" s="25"/>
    </row>
    <row r="43" spans="1:18" x14ac:dyDescent="0.35">
      <c r="A43" s="5" t="s">
        <v>113</v>
      </c>
      <c r="B43" s="6">
        <v>6.22</v>
      </c>
      <c r="C43" s="6">
        <v>75.33</v>
      </c>
      <c r="D43" s="6">
        <v>16.3</v>
      </c>
      <c r="E43" s="6">
        <v>6.73</v>
      </c>
      <c r="F43" s="6">
        <v>23.23</v>
      </c>
      <c r="G43" s="6">
        <v>3.91</v>
      </c>
      <c r="H43" s="6">
        <v>10.64</v>
      </c>
      <c r="I43" s="6">
        <v>39.53</v>
      </c>
      <c r="J43" s="6">
        <v>58.66</v>
      </c>
      <c r="K43" s="6">
        <v>0.83</v>
      </c>
      <c r="L43" s="6">
        <v>3.4000000000000002E-2</v>
      </c>
      <c r="M43" s="6">
        <v>65.930000000000007</v>
      </c>
      <c r="N43" s="6">
        <v>3.66</v>
      </c>
      <c r="O43" s="17" t="str">
        <f t="shared" si="0"/>
        <v>Buggy</v>
      </c>
      <c r="P43" s="25"/>
      <c r="Q43" s="25"/>
      <c r="R43" s="25"/>
    </row>
    <row r="44" spans="1:18" x14ac:dyDescent="0.35">
      <c r="A44" s="5" t="s">
        <v>27</v>
      </c>
      <c r="B44" s="6">
        <v>3.76</v>
      </c>
      <c r="C44" s="6">
        <v>78.290000000000006</v>
      </c>
      <c r="D44" s="6">
        <v>17.16</v>
      </c>
      <c r="E44" s="6">
        <v>7.45</v>
      </c>
      <c r="F44" s="6">
        <v>13</v>
      </c>
      <c r="G44" s="6">
        <v>3.92</v>
      </c>
      <c r="H44" s="6">
        <v>11.37</v>
      </c>
      <c r="I44" s="6">
        <v>30.16</v>
      </c>
      <c r="J44" s="6">
        <v>57.75</v>
      </c>
      <c r="K44" s="6">
        <v>0.28999999999999998</v>
      </c>
      <c r="L44" s="6">
        <v>2.3999999999999998E-3</v>
      </c>
      <c r="M44" s="6">
        <v>84.46</v>
      </c>
      <c r="N44" s="6">
        <v>4.6900000000000004</v>
      </c>
      <c r="O44" s="17" t="str">
        <f t="shared" si="0"/>
        <v>Buggy</v>
      </c>
      <c r="P44" s="25"/>
      <c r="Q44" s="25"/>
      <c r="R44" s="25"/>
    </row>
    <row r="45" spans="1:18" x14ac:dyDescent="0.35">
      <c r="A45" s="7" t="s">
        <v>180</v>
      </c>
      <c r="B45" s="8">
        <v>6.03</v>
      </c>
      <c r="C45" s="8">
        <v>71.150000000000006</v>
      </c>
      <c r="D45" s="8">
        <v>23.53</v>
      </c>
      <c r="E45" s="8">
        <v>7.51</v>
      </c>
      <c r="F45" s="8">
        <v>21.69</v>
      </c>
      <c r="G45" s="8">
        <v>4.49</v>
      </c>
      <c r="H45" s="8">
        <v>12</v>
      </c>
      <c r="I45" s="8">
        <v>45.22</v>
      </c>
      <c r="J45" s="8">
        <v>67.62</v>
      </c>
      <c r="K45" s="8">
        <v>0.14000000000000001</v>
      </c>
      <c r="L45" s="8">
        <v>1.9E-2</v>
      </c>
      <c r="M45" s="8">
        <v>23.37</v>
      </c>
      <c r="N45" s="8">
        <v>1.3</v>
      </c>
      <c r="O45" s="17" t="str">
        <f t="shared" si="0"/>
        <v>Buggy</v>
      </c>
      <c r="P45" s="25"/>
      <c r="Q45" s="25"/>
      <c r="R45" s="25"/>
    </row>
    <row r="46" spans="1:18" x14ac:dyDescent="0.35">
      <c r="A46" s="5" t="s">
        <v>92</v>
      </c>
      <c r="B46" s="6">
        <v>11.24</v>
      </c>
      <c r="C46" s="6">
        <v>59.24</v>
      </c>
      <c r="D46" s="6">
        <v>37.29</v>
      </c>
      <c r="E46" s="6">
        <v>10.44</v>
      </c>
      <c r="F46" s="6">
        <v>36.68</v>
      </c>
      <c r="G46" s="6">
        <v>8.2899999999999991</v>
      </c>
      <c r="H46" s="6">
        <v>18.739999999999998</v>
      </c>
      <c r="I46" s="6">
        <v>73.97</v>
      </c>
      <c r="J46" s="6">
        <v>117.84</v>
      </c>
      <c r="K46" s="6">
        <v>0.35</v>
      </c>
      <c r="L46" s="6">
        <v>2.5000000000000001E-3</v>
      </c>
      <c r="M46" s="6">
        <v>53.95</v>
      </c>
      <c r="N46" s="6">
        <v>3</v>
      </c>
      <c r="O46" s="17" t="str">
        <f t="shared" si="0"/>
        <v>Buggy</v>
      </c>
      <c r="P46" s="25"/>
      <c r="Q46" s="25"/>
      <c r="R46" s="25"/>
    </row>
    <row r="47" spans="1:18" x14ac:dyDescent="0.35">
      <c r="A47" s="5" t="s">
        <v>94</v>
      </c>
      <c r="B47" s="6">
        <v>4.5999999999999996</v>
      </c>
      <c r="C47" s="6">
        <v>80.41</v>
      </c>
      <c r="D47" s="6">
        <v>9.34</v>
      </c>
      <c r="E47" s="6">
        <v>4.8</v>
      </c>
      <c r="F47" s="6">
        <v>9.92</v>
      </c>
      <c r="G47" s="6">
        <v>3.22</v>
      </c>
      <c r="H47" s="6">
        <v>8.02</v>
      </c>
      <c r="I47" s="6">
        <v>19.260000000000002</v>
      </c>
      <c r="J47" s="6">
        <v>34.67</v>
      </c>
      <c r="K47" s="6">
        <v>2.64</v>
      </c>
      <c r="L47" s="6">
        <v>3.4000000000000002E-2</v>
      </c>
      <c r="M47" s="6">
        <v>458.35</v>
      </c>
      <c r="N47" s="6">
        <v>25.46</v>
      </c>
      <c r="O47" s="17" t="str">
        <f t="shared" si="0"/>
        <v>Buggy</v>
      </c>
      <c r="P47" s="25"/>
      <c r="Q47" s="25"/>
      <c r="R47" s="25"/>
    </row>
    <row r="48" spans="1:18" x14ac:dyDescent="0.35">
      <c r="A48" s="7" t="s">
        <v>198</v>
      </c>
      <c r="B48" s="8">
        <v>4.93</v>
      </c>
      <c r="C48" s="8">
        <v>70.17</v>
      </c>
      <c r="D48" s="8">
        <v>22.07</v>
      </c>
      <c r="E48" s="8">
        <v>9.31</v>
      </c>
      <c r="F48" s="8">
        <v>20.76</v>
      </c>
      <c r="G48" s="8">
        <v>4.9000000000000004</v>
      </c>
      <c r="H48" s="8">
        <v>14.21</v>
      </c>
      <c r="I48" s="8">
        <v>42.83</v>
      </c>
      <c r="J48" s="8">
        <v>80.099999999999994</v>
      </c>
      <c r="K48" s="8">
        <v>0.66</v>
      </c>
      <c r="L48" s="8">
        <v>7.3000000000000001E-3</v>
      </c>
      <c r="M48" s="8">
        <v>105.5</v>
      </c>
      <c r="N48" s="8">
        <v>5.86</v>
      </c>
      <c r="O48" s="17" t="str">
        <f t="shared" si="0"/>
        <v>Buggy</v>
      </c>
      <c r="P48" s="25"/>
      <c r="Q48" s="25"/>
      <c r="R48" s="25"/>
    </row>
    <row r="49" spans="1:18" x14ac:dyDescent="0.35">
      <c r="A49" s="7" t="s">
        <v>142</v>
      </c>
      <c r="B49" s="8">
        <v>2.75</v>
      </c>
      <c r="C49" s="8">
        <v>83.33</v>
      </c>
      <c r="D49" s="8">
        <v>9.5</v>
      </c>
      <c r="E49" s="8">
        <v>5.79</v>
      </c>
      <c r="F49" s="8">
        <v>7.02</v>
      </c>
      <c r="G49" s="8">
        <v>2.62</v>
      </c>
      <c r="H49" s="8">
        <v>8.42</v>
      </c>
      <c r="I49" s="8">
        <v>16.52</v>
      </c>
      <c r="J49" s="8">
        <v>37.659999999999997</v>
      </c>
      <c r="K49" s="8">
        <v>0.71</v>
      </c>
      <c r="L49" s="8">
        <v>4.1000000000000002E-2</v>
      </c>
      <c r="M49" s="8">
        <v>111.12</v>
      </c>
      <c r="N49" s="8">
        <v>6.17</v>
      </c>
      <c r="O49" s="17" t="str">
        <f t="shared" si="0"/>
        <v>Buggy</v>
      </c>
      <c r="P49" s="25"/>
      <c r="Q49" s="25"/>
      <c r="R49" s="25"/>
    </row>
    <row r="50" spans="1:18" x14ac:dyDescent="0.35">
      <c r="A50" s="7" t="s">
        <v>46</v>
      </c>
      <c r="B50" s="8">
        <v>2.74</v>
      </c>
      <c r="C50" s="8">
        <v>82.11</v>
      </c>
      <c r="D50" s="8">
        <v>11.92</v>
      </c>
      <c r="E50" s="8">
        <v>5.66</v>
      </c>
      <c r="F50" s="8">
        <v>7.97</v>
      </c>
      <c r="G50" s="8">
        <v>2.9</v>
      </c>
      <c r="H50" s="8">
        <v>8.56</v>
      </c>
      <c r="I50" s="8">
        <v>19.89</v>
      </c>
      <c r="J50" s="8">
        <v>39.4</v>
      </c>
      <c r="K50" s="8">
        <v>9.8000000000000004E-2</v>
      </c>
      <c r="L50" s="8">
        <v>1.2E-2</v>
      </c>
      <c r="M50" s="8">
        <v>5.5</v>
      </c>
      <c r="N50" s="8">
        <v>0.31</v>
      </c>
      <c r="O50" s="17" t="str">
        <f t="shared" si="0"/>
        <v>Buggy</v>
      </c>
      <c r="P50" s="25"/>
      <c r="Q50" s="25"/>
      <c r="R50" s="25"/>
    </row>
    <row r="51" spans="1:18" x14ac:dyDescent="0.35">
      <c r="A51" s="5" t="s">
        <v>57</v>
      </c>
      <c r="B51" s="6">
        <v>1.96</v>
      </c>
      <c r="C51" s="6">
        <v>86.58</v>
      </c>
      <c r="D51" s="6">
        <v>10.08</v>
      </c>
      <c r="E51" s="6">
        <v>9.7899999999999991</v>
      </c>
      <c r="F51" s="6">
        <v>7.58</v>
      </c>
      <c r="G51" s="6">
        <v>2.83</v>
      </c>
      <c r="H51" s="6">
        <v>12.62</v>
      </c>
      <c r="I51" s="6">
        <v>17.670000000000002</v>
      </c>
      <c r="J51" s="6">
        <v>72.36</v>
      </c>
      <c r="K51" s="6">
        <v>2.04</v>
      </c>
      <c r="L51" s="6">
        <v>0.14000000000000001</v>
      </c>
      <c r="M51" s="6" t="s">
        <v>58</v>
      </c>
      <c r="N51" s="6">
        <v>116.68</v>
      </c>
      <c r="O51" s="17" t="str">
        <f t="shared" si="0"/>
        <v>Buggy</v>
      </c>
      <c r="P51" s="25"/>
      <c r="Q51" s="25"/>
      <c r="R51" s="25"/>
    </row>
    <row r="52" spans="1:18" x14ac:dyDescent="0.35">
      <c r="A52" s="7" t="s">
        <v>146</v>
      </c>
      <c r="B52" s="8">
        <v>3.25</v>
      </c>
      <c r="C52" s="8">
        <v>76.430000000000007</v>
      </c>
      <c r="D52" s="8">
        <v>14.03</v>
      </c>
      <c r="E52" s="8">
        <v>5.69</v>
      </c>
      <c r="F52" s="8">
        <v>7.54</v>
      </c>
      <c r="G52" s="8">
        <v>4.58</v>
      </c>
      <c r="H52" s="8">
        <v>10.27</v>
      </c>
      <c r="I52" s="8">
        <v>21.57</v>
      </c>
      <c r="J52" s="8">
        <v>46.65</v>
      </c>
      <c r="K52" s="8">
        <v>0.1</v>
      </c>
      <c r="L52" s="8">
        <v>2.5999999999999999E-2</v>
      </c>
      <c r="M52" s="8">
        <v>3.26</v>
      </c>
      <c r="N52" s="8">
        <v>0.18</v>
      </c>
      <c r="O52" s="17" t="str">
        <f t="shared" si="0"/>
        <v>Buggy</v>
      </c>
      <c r="P52" s="25"/>
      <c r="Q52" s="25"/>
      <c r="R52" s="25"/>
    </row>
    <row r="53" spans="1:18" x14ac:dyDescent="0.35">
      <c r="A53" s="7" t="s">
        <v>128</v>
      </c>
      <c r="B53" s="8">
        <v>3.63</v>
      </c>
      <c r="C53" s="8">
        <v>79.37</v>
      </c>
      <c r="D53" s="8">
        <v>17.739999999999998</v>
      </c>
      <c r="E53" s="8">
        <v>7.26</v>
      </c>
      <c r="F53" s="8">
        <v>13.37</v>
      </c>
      <c r="G53" s="8">
        <v>4.74</v>
      </c>
      <c r="H53" s="8">
        <v>12</v>
      </c>
      <c r="I53" s="8">
        <v>31.11</v>
      </c>
      <c r="J53" s="8">
        <v>63.36</v>
      </c>
      <c r="K53" s="8">
        <v>5.2999999999999999E-2</v>
      </c>
      <c r="L53" s="8">
        <v>5.2999999999999999E-2</v>
      </c>
      <c r="M53" s="8">
        <v>4.01</v>
      </c>
      <c r="N53" s="8">
        <v>0.22</v>
      </c>
      <c r="O53" s="17" t="str">
        <f t="shared" si="0"/>
        <v>Buggy</v>
      </c>
      <c r="P53" s="25"/>
      <c r="Q53" s="25"/>
      <c r="R53" s="25"/>
    </row>
    <row r="54" spans="1:18" x14ac:dyDescent="0.35">
      <c r="A54" s="7" t="s">
        <v>67</v>
      </c>
      <c r="B54" s="8">
        <v>7</v>
      </c>
      <c r="C54" s="8">
        <v>78.260000000000005</v>
      </c>
      <c r="D54" s="8">
        <v>22.63</v>
      </c>
      <c r="E54" s="8">
        <v>6.63</v>
      </c>
      <c r="F54" s="8">
        <v>19.21</v>
      </c>
      <c r="G54" s="8">
        <v>4.37</v>
      </c>
      <c r="H54" s="8">
        <v>11</v>
      </c>
      <c r="I54" s="8">
        <v>41.84</v>
      </c>
      <c r="J54" s="8">
        <v>64.53</v>
      </c>
      <c r="K54" s="8">
        <v>0</v>
      </c>
      <c r="L54" s="8">
        <v>0</v>
      </c>
      <c r="M54" s="8">
        <v>0</v>
      </c>
      <c r="N54" s="8">
        <v>0</v>
      </c>
      <c r="O54" s="17" t="str">
        <f t="shared" si="0"/>
        <v>Buggy</v>
      </c>
      <c r="P54" s="25"/>
      <c r="Q54" s="25"/>
      <c r="R54" s="25"/>
    </row>
    <row r="55" spans="1:18" x14ac:dyDescent="0.35">
      <c r="A55" s="5" t="s">
        <v>159</v>
      </c>
      <c r="B55" s="6">
        <v>4.6399999999999997</v>
      </c>
      <c r="C55" s="6">
        <v>74.14</v>
      </c>
      <c r="D55" s="6">
        <v>23.43</v>
      </c>
      <c r="E55" s="6">
        <v>8.14</v>
      </c>
      <c r="F55" s="6">
        <v>15.93</v>
      </c>
      <c r="G55" s="6">
        <v>5.93</v>
      </c>
      <c r="H55" s="6">
        <v>14.07</v>
      </c>
      <c r="I55" s="6">
        <v>39.36</v>
      </c>
      <c r="J55" s="6">
        <v>78.22</v>
      </c>
      <c r="K55" s="6">
        <v>0</v>
      </c>
      <c r="L55" s="6">
        <v>0</v>
      </c>
      <c r="M55" s="6">
        <v>0</v>
      </c>
      <c r="N55" s="6">
        <v>0</v>
      </c>
      <c r="O55" s="17" t="str">
        <f t="shared" si="0"/>
        <v>Buggy</v>
      </c>
      <c r="P55" s="25"/>
      <c r="Q55" s="25"/>
      <c r="R55" s="25"/>
    </row>
    <row r="56" spans="1:18" x14ac:dyDescent="0.35">
      <c r="A56" s="7" t="s">
        <v>114</v>
      </c>
      <c r="B56" s="8">
        <v>3.65</v>
      </c>
      <c r="C56" s="8">
        <v>76.819999999999993</v>
      </c>
      <c r="D56" s="8">
        <v>15.68</v>
      </c>
      <c r="E56" s="8">
        <v>6.21</v>
      </c>
      <c r="F56" s="8">
        <v>12.38</v>
      </c>
      <c r="G56" s="8">
        <v>4.97</v>
      </c>
      <c r="H56" s="8">
        <v>11.18</v>
      </c>
      <c r="I56" s="8">
        <v>28.06</v>
      </c>
      <c r="J56" s="8">
        <v>57.32</v>
      </c>
      <c r="K56" s="8">
        <v>0.47</v>
      </c>
      <c r="L56" s="8">
        <v>7.1999999999999995E-2</v>
      </c>
      <c r="M56" s="8">
        <v>10.32</v>
      </c>
      <c r="N56" s="8">
        <v>0.56999999999999995</v>
      </c>
      <c r="O56" s="17" t="str">
        <f t="shared" ref="O56:O86" si="1">IF(NOT(ISERR(SEARCH("*-Buggy",$A56))), "Buggy", IF(NOT(ISERR(SEARCH("*-Fixed",$A56))), "Fixed", IF(NOT(ISERR(SEARCH("*-Repaired",$A56))), "Repaired", "")))</f>
        <v>Buggy</v>
      </c>
      <c r="P56" s="25"/>
      <c r="Q56" s="25"/>
      <c r="R56" s="25"/>
    </row>
    <row r="57" spans="1:18" x14ac:dyDescent="0.35">
      <c r="A57" s="7" t="s">
        <v>101</v>
      </c>
      <c r="B57" s="8">
        <v>3.19</v>
      </c>
      <c r="C57" s="8">
        <v>82.89</v>
      </c>
      <c r="D57" s="8">
        <v>8.89</v>
      </c>
      <c r="E57" s="8">
        <v>5.65</v>
      </c>
      <c r="F57" s="8">
        <v>5.76</v>
      </c>
      <c r="G57" s="8">
        <v>2.0299999999999998</v>
      </c>
      <c r="H57" s="8">
        <v>7.68</v>
      </c>
      <c r="I57" s="8">
        <v>14.65</v>
      </c>
      <c r="J57" s="8">
        <v>29.94</v>
      </c>
      <c r="K57" s="8">
        <v>0.27</v>
      </c>
      <c r="L57" s="8">
        <v>0.11</v>
      </c>
      <c r="M57" s="8">
        <v>10.43</v>
      </c>
      <c r="N57" s="8">
        <v>0.57999999999999996</v>
      </c>
      <c r="O57" s="17" t="str">
        <f t="shared" si="1"/>
        <v>Buggy</v>
      </c>
      <c r="P57" s="25"/>
      <c r="Q57" s="25"/>
      <c r="R57" s="25"/>
    </row>
    <row r="58" spans="1:18" x14ac:dyDescent="0.35">
      <c r="A58" s="5" t="s">
        <v>215</v>
      </c>
      <c r="B58" s="6">
        <v>3.57</v>
      </c>
      <c r="C58" s="6">
        <v>78.760000000000005</v>
      </c>
      <c r="D58" s="6">
        <v>11.81</v>
      </c>
      <c r="E58" s="6">
        <v>6.52</v>
      </c>
      <c r="F58" s="6">
        <v>8.3800000000000008</v>
      </c>
      <c r="G58" s="6">
        <v>3.05</v>
      </c>
      <c r="H58" s="6">
        <v>9.57</v>
      </c>
      <c r="I58" s="6">
        <v>20.190000000000001</v>
      </c>
      <c r="J58" s="6">
        <v>46.52</v>
      </c>
      <c r="K58" s="6">
        <v>4.8000000000000001E-2</v>
      </c>
      <c r="L58" s="6">
        <v>4.8000000000000001E-2</v>
      </c>
      <c r="M58" s="6">
        <v>1.1399999999999999</v>
      </c>
      <c r="N58" s="6">
        <v>6.3E-2</v>
      </c>
      <c r="O58" s="17" t="str">
        <f t="shared" si="1"/>
        <v>Buggy</v>
      </c>
      <c r="P58" s="25"/>
      <c r="Q58" s="25"/>
      <c r="R58" s="25"/>
    </row>
    <row r="59" spans="1:18" x14ac:dyDescent="0.35">
      <c r="A59" s="5" t="s">
        <v>51</v>
      </c>
      <c r="B59" s="6">
        <v>2.08</v>
      </c>
      <c r="C59" s="6">
        <v>80.5</v>
      </c>
      <c r="D59" s="6">
        <v>2.25</v>
      </c>
      <c r="E59" s="6">
        <v>3.5</v>
      </c>
      <c r="F59" s="6">
        <v>5.58</v>
      </c>
      <c r="G59" s="6">
        <v>3.67</v>
      </c>
      <c r="H59" s="6">
        <v>7.17</v>
      </c>
      <c r="I59" s="6">
        <v>7.83</v>
      </c>
      <c r="J59" s="6">
        <v>22.62</v>
      </c>
      <c r="K59" s="6">
        <v>6.33</v>
      </c>
      <c r="L59" s="6">
        <v>0.4</v>
      </c>
      <c r="M59" s="6">
        <v>170.4</v>
      </c>
      <c r="N59" s="6">
        <v>9.4700000000000006</v>
      </c>
      <c r="O59" s="17" t="str">
        <f t="shared" si="1"/>
        <v>Buggy</v>
      </c>
      <c r="P59" s="25"/>
      <c r="Q59" s="25"/>
      <c r="R59" s="25"/>
    </row>
    <row r="60" spans="1:18" x14ac:dyDescent="0.35">
      <c r="A60" s="7" t="s">
        <v>140</v>
      </c>
      <c r="B60" s="8">
        <v>5.13</v>
      </c>
      <c r="C60" s="8">
        <v>73.42</v>
      </c>
      <c r="D60" s="8">
        <v>17.940000000000001</v>
      </c>
      <c r="E60" s="8">
        <v>6.77</v>
      </c>
      <c r="F60" s="8">
        <v>11.98</v>
      </c>
      <c r="G60" s="8">
        <v>4.79</v>
      </c>
      <c r="H60" s="8">
        <v>11.57</v>
      </c>
      <c r="I60" s="8">
        <v>29.92</v>
      </c>
      <c r="J60" s="8">
        <v>58.18</v>
      </c>
      <c r="K60" s="8">
        <v>0</v>
      </c>
      <c r="L60" s="8">
        <v>0</v>
      </c>
      <c r="M60" s="8">
        <v>0</v>
      </c>
      <c r="N60" s="8">
        <v>0</v>
      </c>
      <c r="O60" s="17" t="str">
        <f t="shared" si="1"/>
        <v>Buggy</v>
      </c>
      <c r="P60" s="25"/>
      <c r="Q60" s="25"/>
      <c r="R60" s="25"/>
    </row>
    <row r="61" spans="1:18" x14ac:dyDescent="0.35">
      <c r="A61" s="7" t="s">
        <v>122</v>
      </c>
      <c r="B61" s="8">
        <v>2.4</v>
      </c>
      <c r="C61" s="8">
        <v>79.8</v>
      </c>
      <c r="D61" s="8">
        <v>12.2</v>
      </c>
      <c r="E61" s="8">
        <v>5.4</v>
      </c>
      <c r="F61" s="8">
        <v>6.2</v>
      </c>
      <c r="G61" s="8">
        <v>3.2</v>
      </c>
      <c r="H61" s="8">
        <v>8.6</v>
      </c>
      <c r="I61" s="8">
        <v>18.399999999999999</v>
      </c>
      <c r="J61" s="8">
        <v>38.049999999999997</v>
      </c>
      <c r="K61" s="8">
        <v>0</v>
      </c>
      <c r="L61" s="8">
        <v>0</v>
      </c>
      <c r="M61" s="8">
        <v>0</v>
      </c>
      <c r="N61" s="8">
        <v>0</v>
      </c>
      <c r="O61" s="17" t="str">
        <f t="shared" si="1"/>
        <v>Buggy</v>
      </c>
      <c r="P61" s="25"/>
      <c r="Q61" s="25"/>
      <c r="R61" s="25"/>
    </row>
    <row r="62" spans="1:18" x14ac:dyDescent="0.35">
      <c r="A62" s="7" t="s">
        <v>30</v>
      </c>
      <c r="B62" s="8">
        <v>2.75</v>
      </c>
      <c r="C62" s="8">
        <v>78.5</v>
      </c>
      <c r="D62" s="8">
        <v>18.25</v>
      </c>
      <c r="E62" s="8">
        <v>6.38</v>
      </c>
      <c r="F62" s="8">
        <v>10.5</v>
      </c>
      <c r="G62" s="8">
        <v>4.25</v>
      </c>
      <c r="H62" s="8">
        <v>10.62</v>
      </c>
      <c r="I62" s="8">
        <v>28.75</v>
      </c>
      <c r="J62" s="8">
        <v>52.84</v>
      </c>
      <c r="K62" s="8">
        <v>0</v>
      </c>
      <c r="L62" s="8">
        <v>0</v>
      </c>
      <c r="M62" s="8">
        <v>0</v>
      </c>
      <c r="N62" s="8">
        <v>0</v>
      </c>
      <c r="O62" s="17" t="str">
        <f t="shared" si="1"/>
        <v>Buggy</v>
      </c>
      <c r="P62" s="25"/>
      <c r="Q62" s="25"/>
      <c r="R62" s="25"/>
    </row>
    <row r="63" spans="1:18" x14ac:dyDescent="0.35">
      <c r="A63" s="7" t="s">
        <v>87</v>
      </c>
      <c r="B63" s="8">
        <v>2.75</v>
      </c>
      <c r="C63" s="8">
        <v>76.62</v>
      </c>
      <c r="D63" s="8">
        <v>27.25</v>
      </c>
      <c r="E63" s="8">
        <v>8.3800000000000008</v>
      </c>
      <c r="F63" s="8">
        <v>17.38</v>
      </c>
      <c r="G63" s="8">
        <v>5.75</v>
      </c>
      <c r="H63" s="8">
        <v>14.12</v>
      </c>
      <c r="I63" s="8">
        <v>44.62</v>
      </c>
      <c r="J63" s="8">
        <v>86.91</v>
      </c>
      <c r="K63" s="8">
        <v>0.12</v>
      </c>
      <c r="L63" s="8">
        <v>0.12</v>
      </c>
      <c r="M63" s="8">
        <v>0.5</v>
      </c>
      <c r="N63" s="8">
        <v>2.8000000000000001E-2</v>
      </c>
      <c r="O63" s="17" t="str">
        <f t="shared" si="1"/>
        <v>Buggy</v>
      </c>
      <c r="P63" s="25"/>
      <c r="Q63" s="25"/>
      <c r="R63" s="25"/>
    </row>
    <row r="64" spans="1:18" x14ac:dyDescent="0.35">
      <c r="A64" s="5" t="s">
        <v>66</v>
      </c>
      <c r="B64" s="6">
        <v>2.4500000000000002</v>
      </c>
      <c r="C64" s="6">
        <v>86.16</v>
      </c>
      <c r="D64" s="6">
        <v>10.97</v>
      </c>
      <c r="E64" s="6">
        <v>4.84</v>
      </c>
      <c r="F64" s="6">
        <v>6.9</v>
      </c>
      <c r="G64" s="6">
        <v>2.87</v>
      </c>
      <c r="H64" s="6">
        <v>7.71</v>
      </c>
      <c r="I64" s="6">
        <v>17.87</v>
      </c>
      <c r="J64" s="6">
        <v>35.729999999999997</v>
      </c>
      <c r="K64" s="6">
        <v>0.28999999999999998</v>
      </c>
      <c r="L64" s="6">
        <v>9.7000000000000003E-2</v>
      </c>
      <c r="M64" s="6">
        <v>2.2200000000000002</v>
      </c>
      <c r="N64" s="6">
        <v>0.12</v>
      </c>
      <c r="O64" s="17" t="str">
        <f t="shared" si="1"/>
        <v>Buggy</v>
      </c>
      <c r="P64" s="25"/>
      <c r="Q64" s="25"/>
      <c r="R64" s="25"/>
    </row>
    <row r="65" spans="1:18" x14ac:dyDescent="0.35">
      <c r="A65" s="5" t="s">
        <v>41</v>
      </c>
      <c r="B65" s="6">
        <v>1.71</v>
      </c>
      <c r="C65" s="6">
        <v>79</v>
      </c>
      <c r="D65" s="6">
        <v>8.14</v>
      </c>
      <c r="E65" s="6">
        <v>5.86</v>
      </c>
      <c r="F65" s="6">
        <v>6.29</v>
      </c>
      <c r="G65" s="6">
        <v>3.57</v>
      </c>
      <c r="H65" s="6">
        <v>9.43</v>
      </c>
      <c r="I65" s="6">
        <v>14.43</v>
      </c>
      <c r="J65" s="6">
        <v>38.979999999999997</v>
      </c>
      <c r="K65" s="6">
        <v>0.71</v>
      </c>
      <c r="L65" s="6">
        <v>2.9000000000000001E-2</v>
      </c>
      <c r="M65" s="6">
        <v>21.76</v>
      </c>
      <c r="N65" s="6">
        <v>1.21</v>
      </c>
      <c r="O65" s="17" t="str">
        <f t="shared" si="1"/>
        <v>Buggy</v>
      </c>
      <c r="P65" s="25"/>
      <c r="Q65" s="25"/>
      <c r="R65" s="25"/>
    </row>
    <row r="66" spans="1:18" x14ac:dyDescent="0.35">
      <c r="A66" s="7" t="s">
        <v>176</v>
      </c>
      <c r="B66" s="8">
        <v>2.62</v>
      </c>
      <c r="C66" s="8">
        <v>83.69</v>
      </c>
      <c r="D66" s="8">
        <v>10.72</v>
      </c>
      <c r="E66" s="8">
        <v>4.78</v>
      </c>
      <c r="F66" s="8">
        <v>10.16</v>
      </c>
      <c r="G66" s="8">
        <v>3.44</v>
      </c>
      <c r="H66" s="8">
        <v>8.2200000000000006</v>
      </c>
      <c r="I66" s="8">
        <v>20.88</v>
      </c>
      <c r="J66" s="8">
        <v>38.200000000000003</v>
      </c>
      <c r="K66" s="8">
        <v>1.0900000000000001</v>
      </c>
      <c r="L66" s="8">
        <v>0.16</v>
      </c>
      <c r="M66" s="8">
        <v>52.88</v>
      </c>
      <c r="N66" s="8">
        <v>2.94</v>
      </c>
      <c r="O66" s="17" t="str">
        <f t="shared" si="1"/>
        <v>Buggy</v>
      </c>
      <c r="P66" s="25"/>
      <c r="Q66" s="25"/>
      <c r="R66" s="25"/>
    </row>
    <row r="67" spans="1:18" x14ac:dyDescent="0.35">
      <c r="A67" s="5" t="s">
        <v>129</v>
      </c>
      <c r="B67" s="6">
        <v>1.85</v>
      </c>
      <c r="C67" s="6">
        <v>86.85</v>
      </c>
      <c r="D67" s="6">
        <v>1.92</v>
      </c>
      <c r="E67" s="6">
        <v>2.54</v>
      </c>
      <c r="F67" s="6">
        <v>3.77</v>
      </c>
      <c r="G67" s="6">
        <v>2.46</v>
      </c>
      <c r="H67" s="6">
        <v>5</v>
      </c>
      <c r="I67" s="6">
        <v>5.69</v>
      </c>
      <c r="J67" s="6">
        <v>14.24</v>
      </c>
      <c r="K67" s="6">
        <v>5.31</v>
      </c>
      <c r="L67" s="6">
        <v>6.0999999999999999E-2</v>
      </c>
      <c r="M67" s="6">
        <v>172.54</v>
      </c>
      <c r="N67" s="6">
        <v>9.59</v>
      </c>
      <c r="O67" s="17" t="str">
        <f t="shared" si="1"/>
        <v>Buggy</v>
      </c>
      <c r="P67" s="25"/>
      <c r="Q67" s="25"/>
      <c r="R67" s="25"/>
    </row>
    <row r="68" spans="1:18" x14ac:dyDescent="0.35">
      <c r="A68" s="5" t="s">
        <v>29</v>
      </c>
      <c r="B68" s="6">
        <v>3.23</v>
      </c>
      <c r="C68" s="6">
        <v>73.98</v>
      </c>
      <c r="D68" s="6">
        <v>26.25</v>
      </c>
      <c r="E68" s="6">
        <v>8.6999999999999993</v>
      </c>
      <c r="F68" s="6">
        <v>14.7</v>
      </c>
      <c r="G68" s="6">
        <v>5.82</v>
      </c>
      <c r="H68" s="6">
        <v>14.52</v>
      </c>
      <c r="I68" s="6">
        <v>40.950000000000003</v>
      </c>
      <c r="J68" s="6">
        <v>80.8</v>
      </c>
      <c r="K68" s="6">
        <v>4.4999999999999998E-2</v>
      </c>
      <c r="L68" s="6">
        <v>1.0999999999999999E-2</v>
      </c>
      <c r="M68" s="6">
        <v>0.82</v>
      </c>
      <c r="N68" s="6">
        <v>4.4999999999999998E-2</v>
      </c>
      <c r="O68" s="17" t="str">
        <f t="shared" si="1"/>
        <v>Buggy</v>
      </c>
      <c r="P68" s="25"/>
      <c r="Q68" s="25"/>
      <c r="R68" s="25"/>
    </row>
    <row r="69" spans="1:18" x14ac:dyDescent="0.35">
      <c r="A69" s="7" t="s">
        <v>97</v>
      </c>
      <c r="B69" s="8">
        <v>2.1</v>
      </c>
      <c r="C69" s="8">
        <v>82.62</v>
      </c>
      <c r="D69" s="8">
        <v>8.14</v>
      </c>
      <c r="E69" s="8">
        <v>4.4800000000000004</v>
      </c>
      <c r="F69" s="8">
        <v>5.86</v>
      </c>
      <c r="G69" s="8">
        <v>2.9</v>
      </c>
      <c r="H69" s="8">
        <v>7.38</v>
      </c>
      <c r="I69" s="8">
        <v>14</v>
      </c>
      <c r="J69" s="8">
        <v>30.51</v>
      </c>
      <c r="K69" s="8">
        <v>1.19</v>
      </c>
      <c r="L69" s="8">
        <v>0.17</v>
      </c>
      <c r="M69" s="8">
        <v>30.99</v>
      </c>
      <c r="N69" s="8">
        <v>1.72</v>
      </c>
      <c r="O69" s="17" t="str">
        <f t="shared" si="1"/>
        <v>Buggy</v>
      </c>
      <c r="P69" s="25"/>
      <c r="Q69" s="25"/>
      <c r="R69" s="25"/>
    </row>
    <row r="70" spans="1:18" x14ac:dyDescent="0.35">
      <c r="A70" s="7" t="s">
        <v>160</v>
      </c>
      <c r="B70" s="8">
        <v>5.14</v>
      </c>
      <c r="C70" s="8">
        <v>78.709999999999994</v>
      </c>
      <c r="D70" s="8">
        <v>17.57</v>
      </c>
      <c r="E70" s="8">
        <v>6.29</v>
      </c>
      <c r="F70" s="8">
        <v>13.14</v>
      </c>
      <c r="G70" s="8">
        <v>3.57</v>
      </c>
      <c r="H70" s="8">
        <v>9.86</v>
      </c>
      <c r="I70" s="8">
        <v>30.71</v>
      </c>
      <c r="J70" s="8">
        <v>49.45</v>
      </c>
      <c r="K70" s="8">
        <v>0.43</v>
      </c>
      <c r="L70" s="8">
        <v>0.21</v>
      </c>
      <c r="M70" s="8">
        <v>10.38</v>
      </c>
      <c r="N70" s="8">
        <v>0.57999999999999996</v>
      </c>
      <c r="O70" s="17" t="str">
        <f t="shared" si="1"/>
        <v>Buggy</v>
      </c>
      <c r="P70" s="25"/>
      <c r="Q70" s="25"/>
      <c r="R70" s="25"/>
    </row>
    <row r="71" spans="1:18" x14ac:dyDescent="0.35">
      <c r="A71" s="5" t="s">
        <v>47</v>
      </c>
      <c r="B71" s="6">
        <v>2.5099999999999998</v>
      </c>
      <c r="C71" s="6">
        <v>82.17</v>
      </c>
      <c r="D71" s="6">
        <v>6.74</v>
      </c>
      <c r="E71" s="6">
        <v>2.91</v>
      </c>
      <c r="F71" s="6">
        <v>8.6300000000000008</v>
      </c>
      <c r="G71" s="6">
        <v>3.37</v>
      </c>
      <c r="H71" s="6">
        <v>6.29</v>
      </c>
      <c r="I71" s="6">
        <v>15.37</v>
      </c>
      <c r="J71" s="6">
        <v>26.89</v>
      </c>
      <c r="K71" s="6">
        <v>1.1399999999999999</v>
      </c>
      <c r="L71" s="6">
        <v>0.1</v>
      </c>
      <c r="M71" s="6">
        <v>17.14</v>
      </c>
      <c r="N71" s="6">
        <v>0.95</v>
      </c>
      <c r="O71" s="17" t="str">
        <f t="shared" si="1"/>
        <v>Buggy</v>
      </c>
      <c r="P71" s="25"/>
      <c r="Q71" s="25"/>
      <c r="R71" s="25"/>
    </row>
    <row r="72" spans="1:18" x14ac:dyDescent="0.35">
      <c r="A72" s="5" t="s">
        <v>153</v>
      </c>
      <c r="B72" s="6">
        <v>2.13</v>
      </c>
      <c r="C72" s="6">
        <v>85.67</v>
      </c>
      <c r="D72" s="6">
        <v>9.33</v>
      </c>
      <c r="E72" s="6">
        <v>3.87</v>
      </c>
      <c r="F72" s="6">
        <v>5.53</v>
      </c>
      <c r="G72" s="6">
        <v>3.8</v>
      </c>
      <c r="H72" s="6">
        <v>7.67</v>
      </c>
      <c r="I72" s="6">
        <v>14.87</v>
      </c>
      <c r="J72" s="6">
        <v>34.4</v>
      </c>
      <c r="K72" s="6">
        <v>0.2</v>
      </c>
      <c r="L72" s="6">
        <v>2.1999999999999999E-2</v>
      </c>
      <c r="M72" s="6">
        <v>8.6</v>
      </c>
      <c r="N72" s="6">
        <v>0.48</v>
      </c>
      <c r="O72" s="17" t="str">
        <f t="shared" si="1"/>
        <v>Buggy</v>
      </c>
      <c r="P72" s="25"/>
      <c r="Q72" s="25"/>
      <c r="R72" s="25"/>
    </row>
    <row r="73" spans="1:18" x14ac:dyDescent="0.35">
      <c r="A73" s="5" t="s">
        <v>102</v>
      </c>
      <c r="B73" s="6">
        <v>4.1100000000000003</v>
      </c>
      <c r="C73" s="6">
        <v>69.56</v>
      </c>
      <c r="D73" s="6">
        <v>19.78</v>
      </c>
      <c r="E73" s="6">
        <v>8.2200000000000006</v>
      </c>
      <c r="F73" s="6">
        <v>14.22</v>
      </c>
      <c r="G73" s="6">
        <v>5.67</v>
      </c>
      <c r="H73" s="6">
        <v>13.89</v>
      </c>
      <c r="I73" s="6">
        <v>34</v>
      </c>
      <c r="J73" s="6">
        <v>73.010000000000005</v>
      </c>
      <c r="K73" s="6">
        <v>0.22</v>
      </c>
      <c r="L73" s="6">
        <v>0.22</v>
      </c>
      <c r="M73" s="6">
        <v>2.76</v>
      </c>
      <c r="N73" s="6">
        <v>0.15</v>
      </c>
      <c r="O73" s="17" t="str">
        <f t="shared" si="1"/>
        <v>Buggy</v>
      </c>
      <c r="P73" s="25"/>
      <c r="Q73" s="25"/>
      <c r="R73" s="25"/>
    </row>
    <row r="74" spans="1:18" x14ac:dyDescent="0.35">
      <c r="A74" s="7" t="s">
        <v>61</v>
      </c>
      <c r="B74" s="8">
        <v>3.25</v>
      </c>
      <c r="C74" s="8">
        <v>74.75</v>
      </c>
      <c r="D74" s="8">
        <v>18.329999999999998</v>
      </c>
      <c r="E74" s="8">
        <v>6.08</v>
      </c>
      <c r="F74" s="8">
        <v>12</v>
      </c>
      <c r="G74" s="8">
        <v>4.67</v>
      </c>
      <c r="H74" s="8">
        <v>10.75</v>
      </c>
      <c r="I74" s="8">
        <v>30.33</v>
      </c>
      <c r="J74" s="8">
        <v>53.94</v>
      </c>
      <c r="K74" s="8">
        <v>0.33</v>
      </c>
      <c r="L74" s="8">
        <v>2.1000000000000001E-2</v>
      </c>
      <c r="M74" s="8">
        <v>5.17</v>
      </c>
      <c r="N74" s="8">
        <v>0.28999999999999998</v>
      </c>
      <c r="O74" s="17" t="str">
        <f t="shared" si="1"/>
        <v>Buggy</v>
      </c>
      <c r="P74" s="25"/>
      <c r="Q74" s="25"/>
      <c r="R74" s="25"/>
    </row>
    <row r="75" spans="1:18" x14ac:dyDescent="0.35">
      <c r="A75" s="5" t="s">
        <v>157</v>
      </c>
      <c r="B75" s="6">
        <v>5.54</v>
      </c>
      <c r="C75" s="6">
        <v>68.239999999999995</v>
      </c>
      <c r="D75" s="6">
        <v>66.66</v>
      </c>
      <c r="E75" s="6">
        <v>15.9</v>
      </c>
      <c r="F75" s="6">
        <v>45.65</v>
      </c>
      <c r="G75" s="6">
        <v>7.69</v>
      </c>
      <c r="H75" s="6">
        <v>23.59</v>
      </c>
      <c r="I75" s="6">
        <v>112.31</v>
      </c>
      <c r="J75" s="6">
        <v>168.42</v>
      </c>
      <c r="K75" s="6">
        <v>1.06</v>
      </c>
      <c r="L75" s="6">
        <v>9.8000000000000004E-2</v>
      </c>
      <c r="M75" s="6">
        <v>997.22</v>
      </c>
      <c r="N75" s="6">
        <v>55.4</v>
      </c>
      <c r="O75" s="17" t="str">
        <f t="shared" si="1"/>
        <v>Buggy</v>
      </c>
      <c r="P75" s="25"/>
      <c r="Q75" s="25"/>
      <c r="R75" s="25"/>
    </row>
    <row r="76" spans="1:18" x14ac:dyDescent="0.35">
      <c r="A76" s="5" t="s">
        <v>201</v>
      </c>
      <c r="B76" s="6">
        <v>2.84</v>
      </c>
      <c r="C76" s="6">
        <v>81.05</v>
      </c>
      <c r="D76" s="6">
        <v>6.5</v>
      </c>
      <c r="E76" s="6">
        <v>3.02</v>
      </c>
      <c r="F76" s="6">
        <v>8.98</v>
      </c>
      <c r="G76" s="6">
        <v>3.86</v>
      </c>
      <c r="H76" s="6">
        <v>6.89</v>
      </c>
      <c r="I76" s="6">
        <v>15.48</v>
      </c>
      <c r="J76" s="6">
        <v>29.13</v>
      </c>
      <c r="K76" s="6">
        <v>1.0900000000000001</v>
      </c>
      <c r="L76" s="6">
        <v>8.2000000000000003E-2</v>
      </c>
      <c r="M76" s="6">
        <v>17.86</v>
      </c>
      <c r="N76" s="6">
        <v>0.99</v>
      </c>
      <c r="O76" s="17" t="str">
        <f t="shared" si="1"/>
        <v>Buggy</v>
      </c>
      <c r="P76" s="25"/>
      <c r="Q76" s="25"/>
      <c r="R76" s="25"/>
    </row>
    <row r="77" spans="1:18" x14ac:dyDescent="0.35">
      <c r="A77" s="7" t="s">
        <v>105</v>
      </c>
      <c r="B77" s="8">
        <v>1.55</v>
      </c>
      <c r="C77" s="8">
        <v>90</v>
      </c>
      <c r="D77" s="8">
        <v>6.09</v>
      </c>
      <c r="E77" s="8">
        <v>3.82</v>
      </c>
      <c r="F77" s="8">
        <v>3.55</v>
      </c>
      <c r="G77" s="8">
        <v>2.09</v>
      </c>
      <c r="H77" s="8">
        <v>5.91</v>
      </c>
      <c r="I77" s="8">
        <v>9.64</v>
      </c>
      <c r="J77" s="8">
        <v>21.24</v>
      </c>
      <c r="K77" s="8">
        <v>0.18</v>
      </c>
      <c r="L77" s="8">
        <v>0.18</v>
      </c>
      <c r="M77" s="8">
        <v>1.34</v>
      </c>
      <c r="N77" s="8">
        <v>7.4999999999999997E-2</v>
      </c>
      <c r="O77" s="17" t="str">
        <f t="shared" si="1"/>
        <v>Buggy</v>
      </c>
      <c r="P77" s="25"/>
      <c r="Q77" s="25"/>
      <c r="R77" s="25"/>
    </row>
    <row r="78" spans="1:18" x14ac:dyDescent="0.35">
      <c r="A78" s="5" t="s">
        <v>74</v>
      </c>
      <c r="B78" s="6">
        <v>1.84</v>
      </c>
      <c r="C78" s="6">
        <v>84.68</v>
      </c>
      <c r="D78" s="6">
        <v>7.79</v>
      </c>
      <c r="E78" s="6">
        <v>3.84</v>
      </c>
      <c r="F78" s="6">
        <v>5.53</v>
      </c>
      <c r="G78" s="6">
        <v>3.21</v>
      </c>
      <c r="H78" s="6">
        <v>7.05</v>
      </c>
      <c r="I78" s="6">
        <v>13.32</v>
      </c>
      <c r="J78" s="6">
        <v>30.24</v>
      </c>
      <c r="K78" s="6">
        <v>0.11</v>
      </c>
      <c r="L78" s="6">
        <v>0.11</v>
      </c>
      <c r="M78" s="6">
        <v>5.42</v>
      </c>
      <c r="N78" s="6">
        <v>0.3</v>
      </c>
      <c r="O78" s="17" t="str">
        <f t="shared" si="1"/>
        <v>Buggy</v>
      </c>
      <c r="P78" s="25"/>
      <c r="Q78" s="25"/>
      <c r="R78" s="25"/>
    </row>
    <row r="79" spans="1:18" x14ac:dyDescent="0.35">
      <c r="A79" s="5" t="s">
        <v>100</v>
      </c>
      <c r="B79" s="6">
        <v>2.15</v>
      </c>
      <c r="C79" s="6">
        <v>78.540000000000006</v>
      </c>
      <c r="D79" s="6">
        <v>13.92</v>
      </c>
      <c r="E79" s="6">
        <v>5.62</v>
      </c>
      <c r="F79" s="6">
        <v>8.08</v>
      </c>
      <c r="G79" s="6">
        <v>4</v>
      </c>
      <c r="H79" s="6">
        <v>9.6199999999999992</v>
      </c>
      <c r="I79" s="6">
        <v>22</v>
      </c>
      <c r="J79" s="6">
        <v>45.29</v>
      </c>
      <c r="K79" s="6">
        <v>7.6999999999999999E-2</v>
      </c>
      <c r="L79" s="6">
        <v>7.6999999999999999E-2</v>
      </c>
      <c r="M79" s="6">
        <v>1.3</v>
      </c>
      <c r="N79" s="6">
        <v>7.1999999999999995E-2</v>
      </c>
      <c r="O79" s="17" t="str">
        <f t="shared" si="1"/>
        <v>Buggy</v>
      </c>
      <c r="P79" s="25"/>
      <c r="Q79" s="25"/>
      <c r="R79" s="25"/>
    </row>
    <row r="80" spans="1:18" x14ac:dyDescent="0.35">
      <c r="A80" s="5" t="s">
        <v>217</v>
      </c>
      <c r="B80" s="6">
        <v>1.5</v>
      </c>
      <c r="C80" s="6">
        <v>88.83</v>
      </c>
      <c r="D80" s="6">
        <v>9.67</v>
      </c>
      <c r="E80" s="6">
        <v>4.83</v>
      </c>
      <c r="F80" s="6">
        <v>4.33</v>
      </c>
      <c r="G80" s="6">
        <v>2.17</v>
      </c>
      <c r="H80" s="6">
        <v>7</v>
      </c>
      <c r="I80" s="6">
        <v>14</v>
      </c>
      <c r="J80" s="6">
        <v>27.96</v>
      </c>
      <c r="K80" s="6">
        <v>0</v>
      </c>
      <c r="L80" s="6">
        <v>0</v>
      </c>
      <c r="M80" s="6">
        <v>0</v>
      </c>
      <c r="N80" s="6">
        <v>0</v>
      </c>
      <c r="O80" s="17" t="str">
        <f t="shared" si="1"/>
        <v>Buggy</v>
      </c>
      <c r="P80" s="25"/>
      <c r="Q80" s="25"/>
      <c r="R80" s="25"/>
    </row>
    <row r="81" spans="1:19" x14ac:dyDescent="0.35">
      <c r="A81" s="7" t="s">
        <v>204</v>
      </c>
      <c r="B81" s="8">
        <v>1.77</v>
      </c>
      <c r="C81" s="8">
        <v>86.97</v>
      </c>
      <c r="D81" s="8">
        <v>6.71</v>
      </c>
      <c r="E81" s="8">
        <v>3.26</v>
      </c>
      <c r="F81" s="8">
        <v>4.66</v>
      </c>
      <c r="G81" s="8">
        <v>2.0299999999999998</v>
      </c>
      <c r="H81" s="8">
        <v>5.29</v>
      </c>
      <c r="I81" s="8">
        <v>11.37</v>
      </c>
      <c r="J81" s="8">
        <v>19.55</v>
      </c>
      <c r="K81" s="8">
        <v>8.5999999999999993E-2</v>
      </c>
      <c r="L81" s="8">
        <v>8.5999999999999993E-2</v>
      </c>
      <c r="M81" s="8">
        <v>1.22</v>
      </c>
      <c r="N81" s="8">
        <v>6.8000000000000005E-2</v>
      </c>
      <c r="O81" s="17" t="str">
        <f t="shared" si="1"/>
        <v>Buggy</v>
      </c>
      <c r="P81" s="25"/>
      <c r="Q81" s="25"/>
      <c r="R81" s="25"/>
    </row>
    <row r="82" spans="1:19" x14ac:dyDescent="0.35">
      <c r="A82" s="7" t="s">
        <v>34</v>
      </c>
      <c r="B82" s="8">
        <v>3.7</v>
      </c>
      <c r="C82" s="8">
        <v>76.03</v>
      </c>
      <c r="D82" s="8">
        <v>14.28</v>
      </c>
      <c r="E82" s="8">
        <v>6.67</v>
      </c>
      <c r="F82" s="8">
        <v>11.41</v>
      </c>
      <c r="G82" s="8">
        <v>5.79</v>
      </c>
      <c r="H82" s="8">
        <v>12.46</v>
      </c>
      <c r="I82" s="8">
        <v>25.69</v>
      </c>
      <c r="J82" s="8">
        <v>58.91</v>
      </c>
      <c r="K82" s="8">
        <v>1.33</v>
      </c>
      <c r="L82" s="8">
        <v>0.1</v>
      </c>
      <c r="M82" s="8">
        <v>53.64</v>
      </c>
      <c r="N82" s="8">
        <v>2.98</v>
      </c>
      <c r="O82" s="17" t="str">
        <f t="shared" si="1"/>
        <v>Buggy</v>
      </c>
      <c r="P82" s="25"/>
      <c r="Q82" s="25"/>
      <c r="R82" s="25"/>
    </row>
    <row r="83" spans="1:19" x14ac:dyDescent="0.35">
      <c r="A83" s="5" t="s">
        <v>137</v>
      </c>
      <c r="B83" s="6">
        <v>6</v>
      </c>
      <c r="C83" s="6">
        <v>65.239999999999995</v>
      </c>
      <c r="D83" s="6">
        <v>51.36</v>
      </c>
      <c r="E83" s="6">
        <v>11.98</v>
      </c>
      <c r="F83" s="6">
        <v>44.05</v>
      </c>
      <c r="G83" s="6">
        <v>8.3800000000000008</v>
      </c>
      <c r="H83" s="6">
        <v>20.36</v>
      </c>
      <c r="I83" s="6">
        <v>95.4</v>
      </c>
      <c r="J83" s="6">
        <v>133.09</v>
      </c>
      <c r="K83" s="6">
        <v>0.28999999999999998</v>
      </c>
      <c r="L83" s="6">
        <v>2.1999999999999999E-2</v>
      </c>
      <c r="M83" s="6">
        <v>3.79</v>
      </c>
      <c r="N83" s="6">
        <v>0.21</v>
      </c>
      <c r="O83" s="17" t="str">
        <f t="shared" si="1"/>
        <v>Buggy</v>
      </c>
      <c r="P83" s="25"/>
      <c r="Q83" s="25"/>
      <c r="R83" s="25"/>
    </row>
    <row r="84" spans="1:19" x14ac:dyDescent="0.35">
      <c r="A84" s="5" t="s">
        <v>35</v>
      </c>
      <c r="B84" s="6">
        <v>3</v>
      </c>
      <c r="C84" s="6">
        <v>75.11</v>
      </c>
      <c r="D84" s="6">
        <v>11.33</v>
      </c>
      <c r="E84" s="6">
        <v>6</v>
      </c>
      <c r="F84" s="6">
        <v>10.11</v>
      </c>
      <c r="G84" s="6">
        <v>5.1100000000000003</v>
      </c>
      <c r="H84" s="6">
        <v>11.11</v>
      </c>
      <c r="I84" s="6">
        <v>21.44</v>
      </c>
      <c r="J84" s="6">
        <v>51.12</v>
      </c>
      <c r="K84" s="6">
        <v>0</v>
      </c>
      <c r="L84" s="6">
        <v>0</v>
      </c>
      <c r="M84" s="6">
        <v>0</v>
      </c>
      <c r="N84" s="6">
        <v>0</v>
      </c>
      <c r="O84" s="17" t="str">
        <f t="shared" si="1"/>
        <v>Buggy</v>
      </c>
      <c r="P84" s="25"/>
      <c r="Q84" s="25"/>
      <c r="R84" s="25"/>
    </row>
    <row r="85" spans="1:19" x14ac:dyDescent="0.35">
      <c r="A85" s="5" t="s">
        <v>155</v>
      </c>
      <c r="B85" s="6">
        <v>2.57</v>
      </c>
      <c r="C85" s="6">
        <v>82.86</v>
      </c>
      <c r="D85" s="6">
        <v>14.86</v>
      </c>
      <c r="E85" s="6">
        <v>6.43</v>
      </c>
      <c r="F85" s="6">
        <v>7.71</v>
      </c>
      <c r="G85" s="6">
        <v>3.57</v>
      </c>
      <c r="H85" s="6">
        <v>10</v>
      </c>
      <c r="I85" s="6">
        <v>22.57</v>
      </c>
      <c r="J85" s="6">
        <v>50.99</v>
      </c>
      <c r="K85" s="6">
        <v>0.14000000000000001</v>
      </c>
      <c r="L85" s="6">
        <v>0.14000000000000001</v>
      </c>
      <c r="M85" s="6">
        <v>2.58</v>
      </c>
      <c r="N85" s="6">
        <v>0.14000000000000001</v>
      </c>
      <c r="O85" s="17" t="str">
        <f t="shared" si="1"/>
        <v>Buggy</v>
      </c>
      <c r="P85" s="25"/>
      <c r="Q85" s="25"/>
      <c r="R85" s="25"/>
    </row>
    <row r="86" spans="1:19" x14ac:dyDescent="0.35">
      <c r="A86" s="5" t="s">
        <v>45</v>
      </c>
      <c r="B86" s="6">
        <v>2</v>
      </c>
      <c r="C86" s="6">
        <v>84.6</v>
      </c>
      <c r="D86" s="6">
        <v>8.6</v>
      </c>
      <c r="E86" s="6">
        <v>3.8</v>
      </c>
      <c r="F86" s="6">
        <v>6.2</v>
      </c>
      <c r="G86" s="6">
        <v>3.4</v>
      </c>
      <c r="H86" s="6">
        <v>7.2</v>
      </c>
      <c r="I86" s="6">
        <v>14.8</v>
      </c>
      <c r="J86" s="6">
        <v>28.92</v>
      </c>
      <c r="K86" s="6">
        <v>0</v>
      </c>
      <c r="L86" s="6">
        <v>0</v>
      </c>
      <c r="M86" s="6">
        <v>0</v>
      </c>
      <c r="N86" s="6">
        <v>0</v>
      </c>
      <c r="O86" s="17" t="str">
        <f t="shared" si="1"/>
        <v>Buggy</v>
      </c>
      <c r="P86" s="25"/>
      <c r="Q86" s="25"/>
      <c r="R86" s="25"/>
    </row>
    <row r="87" spans="1:19" x14ac:dyDescent="0.35">
      <c r="A87" s="7" t="s">
        <v>120</v>
      </c>
      <c r="B87" s="8">
        <v>1.5</v>
      </c>
      <c r="C87" s="8">
        <v>84.75</v>
      </c>
      <c r="D87" s="8">
        <v>5.25</v>
      </c>
      <c r="E87" s="8">
        <v>3.5</v>
      </c>
      <c r="F87" s="8">
        <v>3.25</v>
      </c>
      <c r="G87" s="8">
        <v>1.5</v>
      </c>
      <c r="H87" s="8">
        <v>5</v>
      </c>
      <c r="I87" s="8">
        <v>8.5</v>
      </c>
      <c r="J87" s="8">
        <v>15.38</v>
      </c>
      <c r="K87" s="8">
        <v>0.5</v>
      </c>
      <c r="L87" s="8">
        <v>0.12</v>
      </c>
      <c r="M87" s="8">
        <v>9</v>
      </c>
      <c r="N87" s="8">
        <v>0.5</v>
      </c>
      <c r="O87" s="17" t="str">
        <f t="shared" ref="O87:O118" si="2">IF(NOT(ISERR(SEARCH("*-Buggy",$A87))), "Buggy", IF(NOT(ISERR(SEARCH("*-Fixed",$A87))), "Fixed", IF(NOT(ISERR(SEARCH("*-Repaired",$A87))), "Repaired", "")))</f>
        <v>Buggy</v>
      </c>
      <c r="P87" s="25"/>
      <c r="Q87" s="25"/>
      <c r="R87" s="25"/>
    </row>
    <row r="88" spans="1:19" x14ac:dyDescent="0.35">
      <c r="A88" s="7" t="s">
        <v>170</v>
      </c>
      <c r="B88" s="8">
        <v>3.25</v>
      </c>
      <c r="C88" s="8">
        <v>77.5</v>
      </c>
      <c r="D88" s="8">
        <v>12.44</v>
      </c>
      <c r="E88" s="8">
        <v>5.62</v>
      </c>
      <c r="F88" s="8">
        <v>8.3800000000000008</v>
      </c>
      <c r="G88" s="8">
        <v>5.44</v>
      </c>
      <c r="H88" s="8">
        <v>11.06</v>
      </c>
      <c r="I88" s="8">
        <v>20.81</v>
      </c>
      <c r="J88" s="8">
        <v>49.62</v>
      </c>
      <c r="K88" s="8">
        <v>0</v>
      </c>
      <c r="L88" s="8">
        <v>0</v>
      </c>
      <c r="M88" s="8">
        <v>0</v>
      </c>
      <c r="N88" s="8">
        <v>0</v>
      </c>
      <c r="O88" s="17" t="str">
        <f t="shared" si="2"/>
        <v>Buggy</v>
      </c>
      <c r="P88" s="25"/>
      <c r="Q88" s="25"/>
      <c r="R88" s="25"/>
    </row>
    <row r="89" spans="1:19" x14ac:dyDescent="0.35">
      <c r="A89" s="5" t="s">
        <v>205</v>
      </c>
      <c r="B89" s="6">
        <v>2.68</v>
      </c>
      <c r="C89" s="6">
        <v>82.19</v>
      </c>
      <c r="D89" s="6">
        <v>10.62</v>
      </c>
      <c r="E89" s="6">
        <v>5.91</v>
      </c>
      <c r="F89" s="6">
        <v>7.64</v>
      </c>
      <c r="G89" s="6">
        <v>3.08</v>
      </c>
      <c r="H89" s="6">
        <v>8.98</v>
      </c>
      <c r="I89" s="6">
        <v>18.260000000000002</v>
      </c>
      <c r="J89" s="6">
        <v>42.8</v>
      </c>
      <c r="K89" s="6">
        <v>0.47</v>
      </c>
      <c r="L89" s="6">
        <v>4.2999999999999997E-2</v>
      </c>
      <c r="M89" s="6">
        <v>160.52000000000001</v>
      </c>
      <c r="N89" s="6">
        <v>8.92</v>
      </c>
      <c r="O89" s="17" t="str">
        <f t="shared" si="2"/>
        <v>Buggy</v>
      </c>
      <c r="P89" s="25"/>
      <c r="Q89" s="25"/>
      <c r="R89" s="25"/>
    </row>
    <row r="90" spans="1:19" ht="15" thickBot="1" x14ac:dyDescent="0.4">
      <c r="A90" s="20" t="s">
        <v>206</v>
      </c>
      <c r="B90" s="21">
        <v>1.57</v>
      </c>
      <c r="C90" s="21">
        <v>84.49</v>
      </c>
      <c r="D90" s="21">
        <v>10.33</v>
      </c>
      <c r="E90" s="21">
        <v>3.94</v>
      </c>
      <c r="F90" s="21">
        <v>5.6</v>
      </c>
      <c r="G90" s="21">
        <v>2.48</v>
      </c>
      <c r="H90" s="21">
        <v>6.41</v>
      </c>
      <c r="I90" s="21">
        <v>15.94</v>
      </c>
      <c r="J90" s="21">
        <v>25.72</v>
      </c>
      <c r="K90" s="21">
        <v>0.22</v>
      </c>
      <c r="L90" s="21">
        <v>1.4E-2</v>
      </c>
      <c r="M90" s="21">
        <v>4.21</v>
      </c>
      <c r="N90" s="21">
        <v>0.23</v>
      </c>
      <c r="O90" s="22" t="str">
        <f t="shared" si="2"/>
        <v>Buggy</v>
      </c>
      <c r="P90" s="26"/>
      <c r="Q90" s="26"/>
      <c r="R90" s="26"/>
    </row>
    <row r="91" spans="1:19" x14ac:dyDescent="0.35">
      <c r="A91" s="18" t="s">
        <v>106</v>
      </c>
      <c r="B91" s="19">
        <v>3.1</v>
      </c>
      <c r="C91" s="19">
        <v>69.430000000000007</v>
      </c>
      <c r="D91" s="19">
        <v>23.19</v>
      </c>
      <c r="E91" s="19">
        <v>6.57</v>
      </c>
      <c r="F91" s="19">
        <v>15.19</v>
      </c>
      <c r="G91" s="19">
        <v>3.57</v>
      </c>
      <c r="H91" s="19">
        <v>10.14</v>
      </c>
      <c r="I91" s="19">
        <v>38.380000000000003</v>
      </c>
      <c r="J91" s="19">
        <v>53.14</v>
      </c>
      <c r="K91" s="19">
        <v>0</v>
      </c>
      <c r="L91" s="19">
        <v>0</v>
      </c>
      <c r="M91" s="19">
        <v>0</v>
      </c>
      <c r="N91" s="19">
        <v>0</v>
      </c>
      <c r="O91" s="28" t="str">
        <f t="shared" si="2"/>
        <v>Fixed</v>
      </c>
      <c r="P91" s="31">
        <v>1</v>
      </c>
      <c r="Q91" s="31">
        <v>1</v>
      </c>
      <c r="R91" s="31">
        <v>1</v>
      </c>
      <c r="S91" s="1">
        <f>Q91+R91</f>
        <v>2</v>
      </c>
    </row>
    <row r="92" spans="1:19" x14ac:dyDescent="0.35">
      <c r="A92" s="7" t="s">
        <v>28</v>
      </c>
      <c r="B92" s="8">
        <v>3</v>
      </c>
      <c r="C92" s="8">
        <v>80.62</v>
      </c>
      <c r="D92" s="8">
        <v>13.95</v>
      </c>
      <c r="E92" s="8">
        <v>5.52</v>
      </c>
      <c r="F92" s="8">
        <v>10.9</v>
      </c>
      <c r="G92" s="8">
        <v>3.1</v>
      </c>
      <c r="H92" s="8">
        <v>8.6199999999999992</v>
      </c>
      <c r="I92" s="8">
        <v>24.86</v>
      </c>
      <c r="J92" s="8">
        <v>44.04</v>
      </c>
      <c r="K92" s="8">
        <v>0.71</v>
      </c>
      <c r="L92" s="8">
        <v>9.2999999999999999E-2</v>
      </c>
      <c r="M92" s="8">
        <v>26.69</v>
      </c>
      <c r="N92" s="8">
        <v>1.48</v>
      </c>
      <c r="O92" s="29" t="str">
        <f t="shared" si="2"/>
        <v>Fixed</v>
      </c>
      <c r="P92" s="32">
        <v>1</v>
      </c>
      <c r="Q92" s="32">
        <v>1</v>
      </c>
      <c r="R92" s="32">
        <v>1</v>
      </c>
      <c r="S92" s="1">
        <f t="shared" ref="S92:S155" si="3">Q92+R92</f>
        <v>2</v>
      </c>
    </row>
    <row r="93" spans="1:19" x14ac:dyDescent="0.35">
      <c r="A93" s="5" t="s">
        <v>119</v>
      </c>
      <c r="B93" s="6">
        <v>3.01</v>
      </c>
      <c r="C93" s="6">
        <v>81.150000000000006</v>
      </c>
      <c r="D93" s="6">
        <v>14.18</v>
      </c>
      <c r="E93" s="6">
        <v>5.12</v>
      </c>
      <c r="F93" s="6">
        <v>9.91</v>
      </c>
      <c r="G93" s="6">
        <v>3.04</v>
      </c>
      <c r="H93" s="6">
        <v>8.15</v>
      </c>
      <c r="I93" s="6">
        <v>24.1</v>
      </c>
      <c r="J93" s="6">
        <v>38.51</v>
      </c>
      <c r="K93" s="6">
        <v>0.19</v>
      </c>
      <c r="L93" s="6">
        <v>5.7000000000000002E-2</v>
      </c>
      <c r="M93" s="6">
        <v>4.53</v>
      </c>
      <c r="N93" s="6">
        <v>0.25</v>
      </c>
      <c r="O93" s="29" t="str">
        <f t="shared" si="2"/>
        <v>Fixed</v>
      </c>
      <c r="P93" s="32">
        <v>2</v>
      </c>
      <c r="Q93" s="27">
        <v>0</v>
      </c>
      <c r="R93" s="32">
        <v>6</v>
      </c>
      <c r="S93" s="1">
        <f t="shared" si="3"/>
        <v>6</v>
      </c>
    </row>
    <row r="94" spans="1:19" x14ac:dyDescent="0.35">
      <c r="A94" s="7" t="s">
        <v>132</v>
      </c>
      <c r="B94" s="8">
        <v>2.08</v>
      </c>
      <c r="C94" s="8">
        <v>86.72</v>
      </c>
      <c r="D94" s="8">
        <v>10.1</v>
      </c>
      <c r="E94" s="8">
        <v>3.92</v>
      </c>
      <c r="F94" s="8">
        <v>6.85</v>
      </c>
      <c r="G94" s="8">
        <v>2.1</v>
      </c>
      <c r="H94" s="8">
        <v>6.02</v>
      </c>
      <c r="I94" s="8">
        <v>16.95</v>
      </c>
      <c r="J94" s="8">
        <v>27.06</v>
      </c>
      <c r="K94" s="8">
        <v>0.17</v>
      </c>
      <c r="L94" s="8">
        <v>4.2000000000000003E-2</v>
      </c>
      <c r="M94" s="8">
        <v>4</v>
      </c>
      <c r="N94" s="8">
        <v>0.22</v>
      </c>
      <c r="O94" s="29" t="str">
        <f t="shared" si="2"/>
        <v>Fixed</v>
      </c>
      <c r="P94" s="32">
        <v>2</v>
      </c>
      <c r="Q94" s="27">
        <v>0</v>
      </c>
      <c r="R94" s="32">
        <v>2</v>
      </c>
      <c r="S94" s="1">
        <f t="shared" si="3"/>
        <v>2</v>
      </c>
    </row>
    <row r="95" spans="1:19" x14ac:dyDescent="0.35">
      <c r="A95" s="7" t="s">
        <v>218</v>
      </c>
      <c r="B95" s="8">
        <v>2.04</v>
      </c>
      <c r="C95" s="8">
        <v>84.89</v>
      </c>
      <c r="D95" s="8">
        <v>9.41</v>
      </c>
      <c r="E95" s="8">
        <v>4.1900000000000004</v>
      </c>
      <c r="F95" s="8">
        <v>7.85</v>
      </c>
      <c r="G95" s="8">
        <v>2.19</v>
      </c>
      <c r="H95" s="8">
        <v>6.37</v>
      </c>
      <c r="I95" s="8">
        <v>17.260000000000002</v>
      </c>
      <c r="J95" s="8">
        <v>28.47</v>
      </c>
      <c r="K95" s="8">
        <v>0</v>
      </c>
      <c r="L95" s="8">
        <v>0</v>
      </c>
      <c r="M95" s="8">
        <v>0</v>
      </c>
      <c r="N95" s="8">
        <v>0</v>
      </c>
      <c r="O95" s="29" t="str">
        <f t="shared" si="2"/>
        <v>Fixed</v>
      </c>
      <c r="P95" s="32">
        <v>2</v>
      </c>
      <c r="Q95" s="32">
        <v>2</v>
      </c>
      <c r="R95" s="32">
        <v>2</v>
      </c>
      <c r="S95" s="1">
        <f t="shared" si="3"/>
        <v>4</v>
      </c>
    </row>
    <row r="96" spans="1:19" x14ac:dyDescent="0.35">
      <c r="A96" s="7" t="s">
        <v>89</v>
      </c>
      <c r="B96" s="8">
        <v>2.57</v>
      </c>
      <c r="C96" s="8">
        <v>80.41</v>
      </c>
      <c r="D96" s="8">
        <v>10.89</v>
      </c>
      <c r="E96" s="8">
        <v>5.39</v>
      </c>
      <c r="F96" s="8">
        <v>8.23</v>
      </c>
      <c r="G96" s="8">
        <v>3.2</v>
      </c>
      <c r="H96" s="8">
        <v>8.59</v>
      </c>
      <c r="I96" s="8">
        <v>19.11</v>
      </c>
      <c r="J96" s="8">
        <v>39.01</v>
      </c>
      <c r="K96" s="8">
        <v>0.14000000000000001</v>
      </c>
      <c r="L96" s="8">
        <v>3.4000000000000002E-2</v>
      </c>
      <c r="M96" s="8">
        <v>2.5</v>
      </c>
      <c r="N96" s="8">
        <v>0.14000000000000001</v>
      </c>
      <c r="O96" s="29" t="str">
        <f t="shared" si="2"/>
        <v>Fixed</v>
      </c>
      <c r="P96" s="32">
        <v>1</v>
      </c>
      <c r="Q96" s="32">
        <v>1</v>
      </c>
      <c r="R96" s="32">
        <v>1</v>
      </c>
      <c r="S96" s="1">
        <f t="shared" si="3"/>
        <v>2</v>
      </c>
    </row>
    <row r="97" spans="1:19" x14ac:dyDescent="0.35">
      <c r="A97" s="5" t="s">
        <v>173</v>
      </c>
      <c r="B97" s="6">
        <v>5.31</v>
      </c>
      <c r="C97" s="6">
        <v>78.87</v>
      </c>
      <c r="D97" s="6">
        <v>10.35</v>
      </c>
      <c r="E97" s="6">
        <v>4.91</v>
      </c>
      <c r="F97" s="6">
        <v>11.47</v>
      </c>
      <c r="G97" s="6">
        <v>3.35</v>
      </c>
      <c r="H97" s="6">
        <v>8.26</v>
      </c>
      <c r="I97" s="6">
        <v>21.82</v>
      </c>
      <c r="J97" s="6">
        <v>37.21</v>
      </c>
      <c r="K97" s="6">
        <v>2.33</v>
      </c>
      <c r="L97" s="6">
        <v>3.7999999999999999E-2</v>
      </c>
      <c r="M97" s="6">
        <v>384.74</v>
      </c>
      <c r="N97" s="6">
        <v>21.37</v>
      </c>
      <c r="O97" s="29" t="str">
        <f t="shared" si="2"/>
        <v>Fixed</v>
      </c>
      <c r="P97" s="32">
        <v>1</v>
      </c>
      <c r="Q97" s="32">
        <v>1</v>
      </c>
      <c r="R97" s="32">
        <v>1</v>
      </c>
      <c r="S97" s="1">
        <f t="shared" si="3"/>
        <v>2</v>
      </c>
    </row>
    <row r="98" spans="1:19" x14ac:dyDescent="0.35">
      <c r="A98" s="5" t="s">
        <v>191</v>
      </c>
      <c r="B98" s="6">
        <v>5.0999999999999996</v>
      </c>
      <c r="C98" s="6">
        <v>69.709999999999994</v>
      </c>
      <c r="D98" s="6">
        <v>22.52</v>
      </c>
      <c r="E98" s="6">
        <v>9.52</v>
      </c>
      <c r="F98" s="6">
        <v>17.899999999999999</v>
      </c>
      <c r="G98" s="6">
        <v>5.57</v>
      </c>
      <c r="H98" s="6">
        <v>15.1</v>
      </c>
      <c r="I98" s="6">
        <v>40.43</v>
      </c>
      <c r="J98" s="6">
        <v>84.12</v>
      </c>
      <c r="K98" s="6">
        <v>0</v>
      </c>
      <c r="L98" s="6">
        <v>0</v>
      </c>
      <c r="M98" s="6">
        <v>0</v>
      </c>
      <c r="N98" s="6">
        <v>0</v>
      </c>
      <c r="O98" s="29" t="str">
        <f t="shared" si="2"/>
        <v>Fixed</v>
      </c>
      <c r="P98" s="32">
        <v>2</v>
      </c>
      <c r="Q98" s="32">
        <v>11</v>
      </c>
      <c r="R98" s="27">
        <v>0</v>
      </c>
      <c r="S98" s="1">
        <f t="shared" si="3"/>
        <v>11</v>
      </c>
    </row>
    <row r="99" spans="1:19" x14ac:dyDescent="0.35">
      <c r="A99" s="7" t="s">
        <v>107</v>
      </c>
      <c r="B99" s="8">
        <v>2.99</v>
      </c>
      <c r="C99" s="8">
        <v>82.36</v>
      </c>
      <c r="D99" s="8">
        <v>10.11</v>
      </c>
      <c r="E99" s="8">
        <v>4.67</v>
      </c>
      <c r="F99" s="8">
        <v>9.01</v>
      </c>
      <c r="G99" s="8">
        <v>3.08</v>
      </c>
      <c r="H99" s="8">
        <v>7.75</v>
      </c>
      <c r="I99" s="8">
        <v>19.12</v>
      </c>
      <c r="J99" s="8">
        <v>35.11</v>
      </c>
      <c r="K99" s="8">
        <v>0.23</v>
      </c>
      <c r="L99" s="8">
        <v>2.5000000000000001E-2</v>
      </c>
      <c r="M99" s="8">
        <v>11.76</v>
      </c>
      <c r="N99" s="8">
        <v>0.65</v>
      </c>
      <c r="O99" s="29" t="str">
        <f t="shared" si="2"/>
        <v>Fixed</v>
      </c>
      <c r="P99" s="32">
        <v>1</v>
      </c>
      <c r="Q99" s="27">
        <v>0</v>
      </c>
      <c r="R99" s="32">
        <v>3</v>
      </c>
      <c r="S99" s="1">
        <f t="shared" si="3"/>
        <v>3</v>
      </c>
    </row>
    <row r="100" spans="1:19" x14ac:dyDescent="0.35">
      <c r="A100" s="5" t="s">
        <v>141</v>
      </c>
      <c r="B100" s="6">
        <v>3.29</v>
      </c>
      <c r="C100" s="6">
        <v>83.52</v>
      </c>
      <c r="D100" s="6">
        <v>9.67</v>
      </c>
      <c r="E100" s="6">
        <v>4.28</v>
      </c>
      <c r="F100" s="6">
        <v>8.3800000000000008</v>
      </c>
      <c r="G100" s="6">
        <v>3.03</v>
      </c>
      <c r="H100" s="6">
        <v>7.3</v>
      </c>
      <c r="I100" s="6">
        <v>18.05</v>
      </c>
      <c r="J100" s="6">
        <v>32.049999999999997</v>
      </c>
      <c r="K100" s="6">
        <v>0.71</v>
      </c>
      <c r="L100" s="6">
        <v>0.14000000000000001</v>
      </c>
      <c r="M100" s="6">
        <v>19.579999999999998</v>
      </c>
      <c r="N100" s="6">
        <v>1.0900000000000001</v>
      </c>
      <c r="O100" s="29" t="str">
        <f t="shared" si="2"/>
        <v>Fixed</v>
      </c>
      <c r="P100" s="32">
        <v>1</v>
      </c>
      <c r="Q100" s="27">
        <v>0</v>
      </c>
      <c r="R100" s="32">
        <v>1</v>
      </c>
      <c r="S100" s="1">
        <f t="shared" si="3"/>
        <v>1</v>
      </c>
    </row>
    <row r="101" spans="1:19" x14ac:dyDescent="0.35">
      <c r="A101" s="5" t="s">
        <v>55</v>
      </c>
      <c r="B101" s="6">
        <v>7.53</v>
      </c>
      <c r="C101" s="6">
        <v>75.56</v>
      </c>
      <c r="D101" s="6">
        <v>30.62</v>
      </c>
      <c r="E101" s="6">
        <v>10.26</v>
      </c>
      <c r="F101" s="6">
        <v>28.88</v>
      </c>
      <c r="G101" s="6">
        <v>4.6500000000000004</v>
      </c>
      <c r="H101" s="6">
        <v>14.91</v>
      </c>
      <c r="I101" s="6">
        <v>59.5</v>
      </c>
      <c r="J101" s="6">
        <v>92.19</v>
      </c>
      <c r="K101" s="6">
        <v>8.7999999999999995E-2</v>
      </c>
      <c r="L101" s="6">
        <v>9.7999999999999997E-3</v>
      </c>
      <c r="M101" s="6">
        <v>13.57</v>
      </c>
      <c r="N101" s="6">
        <v>0.75</v>
      </c>
      <c r="O101" s="29" t="str">
        <f t="shared" si="2"/>
        <v>Fixed</v>
      </c>
      <c r="P101" s="32">
        <v>1</v>
      </c>
      <c r="Q101" s="32">
        <v>1</v>
      </c>
      <c r="R101" s="32">
        <v>1</v>
      </c>
      <c r="S101" s="1">
        <f t="shared" si="3"/>
        <v>2</v>
      </c>
    </row>
    <row r="102" spans="1:19" x14ac:dyDescent="0.35">
      <c r="A102" s="7" t="s">
        <v>73</v>
      </c>
      <c r="B102" s="8">
        <v>4.33</v>
      </c>
      <c r="C102" s="8">
        <v>77.33</v>
      </c>
      <c r="D102" s="8">
        <v>15.47</v>
      </c>
      <c r="E102" s="8">
        <v>6.33</v>
      </c>
      <c r="F102" s="8">
        <v>15.53</v>
      </c>
      <c r="G102" s="8">
        <v>4.2699999999999996</v>
      </c>
      <c r="H102" s="8">
        <v>10.6</v>
      </c>
      <c r="I102" s="8">
        <v>31</v>
      </c>
      <c r="J102" s="8">
        <v>54.27</v>
      </c>
      <c r="K102" s="8">
        <v>0</v>
      </c>
      <c r="L102" s="8">
        <v>0</v>
      </c>
      <c r="M102" s="8">
        <v>0</v>
      </c>
      <c r="N102" s="8">
        <v>0</v>
      </c>
      <c r="O102" s="29" t="str">
        <f t="shared" si="2"/>
        <v>Fixed</v>
      </c>
      <c r="P102" s="32">
        <v>1</v>
      </c>
      <c r="Q102" s="27">
        <v>0</v>
      </c>
      <c r="R102" s="32">
        <v>3</v>
      </c>
      <c r="S102" s="1">
        <f t="shared" si="3"/>
        <v>3</v>
      </c>
    </row>
    <row r="103" spans="1:19" x14ac:dyDescent="0.35">
      <c r="A103" s="5" t="s">
        <v>62</v>
      </c>
      <c r="B103" s="6">
        <v>2.17</v>
      </c>
      <c r="C103" s="6">
        <v>83.46</v>
      </c>
      <c r="D103" s="6">
        <v>6.94</v>
      </c>
      <c r="E103" s="6">
        <v>4.05</v>
      </c>
      <c r="F103" s="6">
        <v>6.65</v>
      </c>
      <c r="G103" s="6">
        <v>2.31</v>
      </c>
      <c r="H103" s="6">
        <v>6.37</v>
      </c>
      <c r="I103" s="6">
        <v>13.59</v>
      </c>
      <c r="J103" s="6">
        <v>26.01</v>
      </c>
      <c r="K103" s="6">
        <v>0.83</v>
      </c>
      <c r="L103" s="6">
        <v>0.12</v>
      </c>
      <c r="M103" s="6">
        <v>39.700000000000003</v>
      </c>
      <c r="N103" s="6">
        <v>2.21</v>
      </c>
      <c r="O103" s="29" t="str">
        <f t="shared" si="2"/>
        <v>Fixed</v>
      </c>
      <c r="P103" s="32">
        <v>1</v>
      </c>
      <c r="Q103" s="32">
        <v>1</v>
      </c>
      <c r="R103" s="32">
        <v>1</v>
      </c>
      <c r="S103" s="1">
        <f t="shared" si="3"/>
        <v>2</v>
      </c>
    </row>
    <row r="104" spans="1:19" x14ac:dyDescent="0.35">
      <c r="A104" s="7" t="s">
        <v>75</v>
      </c>
      <c r="B104" s="8">
        <v>5.23</v>
      </c>
      <c r="C104" s="8">
        <v>69.680000000000007</v>
      </c>
      <c r="D104" s="8">
        <v>18.45</v>
      </c>
      <c r="E104" s="8">
        <v>6.65</v>
      </c>
      <c r="F104" s="8">
        <v>18.29</v>
      </c>
      <c r="G104" s="8">
        <v>5</v>
      </c>
      <c r="H104" s="8">
        <v>11.65</v>
      </c>
      <c r="I104" s="8">
        <v>36.74</v>
      </c>
      <c r="J104" s="8">
        <v>61.55</v>
      </c>
      <c r="K104" s="8">
        <v>0.39</v>
      </c>
      <c r="L104" s="8">
        <v>1.9E-2</v>
      </c>
      <c r="M104" s="8">
        <v>5.9</v>
      </c>
      <c r="N104" s="8">
        <v>0.33</v>
      </c>
      <c r="O104" s="29" t="str">
        <f t="shared" si="2"/>
        <v>Fixed</v>
      </c>
      <c r="P104" s="32">
        <v>1</v>
      </c>
      <c r="Q104" s="27">
        <v>0</v>
      </c>
      <c r="R104" s="32">
        <v>3</v>
      </c>
      <c r="S104" s="1">
        <f t="shared" si="3"/>
        <v>3</v>
      </c>
    </row>
    <row r="105" spans="1:19" x14ac:dyDescent="0.35">
      <c r="A105" s="7" t="s">
        <v>52</v>
      </c>
      <c r="B105" s="8">
        <v>1.85</v>
      </c>
      <c r="C105" s="8">
        <v>90.7</v>
      </c>
      <c r="D105" s="8">
        <v>3.76</v>
      </c>
      <c r="E105" s="8">
        <v>3.12</v>
      </c>
      <c r="F105" s="8">
        <v>4</v>
      </c>
      <c r="G105" s="8">
        <v>1.91</v>
      </c>
      <c r="H105" s="8">
        <v>5.03</v>
      </c>
      <c r="I105" s="8">
        <v>7.76</v>
      </c>
      <c r="J105" s="8">
        <v>17.510000000000002</v>
      </c>
      <c r="K105" s="8">
        <v>0.94</v>
      </c>
      <c r="L105" s="8">
        <v>9.1999999999999998E-2</v>
      </c>
      <c r="M105" s="8">
        <v>17.55</v>
      </c>
      <c r="N105" s="8">
        <v>0.98</v>
      </c>
      <c r="O105" s="29" t="str">
        <f t="shared" si="2"/>
        <v>Fixed</v>
      </c>
      <c r="P105" s="32">
        <v>1</v>
      </c>
      <c r="Q105" s="32">
        <v>1</v>
      </c>
      <c r="R105" s="32">
        <v>1</v>
      </c>
      <c r="S105" s="1">
        <f t="shared" si="3"/>
        <v>2</v>
      </c>
    </row>
    <row r="106" spans="1:19" x14ac:dyDescent="0.35">
      <c r="A106" s="7" t="s">
        <v>186</v>
      </c>
      <c r="B106" s="8">
        <v>4.42</v>
      </c>
      <c r="C106" s="8">
        <v>74.69</v>
      </c>
      <c r="D106" s="8">
        <v>17.260000000000002</v>
      </c>
      <c r="E106" s="8">
        <v>6.32</v>
      </c>
      <c r="F106" s="8">
        <v>14.14</v>
      </c>
      <c r="G106" s="8">
        <v>3.72</v>
      </c>
      <c r="H106" s="8">
        <v>10.050000000000001</v>
      </c>
      <c r="I106" s="8">
        <v>31.4</v>
      </c>
      <c r="J106" s="8">
        <v>51.88</v>
      </c>
      <c r="K106" s="8">
        <v>0.17</v>
      </c>
      <c r="L106" s="8">
        <v>4.8000000000000001E-2</v>
      </c>
      <c r="M106" s="8">
        <v>2.19</v>
      </c>
      <c r="N106" s="8">
        <v>0.12</v>
      </c>
      <c r="O106" s="29" t="str">
        <f t="shared" si="2"/>
        <v>Fixed</v>
      </c>
      <c r="P106" s="32">
        <v>2</v>
      </c>
      <c r="Q106" s="32">
        <v>3</v>
      </c>
      <c r="R106" s="32">
        <v>1</v>
      </c>
      <c r="S106" s="1">
        <f t="shared" si="3"/>
        <v>4</v>
      </c>
    </row>
    <row r="107" spans="1:19" x14ac:dyDescent="0.35">
      <c r="A107" s="5" t="s">
        <v>213</v>
      </c>
      <c r="B107" s="6">
        <v>5</v>
      </c>
      <c r="C107" s="6">
        <v>73</v>
      </c>
      <c r="D107" s="6">
        <v>14.44</v>
      </c>
      <c r="E107" s="6">
        <v>5.78</v>
      </c>
      <c r="F107" s="6">
        <v>14.78</v>
      </c>
      <c r="G107" s="6">
        <v>4.1100000000000003</v>
      </c>
      <c r="H107" s="6">
        <v>9.89</v>
      </c>
      <c r="I107" s="6">
        <v>29.22</v>
      </c>
      <c r="J107" s="6">
        <v>49.97</v>
      </c>
      <c r="K107" s="6">
        <v>0</v>
      </c>
      <c r="L107" s="6">
        <v>0</v>
      </c>
      <c r="M107" s="6">
        <v>0</v>
      </c>
      <c r="N107" s="6">
        <v>0</v>
      </c>
      <c r="O107" s="29" t="str">
        <f t="shared" si="2"/>
        <v>Fixed</v>
      </c>
      <c r="P107" s="32">
        <v>1</v>
      </c>
      <c r="Q107" s="32">
        <v>16</v>
      </c>
      <c r="R107" s="27">
        <v>0</v>
      </c>
      <c r="S107" s="1">
        <f t="shared" si="3"/>
        <v>16</v>
      </c>
    </row>
    <row r="108" spans="1:19" x14ac:dyDescent="0.35">
      <c r="A108" s="7" t="s">
        <v>168</v>
      </c>
      <c r="B108" s="8">
        <v>2.86</v>
      </c>
      <c r="C108" s="8">
        <v>81.180000000000007</v>
      </c>
      <c r="D108" s="8">
        <v>10</v>
      </c>
      <c r="E108" s="8">
        <v>4.3600000000000003</v>
      </c>
      <c r="F108" s="8">
        <v>7.59</v>
      </c>
      <c r="G108" s="8">
        <v>2.95</v>
      </c>
      <c r="H108" s="8">
        <v>7.32</v>
      </c>
      <c r="I108" s="8">
        <v>17.59</v>
      </c>
      <c r="J108" s="8">
        <v>31.69</v>
      </c>
      <c r="K108" s="8">
        <v>0.14000000000000001</v>
      </c>
      <c r="L108" s="8">
        <v>1.4999999999999999E-2</v>
      </c>
      <c r="M108" s="8">
        <v>2.16</v>
      </c>
      <c r="N108" s="8">
        <v>0.12</v>
      </c>
      <c r="O108" s="29" t="str">
        <f t="shared" si="2"/>
        <v>Fixed</v>
      </c>
      <c r="P108" s="32">
        <v>2</v>
      </c>
      <c r="Q108" s="32">
        <v>2</v>
      </c>
      <c r="R108" s="32">
        <v>2</v>
      </c>
      <c r="S108" s="1">
        <f t="shared" si="3"/>
        <v>4</v>
      </c>
    </row>
    <row r="109" spans="1:19" x14ac:dyDescent="0.35">
      <c r="A109" s="5" t="s">
        <v>177</v>
      </c>
      <c r="B109" s="6">
        <v>2.78</v>
      </c>
      <c r="C109" s="6">
        <v>84.11</v>
      </c>
      <c r="D109" s="6">
        <v>15.67</v>
      </c>
      <c r="E109" s="6">
        <v>6</v>
      </c>
      <c r="F109" s="6">
        <v>10.33</v>
      </c>
      <c r="G109" s="6">
        <v>3</v>
      </c>
      <c r="H109" s="6">
        <v>9</v>
      </c>
      <c r="I109" s="6">
        <v>26</v>
      </c>
      <c r="J109" s="6">
        <v>48.08</v>
      </c>
      <c r="K109" s="6">
        <v>0</v>
      </c>
      <c r="L109" s="6">
        <v>0</v>
      </c>
      <c r="M109" s="6">
        <v>0</v>
      </c>
      <c r="N109" s="6">
        <v>0</v>
      </c>
      <c r="O109" s="29" t="str">
        <f t="shared" si="2"/>
        <v>Fixed</v>
      </c>
      <c r="P109" s="32">
        <v>1</v>
      </c>
      <c r="Q109" s="32">
        <v>1</v>
      </c>
      <c r="R109" s="32">
        <v>1</v>
      </c>
      <c r="S109" s="1">
        <f t="shared" si="3"/>
        <v>2</v>
      </c>
    </row>
    <row r="110" spans="1:19" x14ac:dyDescent="0.35">
      <c r="A110" s="5" t="s">
        <v>78</v>
      </c>
      <c r="B110" s="6">
        <v>6.22</v>
      </c>
      <c r="C110" s="6">
        <v>75.31</v>
      </c>
      <c r="D110" s="6">
        <v>16.329999999999998</v>
      </c>
      <c r="E110" s="6">
        <v>6.73</v>
      </c>
      <c r="F110" s="6">
        <v>23.27</v>
      </c>
      <c r="G110" s="6">
        <v>3.91</v>
      </c>
      <c r="H110" s="6">
        <v>10.64</v>
      </c>
      <c r="I110" s="6">
        <v>39.590000000000003</v>
      </c>
      <c r="J110" s="6">
        <v>58.68</v>
      </c>
      <c r="K110" s="6">
        <v>0.83</v>
      </c>
      <c r="L110" s="6">
        <v>3.4000000000000002E-2</v>
      </c>
      <c r="M110" s="6">
        <v>65.930000000000007</v>
      </c>
      <c r="N110" s="6">
        <v>3.66</v>
      </c>
      <c r="O110" s="29" t="str">
        <f t="shared" si="2"/>
        <v>Fixed</v>
      </c>
      <c r="P110" s="32">
        <v>4</v>
      </c>
      <c r="Q110" s="32">
        <v>1</v>
      </c>
      <c r="R110" s="32">
        <v>3</v>
      </c>
      <c r="S110" s="1">
        <f t="shared" si="3"/>
        <v>4</v>
      </c>
    </row>
    <row r="111" spans="1:19" x14ac:dyDescent="0.35">
      <c r="A111" s="5" t="s">
        <v>39</v>
      </c>
      <c r="B111" s="6">
        <v>3.55</v>
      </c>
      <c r="C111" s="6">
        <v>78.53</v>
      </c>
      <c r="D111" s="6">
        <v>16.84</v>
      </c>
      <c r="E111" s="6">
        <v>7.39</v>
      </c>
      <c r="F111" s="6">
        <v>12.37</v>
      </c>
      <c r="G111" s="6">
        <v>3.76</v>
      </c>
      <c r="H111" s="6">
        <v>11.16</v>
      </c>
      <c r="I111" s="6">
        <v>29.21</v>
      </c>
      <c r="J111" s="6">
        <v>56.06</v>
      </c>
      <c r="K111" s="6">
        <v>0.28999999999999998</v>
      </c>
      <c r="L111" s="6">
        <v>2.3999999999999998E-3</v>
      </c>
      <c r="M111" s="6">
        <v>84.46</v>
      </c>
      <c r="N111" s="6">
        <v>4.6900000000000004</v>
      </c>
      <c r="O111" s="29" t="str">
        <f t="shared" si="2"/>
        <v>Fixed</v>
      </c>
      <c r="P111" s="32">
        <v>4</v>
      </c>
      <c r="Q111" s="32">
        <v>8</v>
      </c>
      <c r="R111" s="27">
        <v>0</v>
      </c>
      <c r="S111" s="1">
        <f t="shared" si="3"/>
        <v>8</v>
      </c>
    </row>
    <row r="112" spans="1:19" x14ac:dyDescent="0.35">
      <c r="A112" s="5" t="s">
        <v>223</v>
      </c>
      <c r="B112" s="6">
        <v>6.03</v>
      </c>
      <c r="C112" s="6">
        <v>71.14</v>
      </c>
      <c r="D112" s="6">
        <v>23.51</v>
      </c>
      <c r="E112" s="6">
        <v>7.53</v>
      </c>
      <c r="F112" s="6">
        <v>21.69</v>
      </c>
      <c r="G112" s="6">
        <v>4.49</v>
      </c>
      <c r="H112" s="6">
        <v>12.02</v>
      </c>
      <c r="I112" s="6">
        <v>45.2</v>
      </c>
      <c r="J112" s="6">
        <v>67.709999999999994</v>
      </c>
      <c r="K112" s="6">
        <v>0.14000000000000001</v>
      </c>
      <c r="L112" s="6">
        <v>1.9E-2</v>
      </c>
      <c r="M112" s="6">
        <v>23.37</v>
      </c>
      <c r="N112" s="6">
        <v>1.3</v>
      </c>
      <c r="O112" s="29" t="str">
        <f t="shared" si="2"/>
        <v>Fixed</v>
      </c>
      <c r="P112" s="32">
        <v>1</v>
      </c>
      <c r="Q112" s="32">
        <v>1</v>
      </c>
      <c r="R112" s="32">
        <v>1</v>
      </c>
      <c r="S112" s="1">
        <f t="shared" si="3"/>
        <v>2</v>
      </c>
    </row>
    <row r="113" spans="1:19" x14ac:dyDescent="0.35">
      <c r="A113" s="5" t="s">
        <v>121</v>
      </c>
      <c r="B113" s="6">
        <v>11.24</v>
      </c>
      <c r="C113" s="6">
        <v>59.26</v>
      </c>
      <c r="D113" s="6">
        <v>37.18</v>
      </c>
      <c r="E113" s="6">
        <v>10.38</v>
      </c>
      <c r="F113" s="6">
        <v>36.56</v>
      </c>
      <c r="G113" s="6">
        <v>8.2899999999999991</v>
      </c>
      <c r="H113" s="6">
        <v>18.68</v>
      </c>
      <c r="I113" s="6">
        <v>73.739999999999995</v>
      </c>
      <c r="J113" s="6">
        <v>117.33</v>
      </c>
      <c r="K113" s="6">
        <v>0.35</v>
      </c>
      <c r="L113" s="6">
        <v>2.5000000000000001E-3</v>
      </c>
      <c r="M113" s="6">
        <v>53.95</v>
      </c>
      <c r="N113" s="6">
        <v>3</v>
      </c>
      <c r="O113" s="29" t="str">
        <f t="shared" si="2"/>
        <v>Fixed</v>
      </c>
      <c r="P113" s="32">
        <v>2</v>
      </c>
      <c r="Q113" s="32">
        <v>2</v>
      </c>
      <c r="R113" s="27">
        <v>0</v>
      </c>
      <c r="S113" s="1">
        <f t="shared" si="3"/>
        <v>2</v>
      </c>
    </row>
    <row r="114" spans="1:19" x14ac:dyDescent="0.35">
      <c r="A114" s="7" t="s">
        <v>26</v>
      </c>
      <c r="B114" s="8">
        <v>4.5999999999999996</v>
      </c>
      <c r="C114" s="8">
        <v>80.959999999999994</v>
      </c>
      <c r="D114" s="8">
        <v>9.07</v>
      </c>
      <c r="E114" s="8">
        <v>4.68</v>
      </c>
      <c r="F114" s="8">
        <v>9.64</v>
      </c>
      <c r="G114" s="8">
        <v>3.13</v>
      </c>
      <c r="H114" s="8">
        <v>7.8</v>
      </c>
      <c r="I114" s="8">
        <v>18.71</v>
      </c>
      <c r="J114" s="8">
        <v>33.74</v>
      </c>
      <c r="K114" s="8">
        <v>2.57</v>
      </c>
      <c r="L114" s="8">
        <v>3.3000000000000002E-2</v>
      </c>
      <c r="M114" s="8">
        <v>445.44</v>
      </c>
      <c r="N114" s="8">
        <v>24.75</v>
      </c>
      <c r="O114" s="29" t="str">
        <f t="shared" si="2"/>
        <v>Fixed</v>
      </c>
      <c r="P114" s="32">
        <v>1</v>
      </c>
      <c r="Q114" s="32">
        <v>1</v>
      </c>
      <c r="R114" s="32">
        <v>1</v>
      </c>
      <c r="S114" s="1">
        <f t="shared" si="3"/>
        <v>2</v>
      </c>
    </row>
    <row r="115" spans="1:19" x14ac:dyDescent="0.35">
      <c r="A115" s="5" t="s">
        <v>139</v>
      </c>
      <c r="B115" s="6">
        <v>4.93</v>
      </c>
      <c r="C115" s="6">
        <v>70.17</v>
      </c>
      <c r="D115" s="6">
        <v>22.07</v>
      </c>
      <c r="E115" s="6">
        <v>9.31</v>
      </c>
      <c r="F115" s="6">
        <v>20.76</v>
      </c>
      <c r="G115" s="6">
        <v>4.9000000000000004</v>
      </c>
      <c r="H115" s="6">
        <v>14.21</v>
      </c>
      <c r="I115" s="6">
        <v>42.83</v>
      </c>
      <c r="J115" s="6">
        <v>80.099999999999994</v>
      </c>
      <c r="K115" s="6">
        <v>0.66</v>
      </c>
      <c r="L115" s="6">
        <v>7.3000000000000001E-3</v>
      </c>
      <c r="M115" s="6">
        <v>105.5</v>
      </c>
      <c r="N115" s="6">
        <v>5.86</v>
      </c>
      <c r="O115" s="29" t="str">
        <f t="shared" si="2"/>
        <v>Fixed</v>
      </c>
      <c r="P115" s="32">
        <v>1</v>
      </c>
      <c r="Q115" s="32">
        <v>1</v>
      </c>
      <c r="R115" s="32">
        <v>1</v>
      </c>
      <c r="S115" s="1">
        <f t="shared" si="3"/>
        <v>2</v>
      </c>
    </row>
    <row r="116" spans="1:19" x14ac:dyDescent="0.35">
      <c r="A116" s="7" t="s">
        <v>59</v>
      </c>
      <c r="B116" s="8">
        <v>2.71</v>
      </c>
      <c r="C116" s="8">
        <v>83.46</v>
      </c>
      <c r="D116" s="8">
        <v>9.35</v>
      </c>
      <c r="E116" s="8">
        <v>5.71</v>
      </c>
      <c r="F116" s="8">
        <v>6.88</v>
      </c>
      <c r="G116" s="8">
        <v>2.6</v>
      </c>
      <c r="H116" s="8">
        <v>8.31</v>
      </c>
      <c r="I116" s="8">
        <v>16.23</v>
      </c>
      <c r="J116" s="8">
        <v>36.82</v>
      </c>
      <c r="K116" s="8">
        <v>0.71</v>
      </c>
      <c r="L116" s="8">
        <v>4.1000000000000002E-2</v>
      </c>
      <c r="M116" s="8">
        <v>111.12</v>
      </c>
      <c r="N116" s="8">
        <v>6.17</v>
      </c>
      <c r="O116" s="29" t="str">
        <f t="shared" si="2"/>
        <v>Fixed</v>
      </c>
      <c r="P116" s="32">
        <v>2</v>
      </c>
      <c r="Q116" s="32">
        <v>9</v>
      </c>
      <c r="R116" s="27">
        <v>0</v>
      </c>
      <c r="S116" s="1">
        <f t="shared" si="3"/>
        <v>9</v>
      </c>
    </row>
    <row r="117" spans="1:19" x14ac:dyDescent="0.35">
      <c r="A117" s="7" t="s">
        <v>63</v>
      </c>
      <c r="B117" s="8">
        <v>2.74</v>
      </c>
      <c r="C117" s="8">
        <v>82.11</v>
      </c>
      <c r="D117" s="8">
        <v>11.92</v>
      </c>
      <c r="E117" s="8">
        <v>5.66</v>
      </c>
      <c r="F117" s="8">
        <v>7.97</v>
      </c>
      <c r="G117" s="8">
        <v>2.9</v>
      </c>
      <c r="H117" s="8">
        <v>8.56</v>
      </c>
      <c r="I117" s="8">
        <v>19.89</v>
      </c>
      <c r="J117" s="8">
        <v>39.4</v>
      </c>
      <c r="K117" s="8">
        <v>9.8000000000000004E-2</v>
      </c>
      <c r="L117" s="8">
        <v>1.2E-2</v>
      </c>
      <c r="M117" s="8">
        <v>5.5</v>
      </c>
      <c r="N117" s="8">
        <v>0.31</v>
      </c>
      <c r="O117" s="29" t="str">
        <f t="shared" si="2"/>
        <v>Fixed</v>
      </c>
      <c r="P117" s="32">
        <v>1</v>
      </c>
      <c r="Q117" s="32">
        <v>1</v>
      </c>
      <c r="R117" s="32">
        <v>1</v>
      </c>
      <c r="S117" s="1">
        <f t="shared" si="3"/>
        <v>2</v>
      </c>
    </row>
    <row r="118" spans="1:19" x14ac:dyDescent="0.35">
      <c r="A118" s="7" t="s">
        <v>134</v>
      </c>
      <c r="B118" s="8">
        <v>1.96</v>
      </c>
      <c r="C118" s="8">
        <v>86.58</v>
      </c>
      <c r="D118" s="8">
        <v>10.08</v>
      </c>
      <c r="E118" s="8">
        <v>9.7899999999999991</v>
      </c>
      <c r="F118" s="8">
        <v>7.58</v>
      </c>
      <c r="G118" s="8">
        <v>2.83</v>
      </c>
      <c r="H118" s="8">
        <v>12.62</v>
      </c>
      <c r="I118" s="8">
        <v>17.670000000000002</v>
      </c>
      <c r="J118" s="8">
        <v>72.36</v>
      </c>
      <c r="K118" s="8">
        <v>2.04</v>
      </c>
      <c r="L118" s="8">
        <v>0.14000000000000001</v>
      </c>
      <c r="M118" s="8" t="s">
        <v>58</v>
      </c>
      <c r="N118" s="8">
        <v>116.68</v>
      </c>
      <c r="O118" s="29" t="str">
        <f t="shared" si="2"/>
        <v>Fixed</v>
      </c>
      <c r="P118" s="32">
        <v>1</v>
      </c>
      <c r="Q118" s="32">
        <v>1</v>
      </c>
      <c r="R118" s="32">
        <v>1</v>
      </c>
      <c r="S118" s="1">
        <f t="shared" si="3"/>
        <v>2</v>
      </c>
    </row>
    <row r="119" spans="1:19" x14ac:dyDescent="0.35">
      <c r="A119" s="5" t="s">
        <v>98</v>
      </c>
      <c r="B119" s="6">
        <v>3.25</v>
      </c>
      <c r="C119" s="6">
        <v>76.430000000000007</v>
      </c>
      <c r="D119" s="6">
        <v>14.02</v>
      </c>
      <c r="E119" s="6">
        <v>5.7</v>
      </c>
      <c r="F119" s="6">
        <v>7.53</v>
      </c>
      <c r="G119" s="6">
        <v>4.58</v>
      </c>
      <c r="H119" s="6">
        <v>10.28</v>
      </c>
      <c r="I119" s="6">
        <v>21.55</v>
      </c>
      <c r="J119" s="6">
        <v>46.69</v>
      </c>
      <c r="K119" s="6">
        <v>0.1</v>
      </c>
      <c r="L119" s="6">
        <v>2.5999999999999999E-2</v>
      </c>
      <c r="M119" s="6">
        <v>3.26</v>
      </c>
      <c r="N119" s="6">
        <v>0.18</v>
      </c>
      <c r="O119" s="29" t="str">
        <f t="shared" ref="O119:O149" si="4">IF(NOT(ISERR(SEARCH("*-Buggy",$A119))), "Buggy", IF(NOT(ISERR(SEARCH("*-Fixed",$A119))), "Fixed", IF(NOT(ISERR(SEARCH("*-Repaired",$A119))), "Repaired", "")))</f>
        <v>Fixed</v>
      </c>
      <c r="P119" s="32">
        <v>2</v>
      </c>
      <c r="Q119" s="32">
        <v>2</v>
      </c>
      <c r="R119" s="32">
        <v>2</v>
      </c>
      <c r="S119" s="1">
        <f t="shared" si="3"/>
        <v>4</v>
      </c>
    </row>
    <row r="120" spans="1:19" x14ac:dyDescent="0.35">
      <c r="A120" s="7" t="s">
        <v>24</v>
      </c>
      <c r="B120" s="8">
        <v>3.63</v>
      </c>
      <c r="C120" s="8">
        <v>79.37</v>
      </c>
      <c r="D120" s="8">
        <v>17.79</v>
      </c>
      <c r="E120" s="8">
        <v>7.26</v>
      </c>
      <c r="F120" s="8">
        <v>13.42</v>
      </c>
      <c r="G120" s="8">
        <v>4.74</v>
      </c>
      <c r="H120" s="8">
        <v>12</v>
      </c>
      <c r="I120" s="8">
        <v>31.21</v>
      </c>
      <c r="J120" s="8">
        <v>63.41</v>
      </c>
      <c r="K120" s="8">
        <v>5.2999999999999999E-2</v>
      </c>
      <c r="L120" s="8">
        <v>5.2999999999999999E-2</v>
      </c>
      <c r="M120" s="8">
        <v>4.01</v>
      </c>
      <c r="N120" s="8">
        <v>0.22</v>
      </c>
      <c r="O120" s="29" t="str">
        <f t="shared" si="4"/>
        <v>Fixed</v>
      </c>
      <c r="P120" s="32">
        <v>1</v>
      </c>
      <c r="Q120" s="27">
        <v>0</v>
      </c>
      <c r="R120" s="32">
        <v>1</v>
      </c>
      <c r="S120" s="1">
        <f t="shared" si="3"/>
        <v>1</v>
      </c>
    </row>
    <row r="121" spans="1:19" x14ac:dyDescent="0.35">
      <c r="A121" s="7" t="s">
        <v>182</v>
      </c>
      <c r="B121" s="8">
        <v>7.11</v>
      </c>
      <c r="C121" s="8">
        <v>78.260000000000005</v>
      </c>
      <c r="D121" s="8">
        <v>22.95</v>
      </c>
      <c r="E121" s="8">
        <v>6.63</v>
      </c>
      <c r="F121" s="8">
        <v>19.68</v>
      </c>
      <c r="G121" s="8">
        <v>4.37</v>
      </c>
      <c r="H121" s="8">
        <v>11</v>
      </c>
      <c r="I121" s="8">
        <v>42.63</v>
      </c>
      <c r="J121" s="8">
        <v>64.69</v>
      </c>
      <c r="K121" s="8">
        <v>0</v>
      </c>
      <c r="L121" s="8">
        <v>0</v>
      </c>
      <c r="M121" s="8">
        <v>0</v>
      </c>
      <c r="N121" s="8">
        <v>0</v>
      </c>
      <c r="O121" s="29" t="str">
        <f t="shared" si="4"/>
        <v>Fixed</v>
      </c>
      <c r="P121" s="32">
        <v>1</v>
      </c>
      <c r="Q121" s="27">
        <v>0</v>
      </c>
      <c r="R121" s="32">
        <v>3</v>
      </c>
      <c r="S121" s="1">
        <f t="shared" si="3"/>
        <v>3</v>
      </c>
    </row>
    <row r="122" spans="1:19" x14ac:dyDescent="0.35">
      <c r="A122" s="5" t="s">
        <v>108</v>
      </c>
      <c r="B122" s="6">
        <v>4.71</v>
      </c>
      <c r="C122" s="6">
        <v>74</v>
      </c>
      <c r="D122" s="6">
        <v>23.71</v>
      </c>
      <c r="E122" s="6">
        <v>8.14</v>
      </c>
      <c r="F122" s="6">
        <v>16.29</v>
      </c>
      <c r="G122" s="6">
        <v>5.93</v>
      </c>
      <c r="H122" s="6">
        <v>14.07</v>
      </c>
      <c r="I122" s="6">
        <v>40</v>
      </c>
      <c r="J122" s="6">
        <v>78.44</v>
      </c>
      <c r="K122" s="6">
        <v>0</v>
      </c>
      <c r="L122" s="6">
        <v>0</v>
      </c>
      <c r="M122" s="6">
        <v>0</v>
      </c>
      <c r="N122" s="6">
        <v>0</v>
      </c>
      <c r="O122" s="29" t="str">
        <f t="shared" si="4"/>
        <v>Fixed</v>
      </c>
      <c r="P122" s="32">
        <v>1</v>
      </c>
      <c r="Q122" s="27">
        <v>0</v>
      </c>
      <c r="R122" s="32">
        <v>3</v>
      </c>
      <c r="S122" s="1">
        <f t="shared" si="3"/>
        <v>3</v>
      </c>
    </row>
    <row r="123" spans="1:19" x14ac:dyDescent="0.35">
      <c r="A123" s="5" t="s">
        <v>143</v>
      </c>
      <c r="B123" s="6">
        <v>3.71</v>
      </c>
      <c r="C123" s="6">
        <v>76.680000000000007</v>
      </c>
      <c r="D123" s="6">
        <v>15.68</v>
      </c>
      <c r="E123" s="6">
        <v>6.24</v>
      </c>
      <c r="F123" s="6">
        <v>12.47</v>
      </c>
      <c r="G123" s="6">
        <v>4.97</v>
      </c>
      <c r="H123" s="6">
        <v>11.21</v>
      </c>
      <c r="I123" s="6">
        <v>28.15</v>
      </c>
      <c r="J123" s="6">
        <v>57.5</v>
      </c>
      <c r="K123" s="6">
        <v>0.47</v>
      </c>
      <c r="L123" s="6">
        <v>7.1999999999999995E-2</v>
      </c>
      <c r="M123" s="6">
        <v>10.32</v>
      </c>
      <c r="N123" s="6">
        <v>0.56999999999999995</v>
      </c>
      <c r="O123" s="29" t="str">
        <f t="shared" si="4"/>
        <v>Fixed</v>
      </c>
      <c r="P123" s="32">
        <v>1</v>
      </c>
      <c r="Q123" s="27">
        <v>0</v>
      </c>
      <c r="R123" s="32">
        <v>3</v>
      </c>
      <c r="S123" s="1">
        <f t="shared" si="3"/>
        <v>3</v>
      </c>
    </row>
    <row r="124" spans="1:19" x14ac:dyDescent="0.35">
      <c r="A124" s="7" t="s">
        <v>103</v>
      </c>
      <c r="B124" s="8">
        <v>3.19</v>
      </c>
      <c r="C124" s="8">
        <v>82.86</v>
      </c>
      <c r="D124" s="8">
        <v>8.92</v>
      </c>
      <c r="E124" s="8">
        <v>5.65</v>
      </c>
      <c r="F124" s="8">
        <v>5.76</v>
      </c>
      <c r="G124" s="8">
        <v>2.0299999999999998</v>
      </c>
      <c r="H124" s="8">
        <v>7.68</v>
      </c>
      <c r="I124" s="8">
        <v>14.68</v>
      </c>
      <c r="J124" s="8">
        <v>29.95</v>
      </c>
      <c r="K124" s="8">
        <v>0.27</v>
      </c>
      <c r="L124" s="8">
        <v>0.11</v>
      </c>
      <c r="M124" s="8">
        <v>10.43</v>
      </c>
      <c r="N124" s="8">
        <v>0.57999999999999996</v>
      </c>
      <c r="O124" s="29" t="str">
        <f t="shared" si="4"/>
        <v>Fixed</v>
      </c>
      <c r="P124" s="32">
        <v>1</v>
      </c>
      <c r="Q124" s="27">
        <v>0</v>
      </c>
      <c r="R124" s="32">
        <v>1</v>
      </c>
      <c r="S124" s="1">
        <f t="shared" si="3"/>
        <v>1</v>
      </c>
    </row>
    <row r="125" spans="1:19" x14ac:dyDescent="0.35">
      <c r="A125" s="5" t="s">
        <v>80</v>
      </c>
      <c r="B125" s="6">
        <v>3.62</v>
      </c>
      <c r="C125" s="6">
        <v>78.709999999999994</v>
      </c>
      <c r="D125" s="6">
        <v>12</v>
      </c>
      <c r="E125" s="6">
        <v>6.57</v>
      </c>
      <c r="F125" s="6">
        <v>8.52</v>
      </c>
      <c r="G125" s="6">
        <v>3.05</v>
      </c>
      <c r="H125" s="6">
        <v>9.6199999999999992</v>
      </c>
      <c r="I125" s="6">
        <v>20.52</v>
      </c>
      <c r="J125" s="6">
        <v>47.01</v>
      </c>
      <c r="K125" s="6">
        <v>4.8000000000000001E-2</v>
      </c>
      <c r="L125" s="6">
        <v>4.8000000000000001E-2</v>
      </c>
      <c r="M125" s="6">
        <v>1.1399999999999999</v>
      </c>
      <c r="N125" s="6">
        <v>6.3E-2</v>
      </c>
      <c r="O125" s="29" t="str">
        <f t="shared" si="4"/>
        <v>Fixed</v>
      </c>
      <c r="P125" s="32">
        <v>1</v>
      </c>
      <c r="Q125" s="27">
        <v>0</v>
      </c>
      <c r="R125" s="32">
        <v>4</v>
      </c>
      <c r="S125" s="1">
        <f t="shared" si="3"/>
        <v>4</v>
      </c>
    </row>
    <row r="126" spans="1:19" x14ac:dyDescent="0.35">
      <c r="A126" s="7" t="s">
        <v>48</v>
      </c>
      <c r="B126" s="8">
        <v>2.17</v>
      </c>
      <c r="C126" s="8">
        <v>80.25</v>
      </c>
      <c r="D126" s="8">
        <v>2.25</v>
      </c>
      <c r="E126" s="8">
        <v>3.5</v>
      </c>
      <c r="F126" s="8">
        <v>5.75</v>
      </c>
      <c r="G126" s="8">
        <v>3.75</v>
      </c>
      <c r="H126" s="8">
        <v>7.25</v>
      </c>
      <c r="I126" s="8">
        <v>8</v>
      </c>
      <c r="J126" s="8">
        <v>23.1</v>
      </c>
      <c r="K126" s="8">
        <v>6.5</v>
      </c>
      <c r="L126" s="8">
        <v>0.4</v>
      </c>
      <c r="M126" s="8">
        <v>179.44</v>
      </c>
      <c r="N126" s="8">
        <v>9.9700000000000006</v>
      </c>
      <c r="O126" s="29" t="str">
        <f t="shared" si="4"/>
        <v>Fixed</v>
      </c>
      <c r="P126" s="32">
        <v>2</v>
      </c>
      <c r="Q126" s="27">
        <v>0</v>
      </c>
      <c r="R126" s="32">
        <v>2</v>
      </c>
      <c r="S126" s="1">
        <f t="shared" si="3"/>
        <v>2</v>
      </c>
    </row>
    <row r="127" spans="1:19" x14ac:dyDescent="0.35">
      <c r="A127" s="7" t="s">
        <v>194</v>
      </c>
      <c r="B127" s="8">
        <v>5.13</v>
      </c>
      <c r="C127" s="8">
        <v>73.42</v>
      </c>
      <c r="D127" s="8">
        <v>17.920000000000002</v>
      </c>
      <c r="E127" s="8">
        <v>6.77</v>
      </c>
      <c r="F127" s="8">
        <v>11.96</v>
      </c>
      <c r="G127" s="8">
        <v>4.79</v>
      </c>
      <c r="H127" s="8">
        <v>11.57</v>
      </c>
      <c r="I127" s="8">
        <v>29.89</v>
      </c>
      <c r="J127" s="8">
        <v>58.17</v>
      </c>
      <c r="K127" s="8">
        <v>0</v>
      </c>
      <c r="L127" s="8">
        <v>0</v>
      </c>
      <c r="M127" s="8">
        <v>0</v>
      </c>
      <c r="N127" s="8">
        <v>0</v>
      </c>
      <c r="O127" s="29" t="str">
        <f t="shared" si="4"/>
        <v>Fixed</v>
      </c>
      <c r="P127" s="32">
        <v>1</v>
      </c>
      <c r="Q127" s="32">
        <v>2</v>
      </c>
      <c r="R127" s="32">
        <v>1</v>
      </c>
      <c r="S127" s="1">
        <f t="shared" si="3"/>
        <v>3</v>
      </c>
    </row>
    <row r="128" spans="1:19" x14ac:dyDescent="0.35">
      <c r="A128" s="5" t="s">
        <v>169</v>
      </c>
      <c r="B128" s="6">
        <v>2.4</v>
      </c>
      <c r="C128" s="6">
        <v>79.8</v>
      </c>
      <c r="D128" s="6">
        <v>12.2</v>
      </c>
      <c r="E128" s="6">
        <v>5.4</v>
      </c>
      <c r="F128" s="6">
        <v>6.2</v>
      </c>
      <c r="G128" s="6">
        <v>3.2</v>
      </c>
      <c r="H128" s="6">
        <v>8.6</v>
      </c>
      <c r="I128" s="6">
        <v>18.399999999999999</v>
      </c>
      <c r="J128" s="6">
        <v>38.049999999999997</v>
      </c>
      <c r="K128" s="6">
        <v>0</v>
      </c>
      <c r="L128" s="6">
        <v>0</v>
      </c>
      <c r="M128" s="6">
        <v>0</v>
      </c>
      <c r="N128" s="6">
        <v>0</v>
      </c>
      <c r="O128" s="29" t="str">
        <f t="shared" si="4"/>
        <v>Fixed</v>
      </c>
      <c r="P128" s="32">
        <v>1</v>
      </c>
      <c r="Q128" s="32">
        <v>1</v>
      </c>
      <c r="R128" s="32">
        <v>1</v>
      </c>
      <c r="S128" s="1">
        <f t="shared" si="3"/>
        <v>2</v>
      </c>
    </row>
    <row r="129" spans="1:19" x14ac:dyDescent="0.35">
      <c r="A129" s="5" t="s">
        <v>145</v>
      </c>
      <c r="B129" s="6">
        <v>2.75</v>
      </c>
      <c r="C129" s="6">
        <v>78.5</v>
      </c>
      <c r="D129" s="6">
        <v>18.25</v>
      </c>
      <c r="E129" s="6">
        <v>6.38</v>
      </c>
      <c r="F129" s="6">
        <v>10.5</v>
      </c>
      <c r="G129" s="6">
        <v>4.12</v>
      </c>
      <c r="H129" s="6">
        <v>10.5</v>
      </c>
      <c r="I129" s="6">
        <v>28.75</v>
      </c>
      <c r="J129" s="6">
        <v>52.33</v>
      </c>
      <c r="K129" s="6">
        <v>0</v>
      </c>
      <c r="L129" s="6">
        <v>0</v>
      </c>
      <c r="M129" s="6">
        <v>0</v>
      </c>
      <c r="N129" s="6">
        <v>0</v>
      </c>
      <c r="O129" s="29" t="str">
        <f t="shared" si="4"/>
        <v>Fixed</v>
      </c>
      <c r="P129" s="32">
        <v>1</v>
      </c>
      <c r="Q129" s="32">
        <v>1</v>
      </c>
      <c r="R129" s="32">
        <v>1</v>
      </c>
      <c r="S129" s="1">
        <f t="shared" si="3"/>
        <v>2</v>
      </c>
    </row>
    <row r="130" spans="1:19" x14ac:dyDescent="0.35">
      <c r="A130" s="5" t="s">
        <v>193</v>
      </c>
      <c r="B130" s="6">
        <v>2.88</v>
      </c>
      <c r="C130" s="6">
        <v>76.5</v>
      </c>
      <c r="D130" s="6">
        <v>27.5</v>
      </c>
      <c r="E130" s="6">
        <v>8.3800000000000008</v>
      </c>
      <c r="F130" s="6">
        <v>17.62</v>
      </c>
      <c r="G130" s="6">
        <v>5.75</v>
      </c>
      <c r="H130" s="6">
        <v>14.12</v>
      </c>
      <c r="I130" s="6">
        <v>45.12</v>
      </c>
      <c r="J130" s="6">
        <v>87.08</v>
      </c>
      <c r="K130" s="6">
        <v>0.12</v>
      </c>
      <c r="L130" s="6">
        <v>0.12</v>
      </c>
      <c r="M130" s="6">
        <v>0.5</v>
      </c>
      <c r="N130" s="6">
        <v>2.8000000000000001E-2</v>
      </c>
      <c r="O130" s="29" t="str">
        <f t="shared" si="4"/>
        <v>Fixed</v>
      </c>
      <c r="P130" s="32">
        <v>2</v>
      </c>
      <c r="Q130" s="27">
        <v>0</v>
      </c>
      <c r="R130" s="32">
        <v>3</v>
      </c>
      <c r="S130" s="1">
        <f t="shared" si="3"/>
        <v>3</v>
      </c>
    </row>
    <row r="131" spans="1:19" x14ac:dyDescent="0.35">
      <c r="A131" s="5" t="s">
        <v>76</v>
      </c>
      <c r="B131" s="6">
        <v>2.4500000000000002</v>
      </c>
      <c r="C131" s="6">
        <v>86.13</v>
      </c>
      <c r="D131" s="6">
        <v>10.97</v>
      </c>
      <c r="E131" s="6">
        <v>4.84</v>
      </c>
      <c r="F131" s="6">
        <v>6.9</v>
      </c>
      <c r="G131" s="6">
        <v>2.9</v>
      </c>
      <c r="H131" s="6">
        <v>7.74</v>
      </c>
      <c r="I131" s="6">
        <v>17.87</v>
      </c>
      <c r="J131" s="6">
        <v>35.78</v>
      </c>
      <c r="K131" s="6">
        <v>0.28999999999999998</v>
      </c>
      <c r="L131" s="6">
        <v>9.7000000000000003E-2</v>
      </c>
      <c r="M131" s="6">
        <v>2.3199999999999998</v>
      </c>
      <c r="N131" s="6">
        <v>0.13</v>
      </c>
      <c r="O131" s="29" t="str">
        <f t="shared" si="4"/>
        <v>Fixed</v>
      </c>
      <c r="P131" s="32">
        <v>1</v>
      </c>
      <c r="Q131" s="32">
        <v>1</v>
      </c>
      <c r="R131" s="32">
        <v>1</v>
      </c>
      <c r="S131" s="1">
        <f t="shared" si="3"/>
        <v>2</v>
      </c>
    </row>
    <row r="132" spans="1:19" x14ac:dyDescent="0.35">
      <c r="A132" s="7" t="s">
        <v>56</v>
      </c>
      <c r="B132" s="8">
        <v>1.71</v>
      </c>
      <c r="C132" s="8">
        <v>79</v>
      </c>
      <c r="D132" s="8">
        <v>8.14</v>
      </c>
      <c r="E132" s="8">
        <v>5.86</v>
      </c>
      <c r="F132" s="8">
        <v>6.29</v>
      </c>
      <c r="G132" s="8">
        <v>3.57</v>
      </c>
      <c r="H132" s="8">
        <v>9.43</v>
      </c>
      <c r="I132" s="8">
        <v>14.43</v>
      </c>
      <c r="J132" s="8">
        <v>38.979999999999997</v>
      </c>
      <c r="K132" s="8">
        <v>0.71</v>
      </c>
      <c r="L132" s="8">
        <v>2.9000000000000001E-2</v>
      </c>
      <c r="M132" s="8">
        <v>21.76</v>
      </c>
      <c r="N132" s="8">
        <v>1.21</v>
      </c>
      <c r="O132" s="29" t="str">
        <f t="shared" si="4"/>
        <v>Fixed</v>
      </c>
      <c r="P132" s="32">
        <v>1</v>
      </c>
      <c r="Q132" s="32">
        <v>1</v>
      </c>
      <c r="R132" s="32">
        <v>1</v>
      </c>
      <c r="S132" s="1">
        <f t="shared" si="3"/>
        <v>2</v>
      </c>
    </row>
    <row r="133" spans="1:19" x14ac:dyDescent="0.35">
      <c r="A133" s="5" t="s">
        <v>163</v>
      </c>
      <c r="B133" s="6">
        <v>2.62</v>
      </c>
      <c r="C133" s="6">
        <v>83.69</v>
      </c>
      <c r="D133" s="6">
        <v>10.72</v>
      </c>
      <c r="E133" s="6">
        <v>4.78</v>
      </c>
      <c r="F133" s="6">
        <v>10.16</v>
      </c>
      <c r="G133" s="6">
        <v>3.44</v>
      </c>
      <c r="H133" s="6">
        <v>8.2200000000000006</v>
      </c>
      <c r="I133" s="6">
        <v>20.88</v>
      </c>
      <c r="J133" s="6">
        <v>38.200000000000003</v>
      </c>
      <c r="K133" s="6">
        <v>1.0900000000000001</v>
      </c>
      <c r="L133" s="6">
        <v>0.16</v>
      </c>
      <c r="M133" s="6">
        <v>52.88</v>
      </c>
      <c r="N133" s="6">
        <v>2.94</v>
      </c>
      <c r="O133" s="29" t="str">
        <f t="shared" si="4"/>
        <v>Fixed</v>
      </c>
      <c r="P133" s="32">
        <v>1</v>
      </c>
      <c r="Q133" s="32">
        <v>1</v>
      </c>
      <c r="R133" s="32">
        <v>1</v>
      </c>
      <c r="S133" s="1">
        <f t="shared" si="3"/>
        <v>2</v>
      </c>
    </row>
    <row r="134" spans="1:19" x14ac:dyDescent="0.35">
      <c r="A134" s="7" t="s">
        <v>23</v>
      </c>
      <c r="B134" s="8">
        <v>1.85</v>
      </c>
      <c r="C134" s="8">
        <v>86.85</v>
      </c>
      <c r="D134" s="8">
        <v>1.92</v>
      </c>
      <c r="E134" s="8">
        <v>2.54</v>
      </c>
      <c r="F134" s="8">
        <v>3.85</v>
      </c>
      <c r="G134" s="8">
        <v>2.46</v>
      </c>
      <c r="H134" s="8">
        <v>5</v>
      </c>
      <c r="I134" s="8">
        <v>5.77</v>
      </c>
      <c r="J134" s="8">
        <v>14.31</v>
      </c>
      <c r="K134" s="8">
        <v>5.31</v>
      </c>
      <c r="L134" s="8">
        <v>6.0999999999999999E-2</v>
      </c>
      <c r="M134" s="8">
        <v>172.54</v>
      </c>
      <c r="N134" s="8">
        <v>9.59</v>
      </c>
      <c r="O134" s="29" t="str">
        <f t="shared" si="4"/>
        <v>Fixed</v>
      </c>
      <c r="P134" s="32">
        <v>1</v>
      </c>
      <c r="Q134" s="32">
        <v>1</v>
      </c>
      <c r="R134" s="32">
        <v>1</v>
      </c>
      <c r="S134" s="1">
        <f t="shared" si="3"/>
        <v>2</v>
      </c>
    </row>
    <row r="135" spans="1:19" x14ac:dyDescent="0.35">
      <c r="A135" s="5" t="s">
        <v>123</v>
      </c>
      <c r="B135" s="6">
        <v>3.25</v>
      </c>
      <c r="C135" s="6">
        <v>73.95</v>
      </c>
      <c r="D135" s="6">
        <v>26.34</v>
      </c>
      <c r="E135" s="6">
        <v>8.6999999999999993</v>
      </c>
      <c r="F135" s="6">
        <v>14.77</v>
      </c>
      <c r="G135" s="6">
        <v>5.84</v>
      </c>
      <c r="H135" s="6">
        <v>14.55</v>
      </c>
      <c r="I135" s="6">
        <v>41.11</v>
      </c>
      <c r="J135" s="6">
        <v>81.010000000000005</v>
      </c>
      <c r="K135" s="6">
        <v>4.4999999999999998E-2</v>
      </c>
      <c r="L135" s="6">
        <v>1.0999999999999999E-2</v>
      </c>
      <c r="M135" s="6">
        <v>0.82</v>
      </c>
      <c r="N135" s="6">
        <v>4.4999999999999998E-2</v>
      </c>
      <c r="O135" s="29" t="str">
        <f t="shared" si="4"/>
        <v>Fixed</v>
      </c>
      <c r="P135" s="32">
        <v>2</v>
      </c>
      <c r="Q135" s="27">
        <v>0</v>
      </c>
      <c r="R135" s="32">
        <v>3</v>
      </c>
      <c r="S135" s="1">
        <f t="shared" si="3"/>
        <v>3</v>
      </c>
    </row>
    <row r="136" spans="1:19" x14ac:dyDescent="0.35">
      <c r="A136" s="7" t="s">
        <v>40</v>
      </c>
      <c r="B136" s="8">
        <v>2.1</v>
      </c>
      <c r="C136" s="8">
        <v>82.62</v>
      </c>
      <c r="D136" s="8">
        <v>8.1</v>
      </c>
      <c r="E136" s="8">
        <v>4.4800000000000004</v>
      </c>
      <c r="F136" s="8">
        <v>5.9</v>
      </c>
      <c r="G136" s="8">
        <v>2.9</v>
      </c>
      <c r="H136" s="8">
        <v>7.38</v>
      </c>
      <c r="I136" s="8">
        <v>14</v>
      </c>
      <c r="J136" s="8">
        <v>30.51</v>
      </c>
      <c r="K136" s="8">
        <v>1.19</v>
      </c>
      <c r="L136" s="8">
        <v>0.17</v>
      </c>
      <c r="M136" s="8">
        <v>30.99</v>
      </c>
      <c r="N136" s="8">
        <v>1.72</v>
      </c>
      <c r="O136" s="29" t="str">
        <f t="shared" si="4"/>
        <v>Fixed</v>
      </c>
      <c r="P136" s="32">
        <v>1</v>
      </c>
      <c r="Q136" s="32">
        <v>1</v>
      </c>
      <c r="R136" s="32">
        <v>1</v>
      </c>
      <c r="S136" s="1">
        <f t="shared" si="3"/>
        <v>2</v>
      </c>
    </row>
    <row r="137" spans="1:19" x14ac:dyDescent="0.35">
      <c r="A137" s="5" t="s">
        <v>127</v>
      </c>
      <c r="B137" s="6">
        <v>5</v>
      </c>
      <c r="C137" s="6">
        <v>78.86</v>
      </c>
      <c r="D137" s="6">
        <v>16</v>
      </c>
      <c r="E137" s="6">
        <v>6.29</v>
      </c>
      <c r="F137" s="6">
        <v>11.57</v>
      </c>
      <c r="G137" s="6">
        <v>3.57</v>
      </c>
      <c r="H137" s="6">
        <v>9.86</v>
      </c>
      <c r="I137" s="6">
        <v>27.57</v>
      </c>
      <c r="J137" s="6">
        <v>48.54</v>
      </c>
      <c r="K137" s="6">
        <v>0.43</v>
      </c>
      <c r="L137" s="6">
        <v>0.21</v>
      </c>
      <c r="M137" s="6">
        <v>10.38</v>
      </c>
      <c r="N137" s="6">
        <v>0.57999999999999996</v>
      </c>
      <c r="O137" s="29" t="str">
        <f t="shared" si="4"/>
        <v>Fixed</v>
      </c>
      <c r="P137" s="32">
        <v>1</v>
      </c>
      <c r="Q137" s="32">
        <v>4</v>
      </c>
      <c r="R137" s="27">
        <v>0</v>
      </c>
      <c r="S137" s="1">
        <f t="shared" si="3"/>
        <v>4</v>
      </c>
    </row>
    <row r="138" spans="1:19" x14ac:dyDescent="0.35">
      <c r="A138" s="7" t="s">
        <v>116</v>
      </c>
      <c r="B138" s="8">
        <v>2.57</v>
      </c>
      <c r="C138" s="8">
        <v>81.91</v>
      </c>
      <c r="D138" s="8">
        <v>6.77</v>
      </c>
      <c r="E138" s="8">
        <v>2.91</v>
      </c>
      <c r="F138" s="8">
        <v>8.7100000000000009</v>
      </c>
      <c r="G138" s="8">
        <v>3.46</v>
      </c>
      <c r="H138" s="8">
        <v>6.37</v>
      </c>
      <c r="I138" s="8">
        <v>15.49</v>
      </c>
      <c r="J138" s="8">
        <v>27.28</v>
      </c>
      <c r="K138" s="8">
        <v>1.1399999999999999</v>
      </c>
      <c r="L138" s="8">
        <v>0.1</v>
      </c>
      <c r="M138" s="8">
        <v>17.14</v>
      </c>
      <c r="N138" s="8">
        <v>0.95</v>
      </c>
      <c r="O138" s="29" t="str">
        <f t="shared" si="4"/>
        <v>Fixed</v>
      </c>
      <c r="P138" s="32">
        <v>1</v>
      </c>
      <c r="Q138" s="27">
        <v>0</v>
      </c>
      <c r="R138" s="32">
        <v>3</v>
      </c>
      <c r="S138" s="1">
        <f t="shared" si="3"/>
        <v>3</v>
      </c>
    </row>
    <row r="139" spans="1:19" x14ac:dyDescent="0.35">
      <c r="A139" s="5" t="s">
        <v>175</v>
      </c>
      <c r="B139" s="6">
        <v>2.0699999999999998</v>
      </c>
      <c r="C139" s="6">
        <v>85.87</v>
      </c>
      <c r="D139" s="6">
        <v>8.8699999999999992</v>
      </c>
      <c r="E139" s="6">
        <v>3.8</v>
      </c>
      <c r="F139" s="6">
        <v>5.27</v>
      </c>
      <c r="G139" s="6">
        <v>3.87</v>
      </c>
      <c r="H139" s="6">
        <v>7.67</v>
      </c>
      <c r="I139" s="6">
        <v>14.13</v>
      </c>
      <c r="J139" s="6">
        <v>33.97</v>
      </c>
      <c r="K139" s="6">
        <v>0.2</v>
      </c>
      <c r="L139" s="6">
        <v>2.1999999999999999E-2</v>
      </c>
      <c r="M139" s="6">
        <v>8.6</v>
      </c>
      <c r="N139" s="6">
        <v>0.48</v>
      </c>
      <c r="O139" s="29" t="str">
        <f t="shared" si="4"/>
        <v>Fixed</v>
      </c>
      <c r="P139" s="32">
        <v>1</v>
      </c>
      <c r="Q139" s="32">
        <v>7</v>
      </c>
      <c r="R139" s="32">
        <v>1</v>
      </c>
      <c r="S139" s="1">
        <f t="shared" si="3"/>
        <v>8</v>
      </c>
    </row>
    <row r="140" spans="1:19" x14ac:dyDescent="0.35">
      <c r="A140" s="7" t="s">
        <v>50</v>
      </c>
      <c r="B140" s="8">
        <v>4.1100000000000003</v>
      </c>
      <c r="C140" s="8">
        <v>69.56</v>
      </c>
      <c r="D140" s="8">
        <v>19.78</v>
      </c>
      <c r="E140" s="8">
        <v>8.2200000000000006</v>
      </c>
      <c r="F140" s="8">
        <v>14.22</v>
      </c>
      <c r="G140" s="8">
        <v>5.67</v>
      </c>
      <c r="H140" s="8">
        <v>13.89</v>
      </c>
      <c r="I140" s="8">
        <v>34</v>
      </c>
      <c r="J140" s="8">
        <v>73.010000000000005</v>
      </c>
      <c r="K140" s="8">
        <v>0.22</v>
      </c>
      <c r="L140" s="8">
        <v>0.22</v>
      </c>
      <c r="M140" s="8">
        <v>2.76</v>
      </c>
      <c r="N140" s="8">
        <v>0.15</v>
      </c>
      <c r="O140" s="29" t="str">
        <f t="shared" si="4"/>
        <v>Fixed</v>
      </c>
      <c r="P140" s="32">
        <v>1</v>
      </c>
      <c r="Q140" s="32">
        <v>1</v>
      </c>
      <c r="R140" s="32">
        <v>1</v>
      </c>
      <c r="S140" s="1">
        <f t="shared" si="3"/>
        <v>2</v>
      </c>
    </row>
    <row r="141" spans="1:19" x14ac:dyDescent="0.35">
      <c r="A141" s="7" t="s">
        <v>126</v>
      </c>
      <c r="B141" s="8">
        <v>3.25</v>
      </c>
      <c r="C141" s="8">
        <v>74.75</v>
      </c>
      <c r="D141" s="8">
        <v>18.329999999999998</v>
      </c>
      <c r="E141" s="8">
        <v>6.08</v>
      </c>
      <c r="F141" s="8">
        <v>12</v>
      </c>
      <c r="G141" s="8">
        <v>4.67</v>
      </c>
      <c r="H141" s="8">
        <v>10.75</v>
      </c>
      <c r="I141" s="8">
        <v>30.33</v>
      </c>
      <c r="J141" s="8">
        <v>53.94</v>
      </c>
      <c r="K141" s="8">
        <v>0.33</v>
      </c>
      <c r="L141" s="8">
        <v>2.1000000000000001E-2</v>
      </c>
      <c r="M141" s="8">
        <v>5.17</v>
      </c>
      <c r="N141" s="8">
        <v>0.28999999999999998</v>
      </c>
      <c r="O141" s="29" t="str">
        <f t="shared" si="4"/>
        <v>Fixed</v>
      </c>
      <c r="P141" s="32">
        <v>1</v>
      </c>
      <c r="Q141" s="32">
        <v>1</v>
      </c>
      <c r="R141" s="32">
        <v>1</v>
      </c>
      <c r="S141" s="1">
        <f t="shared" si="3"/>
        <v>2</v>
      </c>
    </row>
    <row r="142" spans="1:19" x14ac:dyDescent="0.35">
      <c r="A142" s="7" t="s">
        <v>212</v>
      </c>
      <c r="B142" s="8">
        <v>5.54</v>
      </c>
      <c r="C142" s="8">
        <v>68.239999999999995</v>
      </c>
      <c r="D142" s="8">
        <v>66.66</v>
      </c>
      <c r="E142" s="8">
        <v>15.9</v>
      </c>
      <c r="F142" s="8">
        <v>45.65</v>
      </c>
      <c r="G142" s="8">
        <v>7.69</v>
      </c>
      <c r="H142" s="8">
        <v>23.59</v>
      </c>
      <c r="I142" s="8">
        <v>112.31</v>
      </c>
      <c r="J142" s="8">
        <v>168.42</v>
      </c>
      <c r="K142" s="8">
        <v>1.06</v>
      </c>
      <c r="L142" s="8">
        <v>9.8000000000000004E-2</v>
      </c>
      <c r="M142" s="8">
        <v>997.22</v>
      </c>
      <c r="N142" s="8">
        <v>55.4</v>
      </c>
      <c r="O142" s="29" t="str">
        <f t="shared" si="4"/>
        <v>Fixed</v>
      </c>
      <c r="P142" s="32">
        <v>1</v>
      </c>
      <c r="Q142" s="32">
        <v>1</v>
      </c>
      <c r="R142" s="32">
        <v>1</v>
      </c>
      <c r="S142" s="1">
        <f t="shared" si="3"/>
        <v>2</v>
      </c>
    </row>
    <row r="143" spans="1:19" x14ac:dyDescent="0.35">
      <c r="A143" s="5" t="s">
        <v>203</v>
      </c>
      <c r="B143" s="6">
        <v>2.84</v>
      </c>
      <c r="C143" s="6">
        <v>81.05</v>
      </c>
      <c r="D143" s="6">
        <v>6.5</v>
      </c>
      <c r="E143" s="6">
        <v>3.02</v>
      </c>
      <c r="F143" s="6">
        <v>8.98</v>
      </c>
      <c r="G143" s="6">
        <v>3.86</v>
      </c>
      <c r="H143" s="6">
        <v>6.89</v>
      </c>
      <c r="I143" s="6">
        <v>15.48</v>
      </c>
      <c r="J143" s="6">
        <v>29.13</v>
      </c>
      <c r="K143" s="6">
        <v>1.0900000000000001</v>
      </c>
      <c r="L143" s="6">
        <v>8.2000000000000003E-2</v>
      </c>
      <c r="M143" s="6">
        <v>17.86</v>
      </c>
      <c r="N143" s="6">
        <v>0.99</v>
      </c>
      <c r="O143" s="29" t="str">
        <f t="shared" si="4"/>
        <v>Fixed</v>
      </c>
      <c r="P143" s="32">
        <v>1</v>
      </c>
      <c r="Q143" s="32">
        <v>1</v>
      </c>
      <c r="R143" s="32">
        <v>1</v>
      </c>
      <c r="S143" s="1">
        <f t="shared" si="3"/>
        <v>2</v>
      </c>
    </row>
    <row r="144" spans="1:19" x14ac:dyDescent="0.35">
      <c r="A144" s="7" t="s">
        <v>210</v>
      </c>
      <c r="B144" s="8">
        <v>1.55</v>
      </c>
      <c r="C144" s="8">
        <v>90</v>
      </c>
      <c r="D144" s="8">
        <v>6.09</v>
      </c>
      <c r="E144" s="8">
        <v>3.82</v>
      </c>
      <c r="F144" s="8">
        <v>3.45</v>
      </c>
      <c r="G144" s="8">
        <v>2.09</v>
      </c>
      <c r="H144" s="8">
        <v>5.91</v>
      </c>
      <c r="I144" s="8">
        <v>9.5500000000000007</v>
      </c>
      <c r="J144" s="8">
        <v>21.18</v>
      </c>
      <c r="K144" s="8">
        <v>0.18</v>
      </c>
      <c r="L144" s="8">
        <v>0.18</v>
      </c>
      <c r="M144" s="8">
        <v>1.34</v>
      </c>
      <c r="N144" s="8">
        <v>7.4999999999999997E-2</v>
      </c>
      <c r="O144" s="29" t="str">
        <f t="shared" si="4"/>
        <v>Fixed</v>
      </c>
      <c r="P144" s="32">
        <v>2</v>
      </c>
      <c r="Q144" s="32">
        <v>2</v>
      </c>
      <c r="R144" s="32">
        <v>2</v>
      </c>
      <c r="S144" s="1">
        <f t="shared" si="3"/>
        <v>4</v>
      </c>
    </row>
    <row r="145" spans="1:19" x14ac:dyDescent="0.35">
      <c r="A145" s="7" t="s">
        <v>164</v>
      </c>
      <c r="B145" s="8">
        <v>1.79</v>
      </c>
      <c r="C145" s="8">
        <v>85.84</v>
      </c>
      <c r="D145" s="8">
        <v>7.16</v>
      </c>
      <c r="E145" s="8">
        <v>3.63</v>
      </c>
      <c r="F145" s="8">
        <v>5.26</v>
      </c>
      <c r="G145" s="8">
        <v>2.89</v>
      </c>
      <c r="H145" s="8">
        <v>6.53</v>
      </c>
      <c r="I145" s="8">
        <v>12.42</v>
      </c>
      <c r="J145" s="8">
        <v>27.56</v>
      </c>
      <c r="K145" s="8">
        <v>0.16</v>
      </c>
      <c r="L145" s="8">
        <v>0.16</v>
      </c>
      <c r="M145" s="8">
        <v>5.74</v>
      </c>
      <c r="N145" s="8">
        <v>0.32</v>
      </c>
      <c r="O145" s="29" t="str">
        <f t="shared" si="4"/>
        <v>Fixed</v>
      </c>
      <c r="P145" s="32">
        <v>2</v>
      </c>
      <c r="Q145" s="32">
        <v>7</v>
      </c>
      <c r="R145" s="32">
        <v>2</v>
      </c>
      <c r="S145" s="1">
        <f t="shared" si="3"/>
        <v>9</v>
      </c>
    </row>
    <row r="146" spans="1:19" x14ac:dyDescent="0.35">
      <c r="A146" s="7" t="s">
        <v>54</v>
      </c>
      <c r="B146" s="8">
        <v>2.15</v>
      </c>
      <c r="C146" s="8">
        <v>78.540000000000006</v>
      </c>
      <c r="D146" s="8">
        <v>13.85</v>
      </c>
      <c r="E146" s="8">
        <v>5.62</v>
      </c>
      <c r="F146" s="8">
        <v>8.08</v>
      </c>
      <c r="G146" s="8">
        <v>4</v>
      </c>
      <c r="H146" s="8">
        <v>9.6199999999999992</v>
      </c>
      <c r="I146" s="8">
        <v>21.92</v>
      </c>
      <c r="J146" s="8">
        <v>45.25</v>
      </c>
      <c r="K146" s="8">
        <v>7.6999999999999999E-2</v>
      </c>
      <c r="L146" s="8">
        <v>7.6999999999999999E-2</v>
      </c>
      <c r="M146" s="8">
        <v>1.3</v>
      </c>
      <c r="N146" s="8">
        <v>7.1999999999999995E-2</v>
      </c>
      <c r="O146" s="29" t="str">
        <f t="shared" si="4"/>
        <v>Fixed</v>
      </c>
      <c r="P146" s="32">
        <v>1</v>
      </c>
      <c r="Q146" s="32">
        <v>1</v>
      </c>
      <c r="R146" s="32">
        <v>1</v>
      </c>
      <c r="S146" s="1">
        <f t="shared" si="3"/>
        <v>2</v>
      </c>
    </row>
    <row r="147" spans="1:19" x14ac:dyDescent="0.35">
      <c r="A147" s="7" t="s">
        <v>112</v>
      </c>
      <c r="B147" s="8">
        <v>1.5</v>
      </c>
      <c r="C147" s="8">
        <v>88.83</v>
      </c>
      <c r="D147" s="8">
        <v>9.67</v>
      </c>
      <c r="E147" s="8">
        <v>4.83</v>
      </c>
      <c r="F147" s="8">
        <v>4.33</v>
      </c>
      <c r="G147" s="8">
        <v>2.17</v>
      </c>
      <c r="H147" s="8">
        <v>7</v>
      </c>
      <c r="I147" s="8">
        <v>14</v>
      </c>
      <c r="J147" s="8">
        <v>27.96</v>
      </c>
      <c r="K147" s="8">
        <v>0</v>
      </c>
      <c r="L147" s="8">
        <v>0</v>
      </c>
      <c r="M147" s="8">
        <v>0</v>
      </c>
      <c r="N147" s="8">
        <v>0</v>
      </c>
      <c r="O147" s="29" t="str">
        <f t="shared" si="4"/>
        <v>Fixed</v>
      </c>
      <c r="P147" s="32">
        <v>1</v>
      </c>
      <c r="Q147" s="32">
        <v>1</v>
      </c>
      <c r="R147" s="32">
        <v>1</v>
      </c>
      <c r="S147" s="1">
        <f t="shared" si="3"/>
        <v>2</v>
      </c>
    </row>
    <row r="148" spans="1:19" x14ac:dyDescent="0.35">
      <c r="A148" s="7" t="s">
        <v>196</v>
      </c>
      <c r="B148" s="8">
        <v>1.77</v>
      </c>
      <c r="C148" s="8">
        <v>87.33</v>
      </c>
      <c r="D148" s="8">
        <v>6.56</v>
      </c>
      <c r="E148" s="8">
        <v>3.17</v>
      </c>
      <c r="F148" s="8">
        <v>4.53</v>
      </c>
      <c r="G148" s="8">
        <v>1.97</v>
      </c>
      <c r="H148" s="8">
        <v>5.14</v>
      </c>
      <c r="I148" s="8">
        <v>11.08</v>
      </c>
      <c r="J148" s="8">
        <v>19.03</v>
      </c>
      <c r="K148" s="8">
        <v>8.3000000000000004E-2</v>
      </c>
      <c r="L148" s="8">
        <v>8.3000000000000004E-2</v>
      </c>
      <c r="M148" s="8">
        <v>1.19</v>
      </c>
      <c r="N148" s="8">
        <v>6.6000000000000003E-2</v>
      </c>
      <c r="O148" s="29" t="str">
        <f t="shared" si="4"/>
        <v>Fixed</v>
      </c>
      <c r="P148" s="32">
        <v>1</v>
      </c>
      <c r="Q148" s="32">
        <v>1</v>
      </c>
      <c r="R148" s="32">
        <v>1</v>
      </c>
      <c r="S148" s="1">
        <f t="shared" si="3"/>
        <v>2</v>
      </c>
    </row>
    <row r="149" spans="1:19" x14ac:dyDescent="0.35">
      <c r="A149" s="5" t="s">
        <v>115</v>
      </c>
      <c r="B149" s="6">
        <v>3.7</v>
      </c>
      <c r="C149" s="6">
        <v>76.03</v>
      </c>
      <c r="D149" s="6">
        <v>14.28</v>
      </c>
      <c r="E149" s="6">
        <v>6.67</v>
      </c>
      <c r="F149" s="6">
        <v>11.41</v>
      </c>
      <c r="G149" s="6">
        <v>5.79</v>
      </c>
      <c r="H149" s="6">
        <v>12.46</v>
      </c>
      <c r="I149" s="6">
        <v>25.69</v>
      </c>
      <c r="J149" s="6">
        <v>58.91</v>
      </c>
      <c r="K149" s="6">
        <v>1.33</v>
      </c>
      <c r="L149" s="6">
        <v>0.1</v>
      </c>
      <c r="M149" s="6">
        <v>53.64</v>
      </c>
      <c r="N149" s="6">
        <v>2.98</v>
      </c>
      <c r="O149" s="29" t="str">
        <f t="shared" si="4"/>
        <v>Fixed</v>
      </c>
      <c r="P149" s="32">
        <v>2</v>
      </c>
      <c r="Q149" s="32">
        <v>2</v>
      </c>
      <c r="R149" s="32">
        <v>2</v>
      </c>
      <c r="S149" s="1">
        <f t="shared" si="3"/>
        <v>4</v>
      </c>
    </row>
    <row r="150" spans="1:19" x14ac:dyDescent="0.35">
      <c r="A150" s="5" t="s">
        <v>197</v>
      </c>
      <c r="B150" s="6">
        <v>6</v>
      </c>
      <c r="C150" s="6">
        <v>65.239999999999995</v>
      </c>
      <c r="D150" s="6">
        <v>51.36</v>
      </c>
      <c r="E150" s="6">
        <v>11.98</v>
      </c>
      <c r="F150" s="6">
        <v>44.05</v>
      </c>
      <c r="G150" s="6">
        <v>8.3800000000000008</v>
      </c>
      <c r="H150" s="6">
        <v>20.36</v>
      </c>
      <c r="I150" s="6">
        <v>95.4</v>
      </c>
      <c r="J150" s="6">
        <v>133.09</v>
      </c>
      <c r="K150" s="6">
        <v>0.28999999999999998</v>
      </c>
      <c r="L150" s="6">
        <v>2.1999999999999999E-2</v>
      </c>
      <c r="M150" s="6">
        <v>3.79</v>
      </c>
      <c r="N150" s="6">
        <v>0.21</v>
      </c>
      <c r="O150" s="29" t="str">
        <f t="shared" ref="O150:O181" si="5">IF(NOT(ISERR(SEARCH("*-Buggy",$A150))), "Buggy", IF(NOT(ISERR(SEARCH("*-Fixed",$A150))), "Fixed", IF(NOT(ISERR(SEARCH("*-Repaired",$A150))), "Repaired", "")))</f>
        <v>Fixed</v>
      </c>
      <c r="P150" s="32">
        <v>1</v>
      </c>
      <c r="Q150" s="32">
        <v>1</v>
      </c>
      <c r="R150" s="32">
        <v>1</v>
      </c>
      <c r="S150" s="1">
        <f t="shared" si="3"/>
        <v>2</v>
      </c>
    </row>
    <row r="151" spans="1:19" x14ac:dyDescent="0.35">
      <c r="A151" s="5" t="s">
        <v>110</v>
      </c>
      <c r="B151" s="6">
        <v>3</v>
      </c>
      <c r="C151" s="6">
        <v>75.11</v>
      </c>
      <c r="D151" s="6">
        <v>11.33</v>
      </c>
      <c r="E151" s="6">
        <v>6</v>
      </c>
      <c r="F151" s="6">
        <v>10.11</v>
      </c>
      <c r="G151" s="6">
        <v>5.1100000000000003</v>
      </c>
      <c r="H151" s="6">
        <v>11.11</v>
      </c>
      <c r="I151" s="6">
        <v>21.44</v>
      </c>
      <c r="J151" s="6">
        <v>51.12</v>
      </c>
      <c r="K151" s="6">
        <v>0</v>
      </c>
      <c r="L151" s="6">
        <v>0</v>
      </c>
      <c r="M151" s="6">
        <v>0</v>
      </c>
      <c r="N151" s="6">
        <v>0</v>
      </c>
      <c r="O151" s="29" t="str">
        <f t="shared" si="5"/>
        <v>Fixed</v>
      </c>
      <c r="P151" s="32">
        <v>1</v>
      </c>
      <c r="Q151" s="32">
        <v>1</v>
      </c>
      <c r="R151" s="32">
        <v>1</v>
      </c>
      <c r="S151" s="1">
        <f t="shared" si="3"/>
        <v>2</v>
      </c>
    </row>
    <row r="152" spans="1:19" x14ac:dyDescent="0.35">
      <c r="A152" s="5" t="s">
        <v>43</v>
      </c>
      <c r="B152" s="6">
        <v>2.57</v>
      </c>
      <c r="C152" s="6">
        <v>82.86</v>
      </c>
      <c r="D152" s="6">
        <v>14.86</v>
      </c>
      <c r="E152" s="6">
        <v>6.43</v>
      </c>
      <c r="F152" s="6">
        <v>7.71</v>
      </c>
      <c r="G152" s="6">
        <v>3.57</v>
      </c>
      <c r="H152" s="6">
        <v>10</v>
      </c>
      <c r="I152" s="6">
        <v>22.57</v>
      </c>
      <c r="J152" s="6">
        <v>50.99</v>
      </c>
      <c r="K152" s="6">
        <v>0.14000000000000001</v>
      </c>
      <c r="L152" s="6">
        <v>0.14000000000000001</v>
      </c>
      <c r="M152" s="6">
        <v>2.58</v>
      </c>
      <c r="N152" s="6">
        <v>0.14000000000000001</v>
      </c>
      <c r="O152" s="29" t="str">
        <f t="shared" si="5"/>
        <v>Fixed</v>
      </c>
      <c r="P152" s="32">
        <v>1</v>
      </c>
      <c r="Q152" s="32">
        <v>1</v>
      </c>
      <c r="R152" s="32">
        <v>1</v>
      </c>
      <c r="S152" s="1">
        <f t="shared" si="3"/>
        <v>2</v>
      </c>
    </row>
    <row r="153" spans="1:19" x14ac:dyDescent="0.35">
      <c r="A153" s="5" t="s">
        <v>25</v>
      </c>
      <c r="B153" s="6">
        <v>2.2000000000000002</v>
      </c>
      <c r="C153" s="6">
        <v>84</v>
      </c>
      <c r="D153" s="6">
        <v>9</v>
      </c>
      <c r="E153" s="6">
        <v>4</v>
      </c>
      <c r="F153" s="6">
        <v>6.6</v>
      </c>
      <c r="G153" s="6">
        <v>3.4</v>
      </c>
      <c r="H153" s="6">
        <v>7.4</v>
      </c>
      <c r="I153" s="6">
        <v>15.6</v>
      </c>
      <c r="J153" s="6">
        <v>30.3</v>
      </c>
      <c r="K153" s="6">
        <v>0</v>
      </c>
      <c r="L153" s="6">
        <v>0</v>
      </c>
      <c r="M153" s="6">
        <v>0</v>
      </c>
      <c r="N153" s="6">
        <v>0</v>
      </c>
      <c r="O153" s="29" t="str">
        <f t="shared" si="5"/>
        <v>Fixed</v>
      </c>
      <c r="P153" s="32">
        <v>1</v>
      </c>
      <c r="Q153" s="32">
        <v>1</v>
      </c>
      <c r="R153" s="32">
        <v>3</v>
      </c>
      <c r="S153" s="1">
        <f t="shared" si="3"/>
        <v>4</v>
      </c>
    </row>
    <row r="154" spans="1:19" x14ac:dyDescent="0.35">
      <c r="A154" s="5" t="s">
        <v>88</v>
      </c>
      <c r="B154" s="6">
        <v>1.75</v>
      </c>
      <c r="C154" s="6">
        <v>84.25</v>
      </c>
      <c r="D154" s="6">
        <v>5.5</v>
      </c>
      <c r="E154" s="6">
        <v>3.75</v>
      </c>
      <c r="F154" s="6">
        <v>3.5</v>
      </c>
      <c r="G154" s="6">
        <v>1.75</v>
      </c>
      <c r="H154" s="6">
        <v>5.5</v>
      </c>
      <c r="I154" s="6">
        <v>9</v>
      </c>
      <c r="J154" s="6">
        <v>17.59</v>
      </c>
      <c r="K154" s="6">
        <v>0.5</v>
      </c>
      <c r="L154" s="6">
        <v>0.12</v>
      </c>
      <c r="M154" s="6">
        <v>9</v>
      </c>
      <c r="N154" s="6">
        <v>0.5</v>
      </c>
      <c r="O154" s="29" t="str">
        <f t="shared" si="5"/>
        <v>Fixed</v>
      </c>
      <c r="P154" s="32">
        <v>1</v>
      </c>
      <c r="Q154" s="32">
        <v>1</v>
      </c>
      <c r="R154" s="32">
        <v>1</v>
      </c>
      <c r="S154" s="1">
        <f t="shared" si="3"/>
        <v>2</v>
      </c>
    </row>
    <row r="155" spans="1:19" x14ac:dyDescent="0.35">
      <c r="A155" s="5" t="s">
        <v>64</v>
      </c>
      <c r="B155" s="6">
        <v>3.31</v>
      </c>
      <c r="C155" s="6">
        <v>77.38</v>
      </c>
      <c r="D155" s="6">
        <v>12.75</v>
      </c>
      <c r="E155" s="6">
        <v>5.62</v>
      </c>
      <c r="F155" s="6">
        <v>8.56</v>
      </c>
      <c r="G155" s="6">
        <v>5.5</v>
      </c>
      <c r="H155" s="6">
        <v>11.12</v>
      </c>
      <c r="I155" s="6">
        <v>21.31</v>
      </c>
      <c r="J155" s="6">
        <v>50.32</v>
      </c>
      <c r="K155" s="6">
        <v>0</v>
      </c>
      <c r="L155" s="6">
        <v>0</v>
      </c>
      <c r="M155" s="6">
        <v>0</v>
      </c>
      <c r="N155" s="6">
        <v>0</v>
      </c>
      <c r="O155" s="29" t="str">
        <f t="shared" si="5"/>
        <v>Fixed</v>
      </c>
      <c r="P155" s="32">
        <v>1</v>
      </c>
      <c r="Q155" s="27">
        <v>0</v>
      </c>
      <c r="R155" s="32">
        <v>3</v>
      </c>
      <c r="S155" s="1">
        <f t="shared" si="3"/>
        <v>3</v>
      </c>
    </row>
    <row r="156" spans="1:19" x14ac:dyDescent="0.35">
      <c r="A156" s="5" t="s">
        <v>84</v>
      </c>
      <c r="B156" s="6">
        <v>2.68</v>
      </c>
      <c r="C156" s="6">
        <v>82.19</v>
      </c>
      <c r="D156" s="6">
        <v>10.62</v>
      </c>
      <c r="E156" s="6">
        <v>5.91</v>
      </c>
      <c r="F156" s="6">
        <v>7.64</v>
      </c>
      <c r="G156" s="6">
        <v>3.08</v>
      </c>
      <c r="H156" s="6">
        <v>8.98</v>
      </c>
      <c r="I156" s="6">
        <v>18.260000000000002</v>
      </c>
      <c r="J156" s="6">
        <v>42.8</v>
      </c>
      <c r="K156" s="6">
        <v>0.47</v>
      </c>
      <c r="L156" s="6">
        <v>4.2999999999999997E-2</v>
      </c>
      <c r="M156" s="6">
        <v>160.52000000000001</v>
      </c>
      <c r="N156" s="6">
        <v>8.92</v>
      </c>
      <c r="O156" s="29" t="str">
        <f t="shared" si="5"/>
        <v>Fixed</v>
      </c>
      <c r="P156" s="32">
        <v>1</v>
      </c>
      <c r="Q156" s="32">
        <v>1</v>
      </c>
      <c r="R156" s="32">
        <v>1</v>
      </c>
      <c r="S156" s="1">
        <f t="shared" ref="S156:S219" si="6">Q156+R156</f>
        <v>2</v>
      </c>
    </row>
    <row r="157" spans="1:19" ht="15" thickBot="1" x14ac:dyDescent="0.4">
      <c r="A157" s="20" t="s">
        <v>166</v>
      </c>
      <c r="B157" s="21">
        <v>1.57</v>
      </c>
      <c r="C157" s="21">
        <v>84.49</v>
      </c>
      <c r="D157" s="21">
        <v>10.44</v>
      </c>
      <c r="E157" s="21">
        <v>3.94</v>
      </c>
      <c r="F157" s="21">
        <v>5.6</v>
      </c>
      <c r="G157" s="21">
        <v>2.48</v>
      </c>
      <c r="H157" s="21">
        <v>6.41</v>
      </c>
      <c r="I157" s="21">
        <v>16.05</v>
      </c>
      <c r="J157" s="21">
        <v>25.78</v>
      </c>
      <c r="K157" s="21">
        <v>0.22</v>
      </c>
      <c r="L157" s="21">
        <v>1.4E-2</v>
      </c>
      <c r="M157" s="21">
        <v>4.21</v>
      </c>
      <c r="N157" s="21">
        <v>0.23</v>
      </c>
      <c r="O157" s="30" t="str">
        <f t="shared" si="5"/>
        <v>Fixed</v>
      </c>
      <c r="P157" s="33">
        <v>7</v>
      </c>
      <c r="Q157" s="33">
        <v>7</v>
      </c>
      <c r="R157" s="33">
        <v>7</v>
      </c>
      <c r="S157" s="1">
        <f t="shared" si="6"/>
        <v>14</v>
      </c>
    </row>
    <row r="158" spans="1:19" x14ac:dyDescent="0.35">
      <c r="A158" s="18" t="s">
        <v>161</v>
      </c>
      <c r="B158" s="19">
        <v>3.1</v>
      </c>
      <c r="C158" s="19">
        <v>69.430000000000007</v>
      </c>
      <c r="D158" s="19">
        <v>23.19</v>
      </c>
      <c r="E158" s="19">
        <v>6.57</v>
      </c>
      <c r="F158" s="19">
        <v>15.19</v>
      </c>
      <c r="G158" s="19">
        <v>3.57</v>
      </c>
      <c r="H158" s="19">
        <v>10.14</v>
      </c>
      <c r="I158" s="19">
        <v>38.380000000000003</v>
      </c>
      <c r="J158" s="19">
        <v>53.14</v>
      </c>
      <c r="K158" s="19">
        <v>0</v>
      </c>
      <c r="L158" s="19">
        <v>0</v>
      </c>
      <c r="M158" s="19">
        <v>0</v>
      </c>
      <c r="N158" s="19">
        <v>0</v>
      </c>
      <c r="O158" s="28" t="str">
        <f t="shared" si="5"/>
        <v>Repaired</v>
      </c>
      <c r="P158" s="31">
        <v>1</v>
      </c>
      <c r="Q158" s="31">
        <v>1</v>
      </c>
      <c r="R158" s="31">
        <v>1</v>
      </c>
      <c r="S158" s="1">
        <f t="shared" si="6"/>
        <v>2</v>
      </c>
    </row>
    <row r="159" spans="1:19" x14ac:dyDescent="0.35">
      <c r="A159" s="7" t="s">
        <v>130</v>
      </c>
      <c r="B159" s="8">
        <v>3</v>
      </c>
      <c r="C159" s="8">
        <v>80.569999999999993</v>
      </c>
      <c r="D159" s="8">
        <v>14.05</v>
      </c>
      <c r="E159" s="8">
        <v>5.52</v>
      </c>
      <c r="F159" s="8">
        <v>10.95</v>
      </c>
      <c r="G159" s="8">
        <v>3.1</v>
      </c>
      <c r="H159" s="8">
        <v>8.6199999999999992</v>
      </c>
      <c r="I159" s="8">
        <v>25</v>
      </c>
      <c r="J159" s="8">
        <v>44.15</v>
      </c>
      <c r="K159" s="8">
        <v>0.48</v>
      </c>
      <c r="L159" s="8">
        <v>8.3000000000000004E-2</v>
      </c>
      <c r="M159" s="8">
        <v>15.56</v>
      </c>
      <c r="N159" s="8">
        <v>0.86</v>
      </c>
      <c r="O159" s="29" t="str">
        <f t="shared" si="5"/>
        <v>Repaired</v>
      </c>
      <c r="P159" s="32">
        <v>1</v>
      </c>
      <c r="Q159" s="27">
        <v>0</v>
      </c>
      <c r="R159" s="32">
        <v>1</v>
      </c>
      <c r="S159" s="1">
        <f t="shared" si="6"/>
        <v>1</v>
      </c>
    </row>
    <row r="160" spans="1:19" x14ac:dyDescent="0.35">
      <c r="A160" s="5" t="s">
        <v>133</v>
      </c>
      <c r="B160" s="6">
        <v>2.9</v>
      </c>
      <c r="C160" s="6">
        <v>81.36</v>
      </c>
      <c r="D160" s="6">
        <v>13.41</v>
      </c>
      <c r="E160" s="6">
        <v>5.05</v>
      </c>
      <c r="F160" s="6">
        <v>9.17</v>
      </c>
      <c r="G160" s="6">
        <v>2.98</v>
      </c>
      <c r="H160" s="6">
        <v>8.0299999999999994</v>
      </c>
      <c r="I160" s="6">
        <v>22.58</v>
      </c>
      <c r="J160" s="6">
        <v>37.19</v>
      </c>
      <c r="K160" s="6">
        <v>0.17</v>
      </c>
      <c r="L160" s="6">
        <v>5.2999999999999999E-2</v>
      </c>
      <c r="M160" s="6">
        <v>4.83</v>
      </c>
      <c r="N160" s="6">
        <v>0.27</v>
      </c>
      <c r="O160" s="29" t="str">
        <f t="shared" si="5"/>
        <v>Repaired</v>
      </c>
      <c r="P160" s="32">
        <v>2</v>
      </c>
      <c r="Q160" s="27">
        <v>0</v>
      </c>
      <c r="R160" s="32">
        <v>4121</v>
      </c>
      <c r="S160" s="1">
        <f t="shared" si="6"/>
        <v>4121</v>
      </c>
    </row>
    <row r="161" spans="1:19" x14ac:dyDescent="0.35">
      <c r="A161" s="7" t="s">
        <v>36</v>
      </c>
      <c r="B161" s="8">
        <v>2.08</v>
      </c>
      <c r="C161" s="8">
        <v>86.72</v>
      </c>
      <c r="D161" s="8">
        <v>10.1</v>
      </c>
      <c r="E161" s="8">
        <v>3.92</v>
      </c>
      <c r="F161" s="8">
        <v>6.85</v>
      </c>
      <c r="G161" s="8">
        <v>2.1</v>
      </c>
      <c r="H161" s="8">
        <v>6.02</v>
      </c>
      <c r="I161" s="8">
        <v>16.95</v>
      </c>
      <c r="J161" s="8">
        <v>27.06</v>
      </c>
      <c r="K161" s="8">
        <v>0.17</v>
      </c>
      <c r="L161" s="8">
        <v>4.2000000000000003E-2</v>
      </c>
      <c r="M161" s="8">
        <v>4</v>
      </c>
      <c r="N161" s="8">
        <v>0.22</v>
      </c>
      <c r="O161" s="29" t="str">
        <f t="shared" si="5"/>
        <v>Repaired</v>
      </c>
      <c r="P161" s="32">
        <v>2</v>
      </c>
      <c r="Q161" s="32">
        <v>1</v>
      </c>
      <c r="R161" s="32">
        <v>4</v>
      </c>
      <c r="S161" s="1">
        <f t="shared" si="6"/>
        <v>5</v>
      </c>
    </row>
    <row r="162" spans="1:19" x14ac:dyDescent="0.35">
      <c r="A162" s="7" t="s">
        <v>148</v>
      </c>
      <c r="B162" s="8">
        <v>2.04</v>
      </c>
      <c r="C162" s="8">
        <v>84.89</v>
      </c>
      <c r="D162" s="8">
        <v>9.41</v>
      </c>
      <c r="E162" s="8">
        <v>4.1900000000000004</v>
      </c>
      <c r="F162" s="8">
        <v>7.85</v>
      </c>
      <c r="G162" s="8">
        <v>2.19</v>
      </c>
      <c r="H162" s="8">
        <v>6.37</v>
      </c>
      <c r="I162" s="8">
        <v>17.260000000000002</v>
      </c>
      <c r="J162" s="8">
        <v>28.47</v>
      </c>
      <c r="K162" s="8">
        <v>0</v>
      </c>
      <c r="L162" s="8">
        <v>0</v>
      </c>
      <c r="M162" s="8">
        <v>0</v>
      </c>
      <c r="N162" s="8">
        <v>0</v>
      </c>
      <c r="O162" s="29" t="str">
        <f t="shared" si="5"/>
        <v>Repaired</v>
      </c>
      <c r="P162" s="32">
        <v>2</v>
      </c>
      <c r="Q162" s="32">
        <v>2</v>
      </c>
      <c r="R162" s="32">
        <v>2</v>
      </c>
      <c r="S162" s="1">
        <f t="shared" si="6"/>
        <v>4</v>
      </c>
    </row>
    <row r="163" spans="1:19" x14ac:dyDescent="0.35">
      <c r="A163" s="5" t="s">
        <v>49</v>
      </c>
      <c r="B163" s="6">
        <v>2.5499999999999998</v>
      </c>
      <c r="C163" s="6">
        <v>80.41</v>
      </c>
      <c r="D163" s="6">
        <v>10.84</v>
      </c>
      <c r="E163" s="6">
        <v>5.39</v>
      </c>
      <c r="F163" s="6">
        <v>8.16</v>
      </c>
      <c r="G163" s="6">
        <v>3.16</v>
      </c>
      <c r="H163" s="6">
        <v>8.5500000000000007</v>
      </c>
      <c r="I163" s="6">
        <v>19</v>
      </c>
      <c r="J163" s="6">
        <v>38.68</v>
      </c>
      <c r="K163" s="6">
        <v>0.14000000000000001</v>
      </c>
      <c r="L163" s="6">
        <v>3.4000000000000002E-2</v>
      </c>
      <c r="M163" s="6">
        <v>2.5</v>
      </c>
      <c r="N163" s="6">
        <v>0.14000000000000001</v>
      </c>
      <c r="O163" s="29" t="str">
        <f t="shared" si="5"/>
        <v>Repaired</v>
      </c>
      <c r="P163" s="32">
        <v>1</v>
      </c>
      <c r="Q163" s="32">
        <v>1</v>
      </c>
      <c r="R163" s="32">
        <v>1</v>
      </c>
      <c r="S163" s="1">
        <f t="shared" si="6"/>
        <v>2</v>
      </c>
    </row>
    <row r="164" spans="1:19" x14ac:dyDescent="0.35">
      <c r="A164" s="7" t="s">
        <v>208</v>
      </c>
      <c r="B164" s="8">
        <v>5.31</v>
      </c>
      <c r="C164" s="8">
        <v>78.87</v>
      </c>
      <c r="D164" s="8">
        <v>10.35</v>
      </c>
      <c r="E164" s="8">
        <v>4.91</v>
      </c>
      <c r="F164" s="8">
        <v>11.47</v>
      </c>
      <c r="G164" s="8">
        <v>3.35</v>
      </c>
      <c r="H164" s="8">
        <v>8.26</v>
      </c>
      <c r="I164" s="8">
        <v>21.82</v>
      </c>
      <c r="J164" s="8">
        <v>37.21</v>
      </c>
      <c r="K164" s="8">
        <v>2.33</v>
      </c>
      <c r="L164" s="8">
        <v>3.7999999999999999E-2</v>
      </c>
      <c r="M164" s="8">
        <v>384.74</v>
      </c>
      <c r="N164" s="8">
        <v>21.37</v>
      </c>
      <c r="O164" s="29" t="str">
        <f t="shared" si="5"/>
        <v>Repaired</v>
      </c>
      <c r="P164" s="32">
        <v>1</v>
      </c>
      <c r="Q164" s="32">
        <v>1</v>
      </c>
      <c r="R164" s="32">
        <v>1</v>
      </c>
      <c r="S164" s="1">
        <f t="shared" si="6"/>
        <v>2</v>
      </c>
    </row>
    <row r="165" spans="1:19" x14ac:dyDescent="0.35">
      <c r="A165" s="7" t="s">
        <v>91</v>
      </c>
      <c r="B165" s="8">
        <v>5.19</v>
      </c>
      <c r="C165" s="8">
        <v>69.569999999999993</v>
      </c>
      <c r="D165" s="8">
        <v>22.9</v>
      </c>
      <c r="E165" s="8">
        <v>9.67</v>
      </c>
      <c r="F165" s="8">
        <v>18.38</v>
      </c>
      <c r="G165" s="8">
        <v>5.57</v>
      </c>
      <c r="H165" s="8">
        <v>15.24</v>
      </c>
      <c r="I165" s="8">
        <v>41.29</v>
      </c>
      <c r="J165" s="8">
        <v>85.34</v>
      </c>
      <c r="K165" s="8">
        <v>0</v>
      </c>
      <c r="L165" s="8">
        <v>0</v>
      </c>
      <c r="M165" s="8">
        <v>0</v>
      </c>
      <c r="N165" s="8">
        <v>0</v>
      </c>
      <c r="O165" s="29" t="str">
        <f t="shared" si="5"/>
        <v>Repaired</v>
      </c>
      <c r="P165" s="32">
        <v>1</v>
      </c>
      <c r="Q165" s="32">
        <v>3</v>
      </c>
      <c r="R165" s="27">
        <v>0</v>
      </c>
      <c r="S165" s="1">
        <f t="shared" si="6"/>
        <v>3</v>
      </c>
    </row>
    <row r="166" spans="1:19" x14ac:dyDescent="0.35">
      <c r="A166" s="5" t="s">
        <v>199</v>
      </c>
      <c r="B166" s="6">
        <v>2.99</v>
      </c>
      <c r="C166" s="6">
        <v>81.86</v>
      </c>
      <c r="D166" s="6">
        <v>10.39</v>
      </c>
      <c r="E166" s="6">
        <v>4.8</v>
      </c>
      <c r="F166" s="6">
        <v>9.27</v>
      </c>
      <c r="G166" s="6">
        <v>3.17</v>
      </c>
      <c r="H166" s="6">
        <v>7.97</v>
      </c>
      <c r="I166" s="6">
        <v>19.66</v>
      </c>
      <c r="J166" s="6">
        <v>36.1</v>
      </c>
      <c r="K166" s="6">
        <v>0.24</v>
      </c>
      <c r="L166" s="6">
        <v>2.5999999999999999E-2</v>
      </c>
      <c r="M166" s="6">
        <v>12.1</v>
      </c>
      <c r="N166" s="6">
        <v>0.67</v>
      </c>
      <c r="O166" s="29" t="str">
        <f t="shared" si="5"/>
        <v>Repaired</v>
      </c>
      <c r="P166" s="32">
        <v>1</v>
      </c>
      <c r="Q166" s="27">
        <v>0</v>
      </c>
      <c r="R166" s="32">
        <v>3</v>
      </c>
      <c r="S166" s="1">
        <f t="shared" si="6"/>
        <v>3</v>
      </c>
    </row>
    <row r="167" spans="1:19" x14ac:dyDescent="0.35">
      <c r="A167" s="7" t="s">
        <v>83</v>
      </c>
      <c r="B167" s="8">
        <v>3.29</v>
      </c>
      <c r="C167" s="8">
        <v>83.52</v>
      </c>
      <c r="D167" s="8">
        <v>9.67</v>
      </c>
      <c r="E167" s="8">
        <v>4.28</v>
      </c>
      <c r="F167" s="8">
        <v>8.3800000000000008</v>
      </c>
      <c r="G167" s="8">
        <v>3.03</v>
      </c>
      <c r="H167" s="8">
        <v>7.3</v>
      </c>
      <c r="I167" s="8">
        <v>18.05</v>
      </c>
      <c r="J167" s="8">
        <v>32.049999999999997</v>
      </c>
      <c r="K167" s="8">
        <v>0.71</v>
      </c>
      <c r="L167" s="8">
        <v>0.14000000000000001</v>
      </c>
      <c r="M167" s="8">
        <v>19.579999999999998</v>
      </c>
      <c r="N167" s="8">
        <v>1.0900000000000001</v>
      </c>
      <c r="O167" s="29" t="str">
        <f t="shared" si="5"/>
        <v>Repaired</v>
      </c>
      <c r="P167" s="32">
        <v>1</v>
      </c>
      <c r="Q167" s="27">
        <v>0</v>
      </c>
      <c r="R167" s="32">
        <v>1</v>
      </c>
      <c r="S167" s="1">
        <f t="shared" si="6"/>
        <v>1</v>
      </c>
    </row>
    <row r="168" spans="1:19" x14ac:dyDescent="0.35">
      <c r="A168" s="5" t="s">
        <v>151</v>
      </c>
      <c r="B168" s="6">
        <v>7.53</v>
      </c>
      <c r="C168" s="6">
        <v>75.56</v>
      </c>
      <c r="D168" s="6">
        <v>30.62</v>
      </c>
      <c r="E168" s="6">
        <v>10.26</v>
      </c>
      <c r="F168" s="6">
        <v>28.88</v>
      </c>
      <c r="G168" s="6">
        <v>4.6500000000000004</v>
      </c>
      <c r="H168" s="6">
        <v>14.91</v>
      </c>
      <c r="I168" s="6">
        <v>59.5</v>
      </c>
      <c r="J168" s="6">
        <v>92.19</v>
      </c>
      <c r="K168" s="6">
        <v>8.7999999999999995E-2</v>
      </c>
      <c r="L168" s="6">
        <v>9.7999999999999997E-3</v>
      </c>
      <c r="M168" s="6">
        <v>13.57</v>
      </c>
      <c r="N168" s="6">
        <v>0.75</v>
      </c>
      <c r="O168" s="29" t="str">
        <f t="shared" si="5"/>
        <v>Repaired</v>
      </c>
      <c r="P168" s="32">
        <v>1</v>
      </c>
      <c r="Q168" s="32">
        <v>1</v>
      </c>
      <c r="R168" s="32">
        <v>1</v>
      </c>
      <c r="S168" s="1">
        <f t="shared" si="6"/>
        <v>2</v>
      </c>
    </row>
    <row r="169" spans="1:19" x14ac:dyDescent="0.35">
      <c r="A169" s="5" t="s">
        <v>187</v>
      </c>
      <c r="B169" s="6">
        <v>4.33</v>
      </c>
      <c r="C169" s="6">
        <v>77.33</v>
      </c>
      <c r="D169" s="6">
        <v>15.47</v>
      </c>
      <c r="E169" s="6">
        <v>6.33</v>
      </c>
      <c r="F169" s="6">
        <v>15.53</v>
      </c>
      <c r="G169" s="6">
        <v>4.2699999999999996</v>
      </c>
      <c r="H169" s="6">
        <v>10.6</v>
      </c>
      <c r="I169" s="6">
        <v>31</v>
      </c>
      <c r="J169" s="6">
        <v>54.27</v>
      </c>
      <c r="K169" s="6">
        <v>0</v>
      </c>
      <c r="L169" s="6">
        <v>0</v>
      </c>
      <c r="M169" s="6">
        <v>0</v>
      </c>
      <c r="N169" s="6">
        <v>0</v>
      </c>
      <c r="O169" s="29" t="str">
        <f t="shared" si="5"/>
        <v>Repaired</v>
      </c>
      <c r="P169" s="32">
        <v>1</v>
      </c>
      <c r="Q169" s="27">
        <v>0</v>
      </c>
      <c r="R169" s="32">
        <v>3</v>
      </c>
      <c r="S169" s="1">
        <f t="shared" si="6"/>
        <v>3</v>
      </c>
    </row>
    <row r="170" spans="1:19" x14ac:dyDescent="0.35">
      <c r="A170" s="7" t="s">
        <v>69</v>
      </c>
      <c r="B170" s="8">
        <v>2.17</v>
      </c>
      <c r="C170" s="8">
        <v>83.36</v>
      </c>
      <c r="D170" s="8">
        <v>6.98</v>
      </c>
      <c r="E170" s="8">
        <v>4.08</v>
      </c>
      <c r="F170" s="8">
        <v>6.69</v>
      </c>
      <c r="G170" s="8">
        <v>2.33</v>
      </c>
      <c r="H170" s="8">
        <v>6.4</v>
      </c>
      <c r="I170" s="8">
        <v>13.67</v>
      </c>
      <c r="J170" s="8">
        <v>26.17</v>
      </c>
      <c r="K170" s="8">
        <v>0.84</v>
      </c>
      <c r="L170" s="8">
        <v>0.12</v>
      </c>
      <c r="M170" s="8">
        <v>39.94</v>
      </c>
      <c r="N170" s="8">
        <v>2.2200000000000002</v>
      </c>
      <c r="O170" s="29" t="str">
        <f t="shared" si="5"/>
        <v>Repaired</v>
      </c>
      <c r="P170" s="32">
        <v>1</v>
      </c>
      <c r="Q170" s="32">
        <v>1</v>
      </c>
      <c r="R170" s="32">
        <v>1</v>
      </c>
      <c r="S170" s="1">
        <f t="shared" si="6"/>
        <v>2</v>
      </c>
    </row>
    <row r="171" spans="1:19" x14ac:dyDescent="0.35">
      <c r="A171" s="7" t="s">
        <v>99</v>
      </c>
      <c r="B171" s="8">
        <v>5.23</v>
      </c>
      <c r="C171" s="8">
        <v>69.680000000000007</v>
      </c>
      <c r="D171" s="8">
        <v>18.45</v>
      </c>
      <c r="E171" s="8">
        <v>6.65</v>
      </c>
      <c r="F171" s="8">
        <v>18.29</v>
      </c>
      <c r="G171" s="8">
        <v>5</v>
      </c>
      <c r="H171" s="8">
        <v>11.65</v>
      </c>
      <c r="I171" s="8">
        <v>36.74</v>
      </c>
      <c r="J171" s="8">
        <v>61.55</v>
      </c>
      <c r="K171" s="8">
        <v>0.39</v>
      </c>
      <c r="L171" s="8">
        <v>1.9E-2</v>
      </c>
      <c r="M171" s="8">
        <v>5.9</v>
      </c>
      <c r="N171" s="8">
        <v>0.33</v>
      </c>
      <c r="O171" s="29" t="str">
        <f t="shared" si="5"/>
        <v>Repaired</v>
      </c>
      <c r="P171" s="32">
        <v>1</v>
      </c>
      <c r="Q171" s="27">
        <v>0</v>
      </c>
      <c r="R171" s="32">
        <v>3</v>
      </c>
      <c r="S171" s="1">
        <f t="shared" si="6"/>
        <v>3</v>
      </c>
    </row>
    <row r="172" spans="1:19" x14ac:dyDescent="0.35">
      <c r="A172" s="5" t="s">
        <v>171</v>
      </c>
      <c r="B172" s="6">
        <v>1.82</v>
      </c>
      <c r="C172" s="6">
        <v>90.7</v>
      </c>
      <c r="D172" s="6">
        <v>3.73</v>
      </c>
      <c r="E172" s="6">
        <v>3.15</v>
      </c>
      <c r="F172" s="6">
        <v>3.94</v>
      </c>
      <c r="G172" s="6">
        <v>1.85</v>
      </c>
      <c r="H172" s="6">
        <v>5</v>
      </c>
      <c r="I172" s="6">
        <v>7.67</v>
      </c>
      <c r="J172" s="6">
        <v>17.079999999999998</v>
      </c>
      <c r="K172" s="6">
        <v>0.94</v>
      </c>
      <c r="L172" s="6">
        <v>9.1999999999999998E-2</v>
      </c>
      <c r="M172" s="6">
        <v>17.55</v>
      </c>
      <c r="N172" s="6">
        <v>0.98</v>
      </c>
      <c r="O172" s="29" t="str">
        <f t="shared" si="5"/>
        <v>Repaired</v>
      </c>
      <c r="P172" s="32">
        <v>1</v>
      </c>
      <c r="Q172" s="27">
        <v>0</v>
      </c>
      <c r="R172" s="32">
        <v>3</v>
      </c>
      <c r="S172" s="1">
        <f t="shared" si="6"/>
        <v>3</v>
      </c>
    </row>
    <row r="173" spans="1:19" x14ac:dyDescent="0.35">
      <c r="A173" s="7" t="s">
        <v>200</v>
      </c>
      <c r="B173" s="8">
        <v>4.43</v>
      </c>
      <c r="C173" s="8">
        <v>74.680000000000007</v>
      </c>
      <c r="D173" s="8">
        <v>17.29</v>
      </c>
      <c r="E173" s="8">
        <v>6.32</v>
      </c>
      <c r="F173" s="8">
        <v>14.17</v>
      </c>
      <c r="G173" s="8">
        <v>3.72</v>
      </c>
      <c r="H173" s="8">
        <v>10.050000000000001</v>
      </c>
      <c r="I173" s="8">
        <v>31.46</v>
      </c>
      <c r="J173" s="8">
        <v>51.89</v>
      </c>
      <c r="K173" s="8">
        <v>0.17</v>
      </c>
      <c r="L173" s="8">
        <v>4.8000000000000001E-2</v>
      </c>
      <c r="M173" s="8">
        <v>2.19</v>
      </c>
      <c r="N173" s="8">
        <v>0.12</v>
      </c>
      <c r="O173" s="29" t="str">
        <f t="shared" si="5"/>
        <v>Repaired</v>
      </c>
      <c r="P173" s="32">
        <v>1</v>
      </c>
      <c r="Q173" s="32">
        <v>1</v>
      </c>
      <c r="R173" s="32">
        <v>1</v>
      </c>
      <c r="S173" s="1">
        <f t="shared" si="6"/>
        <v>2</v>
      </c>
    </row>
    <row r="174" spans="1:19" x14ac:dyDescent="0.35">
      <c r="A174" s="5" t="s">
        <v>165</v>
      </c>
      <c r="B174" s="6">
        <v>5</v>
      </c>
      <c r="C174" s="6">
        <v>72.7</v>
      </c>
      <c r="D174" s="6">
        <v>13.9</v>
      </c>
      <c r="E174" s="6">
        <v>5.6</v>
      </c>
      <c r="F174" s="6">
        <v>14.9</v>
      </c>
      <c r="G174" s="6">
        <v>4.2</v>
      </c>
      <c r="H174" s="6">
        <v>9.8000000000000007</v>
      </c>
      <c r="I174" s="6">
        <v>28.8</v>
      </c>
      <c r="J174" s="6">
        <v>49.16</v>
      </c>
      <c r="K174" s="6">
        <v>0</v>
      </c>
      <c r="L174" s="6">
        <v>0</v>
      </c>
      <c r="M174" s="6">
        <v>0</v>
      </c>
      <c r="N174" s="6">
        <v>0</v>
      </c>
      <c r="O174" s="29" t="str">
        <f t="shared" si="5"/>
        <v>Repaired</v>
      </c>
      <c r="P174" s="32">
        <v>1</v>
      </c>
      <c r="Q174" s="32">
        <v>1</v>
      </c>
      <c r="R174" s="32">
        <v>1</v>
      </c>
      <c r="S174" s="1">
        <f t="shared" si="6"/>
        <v>2</v>
      </c>
    </row>
    <row r="175" spans="1:19" x14ac:dyDescent="0.35">
      <c r="A175" s="7" t="s">
        <v>81</v>
      </c>
      <c r="B175" s="8">
        <v>2.86</v>
      </c>
      <c r="C175" s="8">
        <v>81.180000000000007</v>
      </c>
      <c r="D175" s="8">
        <v>10</v>
      </c>
      <c r="E175" s="8">
        <v>4.3600000000000003</v>
      </c>
      <c r="F175" s="8">
        <v>7.59</v>
      </c>
      <c r="G175" s="8">
        <v>2.95</v>
      </c>
      <c r="H175" s="8">
        <v>7.32</v>
      </c>
      <c r="I175" s="8">
        <v>17.59</v>
      </c>
      <c r="J175" s="8">
        <v>31.69</v>
      </c>
      <c r="K175" s="8">
        <v>0.14000000000000001</v>
      </c>
      <c r="L175" s="8">
        <v>1.4999999999999999E-2</v>
      </c>
      <c r="M175" s="8">
        <v>2.16</v>
      </c>
      <c r="N175" s="8">
        <v>0.12</v>
      </c>
      <c r="O175" s="29" t="str">
        <f t="shared" si="5"/>
        <v>Repaired</v>
      </c>
      <c r="P175" s="32">
        <v>1</v>
      </c>
      <c r="Q175" s="32">
        <v>1</v>
      </c>
      <c r="R175" s="32">
        <v>1</v>
      </c>
      <c r="S175" s="1">
        <f t="shared" si="6"/>
        <v>2</v>
      </c>
    </row>
    <row r="176" spans="1:19" x14ac:dyDescent="0.35">
      <c r="A176" s="5" t="s">
        <v>82</v>
      </c>
      <c r="B176" s="6">
        <v>2.78</v>
      </c>
      <c r="C176" s="6">
        <v>84.11</v>
      </c>
      <c r="D176" s="6">
        <v>15.67</v>
      </c>
      <c r="E176" s="6">
        <v>6</v>
      </c>
      <c r="F176" s="6">
        <v>10.33</v>
      </c>
      <c r="G176" s="6">
        <v>3</v>
      </c>
      <c r="H176" s="6">
        <v>9</v>
      </c>
      <c r="I176" s="6">
        <v>26</v>
      </c>
      <c r="J176" s="6">
        <v>48.08</v>
      </c>
      <c r="K176" s="6">
        <v>0</v>
      </c>
      <c r="L176" s="6">
        <v>0</v>
      </c>
      <c r="M176" s="6">
        <v>0</v>
      </c>
      <c r="N176" s="6">
        <v>0</v>
      </c>
      <c r="O176" s="29" t="str">
        <f t="shared" si="5"/>
        <v>Repaired</v>
      </c>
      <c r="P176" s="32">
        <v>1</v>
      </c>
      <c r="Q176" s="32">
        <v>2</v>
      </c>
      <c r="R176" s="32">
        <v>1</v>
      </c>
      <c r="S176" s="1">
        <f t="shared" si="6"/>
        <v>3</v>
      </c>
    </row>
    <row r="177" spans="1:19" x14ac:dyDescent="0.35">
      <c r="A177" s="5" t="s">
        <v>211</v>
      </c>
      <c r="B177" s="6">
        <v>6.22</v>
      </c>
      <c r="C177" s="6">
        <v>75.33</v>
      </c>
      <c r="D177" s="6">
        <v>16.309999999999999</v>
      </c>
      <c r="E177" s="6">
        <v>6.73</v>
      </c>
      <c r="F177" s="6">
        <v>23.25</v>
      </c>
      <c r="G177" s="6">
        <v>3.91</v>
      </c>
      <c r="H177" s="6">
        <v>10.64</v>
      </c>
      <c r="I177" s="6">
        <v>39.56</v>
      </c>
      <c r="J177" s="6">
        <v>58.67</v>
      </c>
      <c r="K177" s="6">
        <v>0.83</v>
      </c>
      <c r="L177" s="6">
        <v>3.4000000000000002E-2</v>
      </c>
      <c r="M177" s="6">
        <v>65.930000000000007</v>
      </c>
      <c r="N177" s="6">
        <v>3.66</v>
      </c>
      <c r="O177" s="29" t="str">
        <f t="shared" si="5"/>
        <v>Repaired</v>
      </c>
      <c r="P177" s="32">
        <v>3</v>
      </c>
      <c r="Q177" s="27">
        <v>0</v>
      </c>
      <c r="R177" s="32">
        <v>8</v>
      </c>
      <c r="S177" s="1">
        <f t="shared" si="6"/>
        <v>8</v>
      </c>
    </row>
    <row r="178" spans="1:19" x14ac:dyDescent="0.35">
      <c r="A178" s="7" t="s">
        <v>95</v>
      </c>
      <c r="B178" s="8">
        <v>3.74</v>
      </c>
      <c r="C178" s="8">
        <v>78.290000000000006</v>
      </c>
      <c r="D178" s="8">
        <v>17.11</v>
      </c>
      <c r="E178" s="8">
        <v>7.45</v>
      </c>
      <c r="F178" s="8">
        <v>12.95</v>
      </c>
      <c r="G178" s="8">
        <v>3.92</v>
      </c>
      <c r="H178" s="8">
        <v>11.37</v>
      </c>
      <c r="I178" s="8">
        <v>30.05</v>
      </c>
      <c r="J178" s="8">
        <v>57.67</v>
      </c>
      <c r="K178" s="8">
        <v>0.28999999999999998</v>
      </c>
      <c r="L178" s="8">
        <v>2.3999999999999998E-3</v>
      </c>
      <c r="M178" s="8">
        <v>84.46</v>
      </c>
      <c r="N178" s="8">
        <v>4.6900000000000004</v>
      </c>
      <c r="O178" s="29" t="str">
        <f t="shared" si="5"/>
        <v>Repaired</v>
      </c>
      <c r="P178" s="32">
        <v>2</v>
      </c>
      <c r="Q178" s="27">
        <v>0</v>
      </c>
      <c r="R178" s="32">
        <v>9</v>
      </c>
      <c r="S178" s="1">
        <f t="shared" si="6"/>
        <v>9</v>
      </c>
    </row>
    <row r="179" spans="1:19" x14ac:dyDescent="0.35">
      <c r="A179" s="7" t="s">
        <v>38</v>
      </c>
      <c r="B179" s="8">
        <v>6.03</v>
      </c>
      <c r="C179" s="8">
        <v>71.14</v>
      </c>
      <c r="D179" s="8">
        <v>23.51</v>
      </c>
      <c r="E179" s="8">
        <v>7.53</v>
      </c>
      <c r="F179" s="8">
        <v>21.69</v>
      </c>
      <c r="G179" s="8">
        <v>4.49</v>
      </c>
      <c r="H179" s="8">
        <v>12.02</v>
      </c>
      <c r="I179" s="8">
        <v>45.2</v>
      </c>
      <c r="J179" s="8">
        <v>67.709999999999994</v>
      </c>
      <c r="K179" s="8">
        <v>0.14000000000000001</v>
      </c>
      <c r="L179" s="8">
        <v>1.9E-2</v>
      </c>
      <c r="M179" s="8">
        <v>23.37</v>
      </c>
      <c r="N179" s="8">
        <v>1.3</v>
      </c>
      <c r="O179" s="29" t="str">
        <f t="shared" si="5"/>
        <v>Repaired</v>
      </c>
      <c r="P179" s="32">
        <v>1</v>
      </c>
      <c r="Q179" s="32">
        <v>1</v>
      </c>
      <c r="R179" s="32">
        <v>1</v>
      </c>
      <c r="S179" s="1">
        <f t="shared" si="6"/>
        <v>2</v>
      </c>
    </row>
    <row r="180" spans="1:19" x14ac:dyDescent="0.35">
      <c r="A180" s="7" t="s">
        <v>42</v>
      </c>
      <c r="B180" s="8">
        <v>11.26</v>
      </c>
      <c r="C180" s="8">
        <v>59.24</v>
      </c>
      <c r="D180" s="8">
        <v>37.32</v>
      </c>
      <c r="E180" s="8">
        <v>10.47</v>
      </c>
      <c r="F180" s="8">
        <v>36.74</v>
      </c>
      <c r="G180" s="8">
        <v>8.2899999999999991</v>
      </c>
      <c r="H180" s="8">
        <v>18.760000000000002</v>
      </c>
      <c r="I180" s="8">
        <v>74.06</v>
      </c>
      <c r="J180" s="8">
        <v>118.08</v>
      </c>
      <c r="K180" s="8">
        <v>0.35</v>
      </c>
      <c r="L180" s="8">
        <v>2.5000000000000001E-3</v>
      </c>
      <c r="M180" s="8">
        <v>53.95</v>
      </c>
      <c r="N180" s="8">
        <v>3</v>
      </c>
      <c r="O180" s="29" t="str">
        <f t="shared" si="5"/>
        <v>Repaired</v>
      </c>
      <c r="P180" s="32">
        <v>2</v>
      </c>
      <c r="Q180" s="27">
        <v>0</v>
      </c>
      <c r="R180" s="32">
        <v>2</v>
      </c>
      <c r="S180" s="1">
        <f t="shared" si="6"/>
        <v>2</v>
      </c>
    </row>
    <row r="181" spans="1:19" x14ac:dyDescent="0.35">
      <c r="A181" s="5" t="s">
        <v>104</v>
      </c>
      <c r="B181" s="6">
        <v>4.5999999999999996</v>
      </c>
      <c r="C181" s="6">
        <v>80.41</v>
      </c>
      <c r="D181" s="6">
        <v>9.33</v>
      </c>
      <c r="E181" s="6">
        <v>4.8099999999999996</v>
      </c>
      <c r="F181" s="6">
        <v>9.92</v>
      </c>
      <c r="G181" s="6">
        <v>3.22</v>
      </c>
      <c r="H181" s="6">
        <v>8.0299999999999994</v>
      </c>
      <c r="I181" s="6">
        <v>19.25</v>
      </c>
      <c r="J181" s="6">
        <v>34.72</v>
      </c>
      <c r="K181" s="6">
        <v>2.64</v>
      </c>
      <c r="L181" s="6">
        <v>3.4000000000000002E-2</v>
      </c>
      <c r="M181" s="6">
        <v>458.35</v>
      </c>
      <c r="N181" s="6">
        <v>25.46</v>
      </c>
      <c r="O181" s="29" t="str">
        <f t="shared" si="5"/>
        <v>Repaired</v>
      </c>
      <c r="P181" s="32">
        <v>1</v>
      </c>
      <c r="Q181" s="32">
        <v>1</v>
      </c>
      <c r="R181" s="32">
        <v>1</v>
      </c>
      <c r="S181" s="1">
        <f t="shared" si="6"/>
        <v>2</v>
      </c>
    </row>
    <row r="182" spans="1:19" x14ac:dyDescent="0.35">
      <c r="A182" s="7" t="s">
        <v>118</v>
      </c>
      <c r="B182" s="8">
        <v>4.93</v>
      </c>
      <c r="C182" s="8">
        <v>70.17</v>
      </c>
      <c r="D182" s="8">
        <v>22.07</v>
      </c>
      <c r="E182" s="8">
        <v>9.31</v>
      </c>
      <c r="F182" s="8">
        <v>20.76</v>
      </c>
      <c r="G182" s="8">
        <v>4.9000000000000004</v>
      </c>
      <c r="H182" s="8">
        <v>14.21</v>
      </c>
      <c r="I182" s="8">
        <v>42.83</v>
      </c>
      <c r="J182" s="8">
        <v>80.099999999999994</v>
      </c>
      <c r="K182" s="8">
        <v>0.66</v>
      </c>
      <c r="L182" s="8">
        <v>7.3000000000000001E-3</v>
      </c>
      <c r="M182" s="8">
        <v>105.5</v>
      </c>
      <c r="N182" s="8">
        <v>5.86</v>
      </c>
      <c r="O182" s="29" t="str">
        <f t="shared" ref="O182:O201" si="7">IF(NOT(ISERR(SEARCH("*-Buggy",$A182))), "Buggy", IF(NOT(ISERR(SEARCH("*-Fixed",$A182))), "Fixed", IF(NOT(ISERR(SEARCH("*-Repaired",$A182))), "Repaired", "")))</f>
        <v>Repaired</v>
      </c>
      <c r="P182" s="32">
        <v>1</v>
      </c>
      <c r="Q182" s="32">
        <v>1</v>
      </c>
      <c r="R182" s="32">
        <v>1</v>
      </c>
      <c r="S182" s="1">
        <f t="shared" si="6"/>
        <v>2</v>
      </c>
    </row>
    <row r="183" spans="1:19" x14ac:dyDescent="0.35">
      <c r="A183" s="7" t="s">
        <v>124</v>
      </c>
      <c r="B183" s="8">
        <v>2.77</v>
      </c>
      <c r="C183" s="8">
        <v>83.33</v>
      </c>
      <c r="D183" s="8">
        <v>9.52</v>
      </c>
      <c r="E183" s="8">
        <v>5.79</v>
      </c>
      <c r="F183" s="8">
        <v>7.1</v>
      </c>
      <c r="G183" s="8">
        <v>2.67</v>
      </c>
      <c r="H183" s="8">
        <v>8.4600000000000009</v>
      </c>
      <c r="I183" s="8">
        <v>16.62</v>
      </c>
      <c r="J183" s="8">
        <v>37.99</v>
      </c>
      <c r="K183" s="8">
        <v>0.71</v>
      </c>
      <c r="L183" s="8">
        <v>4.1000000000000002E-2</v>
      </c>
      <c r="M183" s="8">
        <v>111.12</v>
      </c>
      <c r="N183" s="8">
        <v>6.17</v>
      </c>
      <c r="O183" s="29" t="str">
        <f t="shared" si="7"/>
        <v>Repaired</v>
      </c>
      <c r="P183" s="32">
        <v>1</v>
      </c>
      <c r="Q183" s="32">
        <v>1</v>
      </c>
      <c r="R183" s="32">
        <v>1</v>
      </c>
      <c r="S183" s="1">
        <f t="shared" si="6"/>
        <v>2</v>
      </c>
    </row>
    <row r="184" spans="1:19" x14ac:dyDescent="0.35">
      <c r="A184" s="7" t="s">
        <v>172</v>
      </c>
      <c r="B184" s="8">
        <v>2.74</v>
      </c>
      <c r="C184" s="8">
        <v>82.11</v>
      </c>
      <c r="D184" s="8">
        <v>11.92</v>
      </c>
      <c r="E184" s="8">
        <v>5.66</v>
      </c>
      <c r="F184" s="8">
        <v>7.97</v>
      </c>
      <c r="G184" s="8">
        <v>2.9</v>
      </c>
      <c r="H184" s="8">
        <v>8.56</v>
      </c>
      <c r="I184" s="8">
        <v>19.89</v>
      </c>
      <c r="J184" s="8">
        <v>39.4</v>
      </c>
      <c r="K184" s="8">
        <v>9.8000000000000004E-2</v>
      </c>
      <c r="L184" s="8">
        <v>1.2E-2</v>
      </c>
      <c r="M184" s="8">
        <v>5.5</v>
      </c>
      <c r="N184" s="8">
        <v>0.31</v>
      </c>
      <c r="O184" s="29" t="str">
        <f t="shared" si="7"/>
        <v>Repaired</v>
      </c>
      <c r="P184" s="32">
        <v>1</v>
      </c>
      <c r="Q184" s="32">
        <v>1</v>
      </c>
      <c r="R184" s="32">
        <v>1</v>
      </c>
      <c r="S184" s="1">
        <f t="shared" si="6"/>
        <v>2</v>
      </c>
    </row>
    <row r="185" spans="1:19" x14ac:dyDescent="0.35">
      <c r="A185" s="5" t="s">
        <v>68</v>
      </c>
      <c r="B185" s="6">
        <v>1.96</v>
      </c>
      <c r="C185" s="6">
        <v>86.58</v>
      </c>
      <c r="D185" s="6">
        <v>10.08</v>
      </c>
      <c r="E185" s="6">
        <v>9.7899999999999991</v>
      </c>
      <c r="F185" s="6">
        <v>7.58</v>
      </c>
      <c r="G185" s="6">
        <v>2.83</v>
      </c>
      <c r="H185" s="6">
        <v>12.62</v>
      </c>
      <c r="I185" s="6">
        <v>17.670000000000002</v>
      </c>
      <c r="J185" s="6">
        <v>72.36</v>
      </c>
      <c r="K185" s="6">
        <v>2.04</v>
      </c>
      <c r="L185" s="6">
        <v>0.14000000000000001</v>
      </c>
      <c r="M185" s="6" t="s">
        <v>58</v>
      </c>
      <c r="N185" s="6">
        <v>116.68</v>
      </c>
      <c r="O185" s="29" t="str">
        <f t="shared" si="7"/>
        <v>Repaired</v>
      </c>
      <c r="P185" s="32">
        <v>1</v>
      </c>
      <c r="Q185" s="32">
        <v>1</v>
      </c>
      <c r="R185" s="32">
        <v>1</v>
      </c>
      <c r="S185" s="1">
        <f t="shared" si="6"/>
        <v>2</v>
      </c>
    </row>
    <row r="186" spans="1:19" x14ac:dyDescent="0.35">
      <c r="A186" s="7" t="s">
        <v>174</v>
      </c>
      <c r="B186" s="8">
        <v>3.26</v>
      </c>
      <c r="C186" s="8">
        <v>76.41</v>
      </c>
      <c r="D186" s="8">
        <v>14.06</v>
      </c>
      <c r="E186" s="8">
        <v>5.69</v>
      </c>
      <c r="F186" s="8">
        <v>7.56</v>
      </c>
      <c r="G186" s="8">
        <v>4.59</v>
      </c>
      <c r="H186" s="8">
        <v>10.28</v>
      </c>
      <c r="I186" s="8">
        <v>21.62</v>
      </c>
      <c r="J186" s="8">
        <v>46.73</v>
      </c>
      <c r="K186" s="8">
        <v>0.1</v>
      </c>
      <c r="L186" s="8">
        <v>2.5999999999999999E-2</v>
      </c>
      <c r="M186" s="8">
        <v>3.26</v>
      </c>
      <c r="N186" s="8">
        <v>0.18</v>
      </c>
      <c r="O186" s="29" t="str">
        <f t="shared" si="7"/>
        <v>Repaired</v>
      </c>
      <c r="P186" s="32">
        <v>2</v>
      </c>
      <c r="Q186" s="32">
        <v>2</v>
      </c>
      <c r="R186" s="32">
        <v>2</v>
      </c>
      <c r="S186" s="1">
        <f t="shared" si="6"/>
        <v>4</v>
      </c>
    </row>
    <row r="187" spans="1:19" x14ac:dyDescent="0.35">
      <c r="A187" s="7" t="s">
        <v>85</v>
      </c>
      <c r="B187" s="8">
        <v>3.63</v>
      </c>
      <c r="C187" s="8">
        <v>79.37</v>
      </c>
      <c r="D187" s="8">
        <v>17.79</v>
      </c>
      <c r="E187" s="8">
        <v>7.26</v>
      </c>
      <c r="F187" s="8">
        <v>13.42</v>
      </c>
      <c r="G187" s="8">
        <v>4.74</v>
      </c>
      <c r="H187" s="8">
        <v>12</v>
      </c>
      <c r="I187" s="8">
        <v>31.21</v>
      </c>
      <c r="J187" s="8">
        <v>63.41</v>
      </c>
      <c r="K187" s="8">
        <v>5.2999999999999999E-2</v>
      </c>
      <c r="L187" s="8">
        <v>5.2999999999999999E-2</v>
      </c>
      <c r="M187" s="8">
        <v>4.01</v>
      </c>
      <c r="N187" s="8">
        <v>0.22</v>
      </c>
      <c r="O187" s="29" t="str">
        <f t="shared" si="7"/>
        <v>Repaired</v>
      </c>
      <c r="P187" s="32">
        <v>1</v>
      </c>
      <c r="Q187" s="32">
        <v>1</v>
      </c>
      <c r="R187" s="32">
        <v>2</v>
      </c>
      <c r="S187" s="1">
        <f t="shared" si="6"/>
        <v>3</v>
      </c>
    </row>
    <row r="188" spans="1:19" x14ac:dyDescent="0.35">
      <c r="A188" s="7" t="s">
        <v>188</v>
      </c>
      <c r="B188" s="8">
        <v>7.11</v>
      </c>
      <c r="C188" s="8">
        <v>78.260000000000005</v>
      </c>
      <c r="D188" s="8">
        <v>22.95</v>
      </c>
      <c r="E188" s="8">
        <v>6.63</v>
      </c>
      <c r="F188" s="8">
        <v>19.68</v>
      </c>
      <c r="G188" s="8">
        <v>4.37</v>
      </c>
      <c r="H188" s="8">
        <v>11</v>
      </c>
      <c r="I188" s="8">
        <v>42.63</v>
      </c>
      <c r="J188" s="8">
        <v>64.69</v>
      </c>
      <c r="K188" s="8">
        <v>0</v>
      </c>
      <c r="L188" s="8">
        <v>0</v>
      </c>
      <c r="M188" s="8">
        <v>0</v>
      </c>
      <c r="N188" s="8">
        <v>0</v>
      </c>
      <c r="O188" s="29" t="str">
        <f t="shared" si="7"/>
        <v>Repaired</v>
      </c>
      <c r="P188" s="32">
        <v>1</v>
      </c>
      <c r="Q188" s="32">
        <v>1</v>
      </c>
      <c r="R188" s="32">
        <v>4</v>
      </c>
      <c r="S188" s="1">
        <f t="shared" si="6"/>
        <v>5</v>
      </c>
    </row>
    <row r="189" spans="1:19" x14ac:dyDescent="0.35">
      <c r="A189" s="5" t="s">
        <v>117</v>
      </c>
      <c r="B189" s="6">
        <v>4.71</v>
      </c>
      <c r="C189" s="6">
        <v>74</v>
      </c>
      <c r="D189" s="6">
        <v>23.71</v>
      </c>
      <c r="E189" s="6">
        <v>8.14</v>
      </c>
      <c r="F189" s="6">
        <v>16.29</v>
      </c>
      <c r="G189" s="6">
        <v>5.93</v>
      </c>
      <c r="H189" s="6">
        <v>14.07</v>
      </c>
      <c r="I189" s="6">
        <v>40</v>
      </c>
      <c r="J189" s="6">
        <v>78.44</v>
      </c>
      <c r="K189" s="6">
        <v>0</v>
      </c>
      <c r="L189" s="6">
        <v>0</v>
      </c>
      <c r="M189" s="6">
        <v>0</v>
      </c>
      <c r="N189" s="6">
        <v>0</v>
      </c>
      <c r="O189" s="29" t="str">
        <f t="shared" si="7"/>
        <v>Repaired</v>
      </c>
      <c r="P189" s="32">
        <v>1</v>
      </c>
      <c r="Q189" s="27">
        <v>0</v>
      </c>
      <c r="R189" s="32">
        <v>3</v>
      </c>
      <c r="S189" s="1">
        <f t="shared" si="6"/>
        <v>3</v>
      </c>
    </row>
    <row r="190" spans="1:19" x14ac:dyDescent="0.35">
      <c r="A190" s="7" t="s">
        <v>162</v>
      </c>
      <c r="B190" s="8">
        <v>3.71</v>
      </c>
      <c r="C190" s="8">
        <v>76.680000000000007</v>
      </c>
      <c r="D190" s="8">
        <v>15.68</v>
      </c>
      <c r="E190" s="8">
        <v>6.24</v>
      </c>
      <c r="F190" s="8">
        <v>12.47</v>
      </c>
      <c r="G190" s="8">
        <v>4.97</v>
      </c>
      <c r="H190" s="8">
        <v>11.21</v>
      </c>
      <c r="I190" s="8">
        <v>28.15</v>
      </c>
      <c r="J190" s="8">
        <v>57.5</v>
      </c>
      <c r="K190" s="8">
        <v>0.47</v>
      </c>
      <c r="L190" s="8">
        <v>7.1999999999999995E-2</v>
      </c>
      <c r="M190" s="8">
        <v>10.32</v>
      </c>
      <c r="N190" s="8">
        <v>0.56999999999999995</v>
      </c>
      <c r="O190" s="29" t="str">
        <f t="shared" si="7"/>
        <v>Repaired</v>
      </c>
      <c r="P190" s="32">
        <v>1</v>
      </c>
      <c r="Q190" s="32">
        <v>5</v>
      </c>
      <c r="R190" s="32">
        <v>8</v>
      </c>
      <c r="S190" s="1">
        <f t="shared" si="6"/>
        <v>13</v>
      </c>
    </row>
    <row r="191" spans="1:19" x14ac:dyDescent="0.35">
      <c r="A191" s="5" t="s">
        <v>22</v>
      </c>
      <c r="B191" s="6">
        <v>3.19</v>
      </c>
      <c r="C191" s="6">
        <v>82.86</v>
      </c>
      <c r="D191" s="6">
        <v>8.92</v>
      </c>
      <c r="E191" s="6">
        <v>5.65</v>
      </c>
      <c r="F191" s="6">
        <v>5.76</v>
      </c>
      <c r="G191" s="6">
        <v>2.0299999999999998</v>
      </c>
      <c r="H191" s="6">
        <v>7.68</v>
      </c>
      <c r="I191" s="6">
        <v>14.68</v>
      </c>
      <c r="J191" s="6">
        <v>29.95</v>
      </c>
      <c r="K191" s="6">
        <v>0.27</v>
      </c>
      <c r="L191" s="6">
        <v>0.11</v>
      </c>
      <c r="M191" s="6">
        <v>10.43</v>
      </c>
      <c r="N191" s="6">
        <v>0.57999999999999996</v>
      </c>
      <c r="O191" s="29" t="str">
        <f t="shared" si="7"/>
        <v>Repaired</v>
      </c>
      <c r="P191" s="32">
        <v>1</v>
      </c>
      <c r="Q191" s="27">
        <v>0</v>
      </c>
      <c r="R191" s="32">
        <v>1</v>
      </c>
      <c r="S191" s="1">
        <f t="shared" si="6"/>
        <v>1</v>
      </c>
    </row>
    <row r="192" spans="1:19" x14ac:dyDescent="0.35">
      <c r="A192" s="7" t="s">
        <v>216</v>
      </c>
      <c r="B192" s="8">
        <v>3.62</v>
      </c>
      <c r="C192" s="8">
        <v>78.709999999999994</v>
      </c>
      <c r="D192" s="8">
        <v>12</v>
      </c>
      <c r="E192" s="8">
        <v>6.57</v>
      </c>
      <c r="F192" s="8">
        <v>8.52</v>
      </c>
      <c r="G192" s="8">
        <v>3.05</v>
      </c>
      <c r="H192" s="8">
        <v>9.6199999999999992</v>
      </c>
      <c r="I192" s="8">
        <v>20.52</v>
      </c>
      <c r="J192" s="8">
        <v>47.01</v>
      </c>
      <c r="K192" s="8">
        <v>4.8000000000000001E-2</v>
      </c>
      <c r="L192" s="8">
        <v>4.8000000000000001E-2</v>
      </c>
      <c r="M192" s="8">
        <v>1.1399999999999999</v>
      </c>
      <c r="N192" s="8">
        <v>6.3E-2</v>
      </c>
      <c r="O192" s="29" t="str">
        <f t="shared" si="7"/>
        <v>Repaired</v>
      </c>
      <c r="P192" s="32">
        <v>1</v>
      </c>
      <c r="Q192" s="32">
        <v>69</v>
      </c>
      <c r="R192" s="32">
        <v>77</v>
      </c>
      <c r="S192" s="1">
        <f t="shared" si="6"/>
        <v>146</v>
      </c>
    </row>
    <row r="193" spans="1:19" x14ac:dyDescent="0.35">
      <c r="A193" s="5" t="s">
        <v>149</v>
      </c>
      <c r="B193" s="6">
        <v>2.17</v>
      </c>
      <c r="C193" s="6">
        <v>80.17</v>
      </c>
      <c r="D193" s="6">
        <v>2.25</v>
      </c>
      <c r="E193" s="6">
        <v>3.58</v>
      </c>
      <c r="F193" s="6">
        <v>5.83</v>
      </c>
      <c r="G193" s="6">
        <v>3.83</v>
      </c>
      <c r="H193" s="6">
        <v>7.42</v>
      </c>
      <c r="I193" s="6">
        <v>8.08</v>
      </c>
      <c r="J193" s="6">
        <v>23.79</v>
      </c>
      <c r="K193" s="6">
        <v>6.92</v>
      </c>
      <c r="L193" s="6">
        <v>0.4</v>
      </c>
      <c r="M193" s="6">
        <v>202.78</v>
      </c>
      <c r="N193" s="6">
        <v>11.27</v>
      </c>
      <c r="O193" s="29" t="str">
        <f t="shared" si="7"/>
        <v>Repaired</v>
      </c>
      <c r="P193" s="32">
        <v>1</v>
      </c>
      <c r="Q193" s="27">
        <v>0</v>
      </c>
      <c r="R193" s="32">
        <v>1</v>
      </c>
      <c r="S193" s="1">
        <f t="shared" si="6"/>
        <v>1</v>
      </c>
    </row>
    <row r="194" spans="1:19" x14ac:dyDescent="0.35">
      <c r="A194" s="7" t="s">
        <v>214</v>
      </c>
      <c r="B194" s="8">
        <v>5.13</v>
      </c>
      <c r="C194" s="8">
        <v>73.42</v>
      </c>
      <c r="D194" s="8">
        <v>17.920000000000002</v>
      </c>
      <c r="E194" s="8">
        <v>6.77</v>
      </c>
      <c r="F194" s="8">
        <v>11.96</v>
      </c>
      <c r="G194" s="8">
        <v>4.79</v>
      </c>
      <c r="H194" s="8">
        <v>11.57</v>
      </c>
      <c r="I194" s="8">
        <v>29.89</v>
      </c>
      <c r="J194" s="8">
        <v>58.17</v>
      </c>
      <c r="K194" s="8">
        <v>0</v>
      </c>
      <c r="L194" s="8">
        <v>0</v>
      </c>
      <c r="M194" s="8">
        <v>0</v>
      </c>
      <c r="N194" s="8">
        <v>0</v>
      </c>
      <c r="O194" s="29" t="str">
        <f t="shared" si="7"/>
        <v>Repaired</v>
      </c>
      <c r="P194" s="32">
        <v>1</v>
      </c>
      <c r="Q194" s="32">
        <v>4</v>
      </c>
      <c r="R194" s="32">
        <v>2</v>
      </c>
      <c r="S194" s="1">
        <f t="shared" si="6"/>
        <v>6</v>
      </c>
    </row>
    <row r="195" spans="1:19" x14ac:dyDescent="0.35">
      <c r="A195" s="5" t="s">
        <v>219</v>
      </c>
      <c r="B195" s="6">
        <v>2.4</v>
      </c>
      <c r="C195" s="6">
        <v>79.8</v>
      </c>
      <c r="D195" s="6">
        <v>12.2</v>
      </c>
      <c r="E195" s="6">
        <v>5.4</v>
      </c>
      <c r="F195" s="6">
        <v>6.2</v>
      </c>
      <c r="G195" s="6">
        <v>3.2</v>
      </c>
      <c r="H195" s="6">
        <v>8.6</v>
      </c>
      <c r="I195" s="6">
        <v>18.399999999999999</v>
      </c>
      <c r="J195" s="6">
        <v>38.049999999999997</v>
      </c>
      <c r="K195" s="6">
        <v>0</v>
      </c>
      <c r="L195" s="6">
        <v>0</v>
      </c>
      <c r="M195" s="6">
        <v>0</v>
      </c>
      <c r="N195" s="6">
        <v>0</v>
      </c>
      <c r="O195" s="29" t="str">
        <f t="shared" si="7"/>
        <v>Repaired</v>
      </c>
      <c r="P195" s="32">
        <v>1</v>
      </c>
      <c r="Q195" s="32">
        <v>1</v>
      </c>
      <c r="R195" s="32">
        <v>1</v>
      </c>
      <c r="S195" s="1">
        <f t="shared" si="6"/>
        <v>2</v>
      </c>
    </row>
    <row r="196" spans="1:19" x14ac:dyDescent="0.35">
      <c r="A196" s="7" t="s">
        <v>190</v>
      </c>
      <c r="B196" s="8">
        <v>2.75</v>
      </c>
      <c r="C196" s="8">
        <v>78.5</v>
      </c>
      <c r="D196" s="8">
        <v>18.12</v>
      </c>
      <c r="E196" s="8">
        <v>6.5</v>
      </c>
      <c r="F196" s="8">
        <v>10.5</v>
      </c>
      <c r="G196" s="8">
        <v>4.25</v>
      </c>
      <c r="H196" s="8">
        <v>10.75</v>
      </c>
      <c r="I196" s="8">
        <v>28.62</v>
      </c>
      <c r="J196" s="8">
        <v>53.22</v>
      </c>
      <c r="K196" s="8">
        <v>0.62</v>
      </c>
      <c r="L196" s="8">
        <v>2.5000000000000001E-2</v>
      </c>
      <c r="M196" s="8">
        <v>30</v>
      </c>
      <c r="N196" s="8">
        <v>1.67</v>
      </c>
      <c r="O196" s="29" t="str">
        <f t="shared" si="7"/>
        <v>Repaired</v>
      </c>
      <c r="P196" s="32">
        <v>1</v>
      </c>
      <c r="Q196" s="32">
        <v>1</v>
      </c>
      <c r="R196" s="32">
        <v>1</v>
      </c>
      <c r="S196" s="1">
        <f t="shared" si="6"/>
        <v>2</v>
      </c>
    </row>
    <row r="197" spans="1:19" x14ac:dyDescent="0.35">
      <c r="A197" s="5" t="s">
        <v>125</v>
      </c>
      <c r="B197" s="6">
        <v>2.88</v>
      </c>
      <c r="C197" s="6">
        <v>76.5</v>
      </c>
      <c r="D197" s="6">
        <v>27.38</v>
      </c>
      <c r="E197" s="6">
        <v>8.5</v>
      </c>
      <c r="F197" s="6">
        <v>17.62</v>
      </c>
      <c r="G197" s="6">
        <v>5.75</v>
      </c>
      <c r="H197" s="6">
        <v>14.25</v>
      </c>
      <c r="I197" s="6">
        <v>45</v>
      </c>
      <c r="J197" s="6">
        <v>88</v>
      </c>
      <c r="K197" s="6">
        <v>0.12</v>
      </c>
      <c r="L197" s="6">
        <v>0.12</v>
      </c>
      <c r="M197" s="6">
        <v>0.5</v>
      </c>
      <c r="N197" s="6">
        <v>2.8000000000000001E-2</v>
      </c>
      <c r="O197" s="29" t="str">
        <f t="shared" si="7"/>
        <v>Repaired</v>
      </c>
      <c r="P197" s="32">
        <v>1</v>
      </c>
      <c r="Q197" s="27">
        <v>0</v>
      </c>
      <c r="R197" s="32">
        <v>1</v>
      </c>
      <c r="S197" s="1">
        <f t="shared" si="6"/>
        <v>1</v>
      </c>
    </row>
    <row r="198" spans="1:19" x14ac:dyDescent="0.35">
      <c r="A198" s="5" t="s">
        <v>86</v>
      </c>
      <c r="B198" s="6">
        <v>2.4500000000000002</v>
      </c>
      <c r="C198" s="6">
        <v>86.13</v>
      </c>
      <c r="D198" s="6">
        <v>10.97</v>
      </c>
      <c r="E198" s="6">
        <v>4.84</v>
      </c>
      <c r="F198" s="6">
        <v>6.9</v>
      </c>
      <c r="G198" s="6">
        <v>2.9</v>
      </c>
      <c r="H198" s="6">
        <v>7.74</v>
      </c>
      <c r="I198" s="6">
        <v>17.87</v>
      </c>
      <c r="J198" s="6">
        <v>35.78</v>
      </c>
      <c r="K198" s="6">
        <v>0.28999999999999998</v>
      </c>
      <c r="L198" s="6">
        <v>9.7000000000000003E-2</v>
      </c>
      <c r="M198" s="6">
        <v>2.3199999999999998</v>
      </c>
      <c r="N198" s="6">
        <v>0.13</v>
      </c>
      <c r="O198" s="29" t="str">
        <f t="shared" si="7"/>
        <v>Repaired</v>
      </c>
      <c r="P198" s="32">
        <v>1</v>
      </c>
      <c r="Q198" s="32">
        <v>1</v>
      </c>
      <c r="R198" s="32">
        <v>1</v>
      </c>
      <c r="S198" s="1">
        <f t="shared" si="6"/>
        <v>2</v>
      </c>
    </row>
    <row r="199" spans="1:19" x14ac:dyDescent="0.35">
      <c r="A199" s="7" t="s">
        <v>144</v>
      </c>
      <c r="B199" s="8">
        <v>1.71</v>
      </c>
      <c r="C199" s="8">
        <v>79</v>
      </c>
      <c r="D199" s="8">
        <v>8.14</v>
      </c>
      <c r="E199" s="8">
        <v>5.86</v>
      </c>
      <c r="F199" s="8">
        <v>6.29</v>
      </c>
      <c r="G199" s="8">
        <v>3.57</v>
      </c>
      <c r="H199" s="8">
        <v>9.43</v>
      </c>
      <c r="I199" s="8">
        <v>14.43</v>
      </c>
      <c r="J199" s="8">
        <v>38.979999999999997</v>
      </c>
      <c r="K199" s="8">
        <v>0.71</v>
      </c>
      <c r="L199" s="8">
        <v>2.9000000000000001E-2</v>
      </c>
      <c r="M199" s="8">
        <v>21.76</v>
      </c>
      <c r="N199" s="8">
        <v>1.21</v>
      </c>
      <c r="O199" s="29" t="str">
        <f t="shared" si="7"/>
        <v>Repaired</v>
      </c>
      <c r="P199" s="32">
        <v>1</v>
      </c>
      <c r="Q199" s="32">
        <v>1</v>
      </c>
      <c r="R199" s="32">
        <v>1</v>
      </c>
      <c r="S199" s="1">
        <f t="shared" si="6"/>
        <v>2</v>
      </c>
    </row>
    <row r="200" spans="1:19" x14ac:dyDescent="0.35">
      <c r="A200" s="7" t="s">
        <v>220</v>
      </c>
      <c r="B200" s="8">
        <v>2.62</v>
      </c>
      <c r="C200" s="8">
        <v>83.69</v>
      </c>
      <c r="D200" s="8">
        <v>10.72</v>
      </c>
      <c r="E200" s="8">
        <v>4.78</v>
      </c>
      <c r="F200" s="8">
        <v>10.16</v>
      </c>
      <c r="G200" s="8">
        <v>3.44</v>
      </c>
      <c r="H200" s="8">
        <v>8.2200000000000006</v>
      </c>
      <c r="I200" s="8">
        <v>20.88</v>
      </c>
      <c r="J200" s="8">
        <v>38.200000000000003</v>
      </c>
      <c r="K200" s="8">
        <v>1.0900000000000001</v>
      </c>
      <c r="L200" s="8">
        <v>0.16</v>
      </c>
      <c r="M200" s="8">
        <v>52.88</v>
      </c>
      <c r="N200" s="8">
        <v>2.94</v>
      </c>
      <c r="O200" s="29" t="str">
        <f t="shared" si="7"/>
        <v>Repaired</v>
      </c>
      <c r="P200" s="32">
        <v>1</v>
      </c>
      <c r="Q200" s="32">
        <v>1</v>
      </c>
      <c r="R200" s="32">
        <v>1</v>
      </c>
      <c r="S200" s="1">
        <f t="shared" si="6"/>
        <v>2</v>
      </c>
    </row>
    <row r="201" spans="1:19" x14ac:dyDescent="0.35">
      <c r="A201" s="7" t="s">
        <v>152</v>
      </c>
      <c r="B201" s="8">
        <v>1.85</v>
      </c>
      <c r="C201" s="8">
        <v>86.85</v>
      </c>
      <c r="D201" s="8">
        <v>1.92</v>
      </c>
      <c r="E201" s="8">
        <v>2.54</v>
      </c>
      <c r="F201" s="8">
        <v>3.85</v>
      </c>
      <c r="G201" s="8">
        <v>2.46</v>
      </c>
      <c r="H201" s="8">
        <v>5</v>
      </c>
      <c r="I201" s="8">
        <v>5.77</v>
      </c>
      <c r="J201" s="8">
        <v>14.31</v>
      </c>
      <c r="K201" s="8">
        <v>5.31</v>
      </c>
      <c r="L201" s="8">
        <v>6.0999999999999999E-2</v>
      </c>
      <c r="M201" s="8">
        <v>172.54</v>
      </c>
      <c r="N201" s="8">
        <v>9.59</v>
      </c>
      <c r="O201" s="29" t="str">
        <f t="shared" si="7"/>
        <v>Repaired</v>
      </c>
      <c r="P201" s="32">
        <v>1</v>
      </c>
      <c r="Q201" s="32">
        <v>1</v>
      </c>
      <c r="R201" s="32">
        <v>1</v>
      </c>
      <c r="S201" s="1">
        <f t="shared" si="6"/>
        <v>2</v>
      </c>
    </row>
    <row r="202" spans="1:19" x14ac:dyDescent="0.35">
      <c r="A202" s="5" t="s">
        <v>167</v>
      </c>
      <c r="B202" s="6">
        <v>3.25</v>
      </c>
      <c r="C202" s="6">
        <v>73.95</v>
      </c>
      <c r="D202" s="6">
        <v>26.32</v>
      </c>
      <c r="E202" s="6">
        <v>8.73</v>
      </c>
      <c r="F202" s="6">
        <v>14.77</v>
      </c>
      <c r="G202" s="6">
        <v>5.84</v>
      </c>
      <c r="H202" s="6">
        <v>14.57</v>
      </c>
      <c r="I202" s="6">
        <v>41.09</v>
      </c>
      <c r="J202" s="6">
        <v>81.180000000000007</v>
      </c>
      <c r="K202" s="6">
        <v>4.4999999999999998E-2</v>
      </c>
      <c r="L202" s="6">
        <v>1.0999999999999999E-2</v>
      </c>
      <c r="M202" s="6">
        <v>0.82</v>
      </c>
      <c r="N202" s="6">
        <v>4.4999999999999998E-2</v>
      </c>
      <c r="O202" s="29" t="str">
        <f t="shared" ref="O202" si="8">IF(NOT(ISERR(SEARCH("*-Buggy",$A202))), "Buggy", IF(NOT(ISERR(SEARCH("*-Fixed",$A202))), "Fixed", IF(NOT(ISERR(SEARCH("*-Repaired",$A202))), "Repaired", "")))</f>
        <v>Repaired</v>
      </c>
      <c r="P202" s="32">
        <v>1</v>
      </c>
      <c r="Q202" s="27">
        <v>0</v>
      </c>
      <c r="R202" s="32">
        <v>1</v>
      </c>
      <c r="S202" s="1">
        <f t="shared" si="6"/>
        <v>1</v>
      </c>
    </row>
    <row r="203" spans="1:19" x14ac:dyDescent="0.35">
      <c r="A203" s="7" t="s">
        <v>184</v>
      </c>
      <c r="B203" s="8">
        <v>2.1</v>
      </c>
      <c r="C203" s="8">
        <v>82.62</v>
      </c>
      <c r="D203" s="8">
        <v>8.1</v>
      </c>
      <c r="E203" s="8">
        <v>4.4800000000000004</v>
      </c>
      <c r="F203" s="8">
        <v>5.9</v>
      </c>
      <c r="G203" s="8">
        <v>2.9</v>
      </c>
      <c r="H203" s="8">
        <v>7.38</v>
      </c>
      <c r="I203" s="8">
        <v>14</v>
      </c>
      <c r="J203" s="8">
        <v>30.51</v>
      </c>
      <c r="K203" s="8">
        <v>1.19</v>
      </c>
      <c r="L203" s="8">
        <v>0.17</v>
      </c>
      <c r="M203" s="8">
        <v>30.99</v>
      </c>
      <c r="N203" s="8">
        <v>1.72</v>
      </c>
      <c r="O203" s="29" t="str">
        <f t="shared" ref="O203:O224" si="9">IF(NOT(ISERR(SEARCH("*-Buggy",$A203))), "Buggy", IF(NOT(ISERR(SEARCH("*-Fixed",$A203))), "Fixed", IF(NOT(ISERR(SEARCH("*-Repaired",$A203))), "Repaired", "")))</f>
        <v>Repaired</v>
      </c>
      <c r="P203" s="32">
        <v>1</v>
      </c>
      <c r="Q203" s="32">
        <v>1</v>
      </c>
      <c r="R203" s="32">
        <v>1</v>
      </c>
      <c r="S203" s="1">
        <f t="shared" si="6"/>
        <v>2</v>
      </c>
    </row>
    <row r="204" spans="1:19" x14ac:dyDescent="0.35">
      <c r="A204" s="5" t="s">
        <v>189</v>
      </c>
      <c r="B204" s="6">
        <v>5.14</v>
      </c>
      <c r="C204" s="6">
        <v>78.709999999999994</v>
      </c>
      <c r="D204" s="6">
        <v>16.57</v>
      </c>
      <c r="E204" s="6">
        <v>6.29</v>
      </c>
      <c r="F204" s="6">
        <v>12.14</v>
      </c>
      <c r="G204" s="6">
        <v>3.57</v>
      </c>
      <c r="H204" s="6">
        <v>9.86</v>
      </c>
      <c r="I204" s="6">
        <v>28.71</v>
      </c>
      <c r="J204" s="6">
        <v>48.89</v>
      </c>
      <c r="K204" s="6">
        <v>0.43</v>
      </c>
      <c r="L204" s="6">
        <v>0.21</v>
      </c>
      <c r="M204" s="6">
        <v>10.38</v>
      </c>
      <c r="N204" s="6">
        <v>0.57999999999999996</v>
      </c>
      <c r="O204" s="29" t="str">
        <f t="shared" si="9"/>
        <v>Repaired</v>
      </c>
      <c r="P204" s="32">
        <v>1</v>
      </c>
      <c r="Q204" s="32">
        <v>1</v>
      </c>
      <c r="R204" s="27">
        <v>0</v>
      </c>
      <c r="S204" s="1">
        <f t="shared" si="6"/>
        <v>1</v>
      </c>
    </row>
    <row r="205" spans="1:19" x14ac:dyDescent="0.35">
      <c r="A205" s="5" t="s">
        <v>195</v>
      </c>
      <c r="B205" s="6">
        <v>2.57</v>
      </c>
      <c r="C205" s="6">
        <v>81.91</v>
      </c>
      <c r="D205" s="6">
        <v>6.77</v>
      </c>
      <c r="E205" s="6">
        <v>2.91</v>
      </c>
      <c r="F205" s="6">
        <v>8.7100000000000009</v>
      </c>
      <c r="G205" s="6">
        <v>3.46</v>
      </c>
      <c r="H205" s="6">
        <v>6.37</v>
      </c>
      <c r="I205" s="6">
        <v>15.49</v>
      </c>
      <c r="J205" s="6">
        <v>27.28</v>
      </c>
      <c r="K205" s="6">
        <v>1.1399999999999999</v>
      </c>
      <c r="L205" s="6">
        <v>0.1</v>
      </c>
      <c r="M205" s="6">
        <v>17.14</v>
      </c>
      <c r="N205" s="6">
        <v>0.95</v>
      </c>
      <c r="O205" s="29" t="str">
        <f t="shared" si="9"/>
        <v>Repaired</v>
      </c>
      <c r="P205" s="32">
        <v>1</v>
      </c>
      <c r="Q205" s="27">
        <v>0</v>
      </c>
      <c r="R205" s="32">
        <v>3</v>
      </c>
      <c r="S205" s="1">
        <f t="shared" si="6"/>
        <v>3</v>
      </c>
    </row>
    <row r="206" spans="1:19" x14ac:dyDescent="0.35">
      <c r="A206" s="5" t="s">
        <v>209</v>
      </c>
      <c r="B206" s="6">
        <v>2.13</v>
      </c>
      <c r="C206" s="6">
        <v>85.67</v>
      </c>
      <c r="D206" s="6">
        <v>9.33</v>
      </c>
      <c r="E206" s="6">
        <v>3.87</v>
      </c>
      <c r="F206" s="6">
        <v>5.53</v>
      </c>
      <c r="G206" s="6">
        <v>3.8</v>
      </c>
      <c r="H206" s="6">
        <v>7.67</v>
      </c>
      <c r="I206" s="6">
        <v>14.87</v>
      </c>
      <c r="J206" s="6">
        <v>34.4</v>
      </c>
      <c r="K206" s="6">
        <v>0.2</v>
      </c>
      <c r="L206" s="6">
        <v>2.1999999999999999E-2</v>
      </c>
      <c r="M206" s="6">
        <v>8.6</v>
      </c>
      <c r="N206" s="6">
        <v>0.48</v>
      </c>
      <c r="O206" s="29" t="str">
        <f t="shared" si="9"/>
        <v>Repaired</v>
      </c>
      <c r="P206" s="32">
        <v>1</v>
      </c>
      <c r="Q206" s="32">
        <v>1</v>
      </c>
      <c r="R206" s="32">
        <v>1</v>
      </c>
      <c r="S206" s="1">
        <f t="shared" si="6"/>
        <v>2</v>
      </c>
    </row>
    <row r="207" spans="1:19" x14ac:dyDescent="0.35">
      <c r="A207" s="7" t="s">
        <v>44</v>
      </c>
      <c r="B207" s="8">
        <v>4.1100000000000003</v>
      </c>
      <c r="C207" s="8">
        <v>69.56</v>
      </c>
      <c r="D207" s="8">
        <v>19.78</v>
      </c>
      <c r="E207" s="8">
        <v>8.2200000000000006</v>
      </c>
      <c r="F207" s="8">
        <v>14.22</v>
      </c>
      <c r="G207" s="8">
        <v>5.67</v>
      </c>
      <c r="H207" s="8">
        <v>13.89</v>
      </c>
      <c r="I207" s="8">
        <v>34</v>
      </c>
      <c r="J207" s="8">
        <v>73.010000000000005</v>
      </c>
      <c r="K207" s="8">
        <v>0.22</v>
      </c>
      <c r="L207" s="8">
        <v>0.22</v>
      </c>
      <c r="M207" s="8">
        <v>2.76</v>
      </c>
      <c r="N207" s="8">
        <v>0.15</v>
      </c>
      <c r="O207" s="29" t="str">
        <f t="shared" si="9"/>
        <v>Repaired</v>
      </c>
      <c r="P207" s="32">
        <v>1</v>
      </c>
      <c r="Q207" s="32">
        <v>3</v>
      </c>
      <c r="R207" s="32">
        <v>1</v>
      </c>
      <c r="S207" s="1">
        <f t="shared" si="6"/>
        <v>4</v>
      </c>
    </row>
    <row r="208" spans="1:19" x14ac:dyDescent="0.35">
      <c r="A208" s="7" t="s">
        <v>222</v>
      </c>
      <c r="B208" s="8">
        <v>3.25</v>
      </c>
      <c r="C208" s="8">
        <v>74.75</v>
      </c>
      <c r="D208" s="8">
        <v>18.329999999999998</v>
      </c>
      <c r="E208" s="8">
        <v>6.08</v>
      </c>
      <c r="F208" s="8">
        <v>12</v>
      </c>
      <c r="G208" s="8">
        <v>4.67</v>
      </c>
      <c r="H208" s="8">
        <v>10.75</v>
      </c>
      <c r="I208" s="8">
        <v>30.33</v>
      </c>
      <c r="J208" s="8">
        <v>53.94</v>
      </c>
      <c r="K208" s="8">
        <v>0.33</v>
      </c>
      <c r="L208" s="8">
        <v>2.1000000000000001E-2</v>
      </c>
      <c r="M208" s="8">
        <v>5.17</v>
      </c>
      <c r="N208" s="8">
        <v>0.28999999999999998</v>
      </c>
      <c r="O208" s="29" t="str">
        <f t="shared" si="9"/>
        <v>Repaired</v>
      </c>
      <c r="P208" s="32">
        <v>1</v>
      </c>
      <c r="Q208" s="32">
        <v>1</v>
      </c>
      <c r="R208" s="32">
        <v>1</v>
      </c>
      <c r="S208" s="1">
        <f t="shared" si="6"/>
        <v>2</v>
      </c>
    </row>
    <row r="209" spans="1:19" x14ac:dyDescent="0.35">
      <c r="A209" s="7" t="s">
        <v>32</v>
      </c>
      <c r="B209" s="8">
        <v>5.54</v>
      </c>
      <c r="C209" s="8">
        <v>68.239999999999995</v>
      </c>
      <c r="D209" s="8">
        <v>66.66</v>
      </c>
      <c r="E209" s="8">
        <v>15.9</v>
      </c>
      <c r="F209" s="8">
        <v>45.65</v>
      </c>
      <c r="G209" s="8">
        <v>7.69</v>
      </c>
      <c r="H209" s="8">
        <v>23.59</v>
      </c>
      <c r="I209" s="8">
        <v>112.31</v>
      </c>
      <c r="J209" s="8">
        <v>168.42</v>
      </c>
      <c r="K209" s="8">
        <v>1.06</v>
      </c>
      <c r="L209" s="8">
        <v>9.8000000000000004E-2</v>
      </c>
      <c r="M209" s="8">
        <v>997.22</v>
      </c>
      <c r="N209" s="8">
        <v>55.4</v>
      </c>
      <c r="O209" s="29" t="str">
        <f t="shared" si="9"/>
        <v>Repaired</v>
      </c>
      <c r="P209" s="32">
        <v>2</v>
      </c>
      <c r="Q209" s="32">
        <v>2</v>
      </c>
      <c r="R209" s="32">
        <v>2</v>
      </c>
      <c r="S209" s="1">
        <f t="shared" si="6"/>
        <v>4</v>
      </c>
    </row>
    <row r="210" spans="1:19" x14ac:dyDescent="0.35">
      <c r="A210" s="7" t="s">
        <v>202</v>
      </c>
      <c r="B210" s="8">
        <v>2.84</v>
      </c>
      <c r="C210" s="8">
        <v>81.05</v>
      </c>
      <c r="D210" s="8">
        <v>6.5</v>
      </c>
      <c r="E210" s="8">
        <v>3.02</v>
      </c>
      <c r="F210" s="8">
        <v>8.98</v>
      </c>
      <c r="G210" s="8">
        <v>3.86</v>
      </c>
      <c r="H210" s="8">
        <v>6.89</v>
      </c>
      <c r="I210" s="8">
        <v>15.48</v>
      </c>
      <c r="J210" s="8">
        <v>29.13</v>
      </c>
      <c r="K210" s="8">
        <v>1.0900000000000001</v>
      </c>
      <c r="L210" s="8">
        <v>8.2000000000000003E-2</v>
      </c>
      <c r="M210" s="8">
        <v>17.86</v>
      </c>
      <c r="N210" s="8">
        <v>0.99</v>
      </c>
      <c r="O210" s="29" t="str">
        <f t="shared" si="9"/>
        <v>Repaired</v>
      </c>
      <c r="P210" s="32">
        <v>1</v>
      </c>
      <c r="Q210" s="32">
        <v>1</v>
      </c>
      <c r="R210" s="32">
        <v>1</v>
      </c>
      <c r="S210" s="1">
        <f t="shared" si="6"/>
        <v>2</v>
      </c>
    </row>
    <row r="211" spans="1:19" x14ac:dyDescent="0.35">
      <c r="A211" s="5" t="s">
        <v>33</v>
      </c>
      <c r="B211" s="6">
        <v>1.64</v>
      </c>
      <c r="C211" s="6">
        <v>89.64</v>
      </c>
      <c r="D211" s="6">
        <v>6.27</v>
      </c>
      <c r="E211" s="6">
        <v>3.91</v>
      </c>
      <c r="F211" s="6">
        <v>3.73</v>
      </c>
      <c r="G211" s="6">
        <v>2.09</v>
      </c>
      <c r="H211" s="6">
        <v>6</v>
      </c>
      <c r="I211" s="6">
        <v>10</v>
      </c>
      <c r="J211" s="6">
        <v>21.87</v>
      </c>
      <c r="K211" s="6">
        <v>0.18</v>
      </c>
      <c r="L211" s="6">
        <v>0.18</v>
      </c>
      <c r="M211" s="6">
        <v>1.34</v>
      </c>
      <c r="N211" s="6">
        <v>7.4999999999999997E-2</v>
      </c>
      <c r="O211" s="29" t="str">
        <f t="shared" si="9"/>
        <v>Repaired</v>
      </c>
      <c r="P211" s="32">
        <v>1</v>
      </c>
      <c r="Q211" s="27">
        <v>0</v>
      </c>
      <c r="R211" s="32">
        <v>1</v>
      </c>
      <c r="S211" s="1">
        <f t="shared" si="6"/>
        <v>1</v>
      </c>
    </row>
    <row r="212" spans="1:19" x14ac:dyDescent="0.35">
      <c r="A212" s="7" t="s">
        <v>150</v>
      </c>
      <c r="B212" s="8">
        <v>1.84</v>
      </c>
      <c r="C212" s="8">
        <v>84.68</v>
      </c>
      <c r="D212" s="8">
        <v>7.79</v>
      </c>
      <c r="E212" s="8">
        <v>3.84</v>
      </c>
      <c r="F212" s="8">
        <v>5.47</v>
      </c>
      <c r="G212" s="8">
        <v>3.16</v>
      </c>
      <c r="H212" s="8">
        <v>7</v>
      </c>
      <c r="I212" s="8">
        <v>13.26</v>
      </c>
      <c r="J212" s="8">
        <v>29.97</v>
      </c>
      <c r="K212" s="8">
        <v>0.11</v>
      </c>
      <c r="L212" s="8">
        <v>0.11</v>
      </c>
      <c r="M212" s="8">
        <v>5.42</v>
      </c>
      <c r="N212" s="8">
        <v>0.3</v>
      </c>
      <c r="O212" s="29" t="str">
        <f t="shared" si="9"/>
        <v>Repaired</v>
      </c>
      <c r="P212" s="32">
        <v>1</v>
      </c>
      <c r="Q212" s="32">
        <v>1</v>
      </c>
      <c r="R212" s="32">
        <v>1</v>
      </c>
      <c r="S212" s="1">
        <f t="shared" si="6"/>
        <v>2</v>
      </c>
    </row>
    <row r="213" spans="1:19" x14ac:dyDescent="0.35">
      <c r="A213" s="5" t="s">
        <v>60</v>
      </c>
      <c r="B213" s="6">
        <v>2.15</v>
      </c>
      <c r="C213" s="6">
        <v>78.540000000000006</v>
      </c>
      <c r="D213" s="6">
        <v>13.85</v>
      </c>
      <c r="E213" s="6">
        <v>5.62</v>
      </c>
      <c r="F213" s="6">
        <v>8.08</v>
      </c>
      <c r="G213" s="6">
        <v>4</v>
      </c>
      <c r="H213" s="6">
        <v>9.6199999999999992</v>
      </c>
      <c r="I213" s="6">
        <v>21.92</v>
      </c>
      <c r="J213" s="6">
        <v>45.25</v>
      </c>
      <c r="K213" s="6">
        <v>7.6999999999999999E-2</v>
      </c>
      <c r="L213" s="6">
        <v>7.6999999999999999E-2</v>
      </c>
      <c r="M213" s="6">
        <v>1.3</v>
      </c>
      <c r="N213" s="6">
        <v>7.1999999999999995E-2</v>
      </c>
      <c r="O213" s="29" t="str">
        <f t="shared" si="9"/>
        <v>Repaired</v>
      </c>
      <c r="P213" s="32">
        <v>1</v>
      </c>
      <c r="Q213" s="32">
        <v>1</v>
      </c>
      <c r="R213" s="32">
        <v>1</v>
      </c>
      <c r="S213" s="1">
        <f t="shared" si="6"/>
        <v>2</v>
      </c>
    </row>
    <row r="214" spans="1:19" x14ac:dyDescent="0.35">
      <c r="A214" s="7" t="s">
        <v>158</v>
      </c>
      <c r="B214" s="8">
        <v>1.5</v>
      </c>
      <c r="C214" s="8">
        <v>88.83</v>
      </c>
      <c r="D214" s="8">
        <v>9.67</v>
      </c>
      <c r="E214" s="8">
        <v>4.83</v>
      </c>
      <c r="F214" s="8">
        <v>4.33</v>
      </c>
      <c r="G214" s="8">
        <v>2.17</v>
      </c>
      <c r="H214" s="8">
        <v>7</v>
      </c>
      <c r="I214" s="8">
        <v>14</v>
      </c>
      <c r="J214" s="8">
        <v>27.96</v>
      </c>
      <c r="K214" s="8">
        <v>0</v>
      </c>
      <c r="L214" s="8">
        <v>0</v>
      </c>
      <c r="M214" s="8">
        <v>0</v>
      </c>
      <c r="N214" s="8">
        <v>0</v>
      </c>
      <c r="O214" s="29" t="str">
        <f t="shared" si="9"/>
        <v>Repaired</v>
      </c>
      <c r="P214" s="32">
        <v>1</v>
      </c>
      <c r="Q214" s="32">
        <v>1</v>
      </c>
      <c r="R214" s="32">
        <v>1</v>
      </c>
      <c r="S214" s="1">
        <f t="shared" si="6"/>
        <v>2</v>
      </c>
    </row>
    <row r="215" spans="1:19" x14ac:dyDescent="0.35">
      <c r="A215" s="5" t="s">
        <v>207</v>
      </c>
      <c r="B215" s="6">
        <v>1.77</v>
      </c>
      <c r="C215" s="6">
        <v>86.97</v>
      </c>
      <c r="D215" s="6">
        <v>6.74</v>
      </c>
      <c r="E215" s="6">
        <v>3.26</v>
      </c>
      <c r="F215" s="6">
        <v>4.66</v>
      </c>
      <c r="G215" s="6">
        <v>2.0299999999999998</v>
      </c>
      <c r="H215" s="6">
        <v>5.29</v>
      </c>
      <c r="I215" s="6">
        <v>11.4</v>
      </c>
      <c r="J215" s="6">
        <v>19.57</v>
      </c>
      <c r="K215" s="6">
        <v>8.5999999999999993E-2</v>
      </c>
      <c r="L215" s="6">
        <v>8.5999999999999993E-2</v>
      </c>
      <c r="M215" s="6">
        <v>1.22</v>
      </c>
      <c r="N215" s="6">
        <v>6.8000000000000005E-2</v>
      </c>
      <c r="O215" s="29" t="str">
        <f t="shared" si="9"/>
        <v>Repaired</v>
      </c>
      <c r="P215" s="32">
        <v>1</v>
      </c>
      <c r="Q215" s="32">
        <v>1</v>
      </c>
      <c r="R215" s="32">
        <v>1</v>
      </c>
      <c r="S215" s="1">
        <f t="shared" si="6"/>
        <v>2</v>
      </c>
    </row>
    <row r="216" spans="1:19" x14ac:dyDescent="0.35">
      <c r="A216" s="7" t="s">
        <v>192</v>
      </c>
      <c r="B216" s="8">
        <v>3.7</v>
      </c>
      <c r="C216" s="8">
        <v>76.03</v>
      </c>
      <c r="D216" s="8">
        <v>14.28</v>
      </c>
      <c r="E216" s="8">
        <v>6.67</v>
      </c>
      <c r="F216" s="8">
        <v>11.41</v>
      </c>
      <c r="G216" s="8">
        <v>5.79</v>
      </c>
      <c r="H216" s="8">
        <v>12.46</v>
      </c>
      <c r="I216" s="8">
        <v>25.69</v>
      </c>
      <c r="J216" s="8">
        <v>58.91</v>
      </c>
      <c r="K216" s="8">
        <v>1.33</v>
      </c>
      <c r="L216" s="8">
        <v>0.1</v>
      </c>
      <c r="M216" s="8">
        <v>53.64</v>
      </c>
      <c r="N216" s="8">
        <v>2.98</v>
      </c>
      <c r="O216" s="29" t="str">
        <f t="shared" si="9"/>
        <v>Repaired</v>
      </c>
      <c r="P216" s="32">
        <v>1</v>
      </c>
      <c r="Q216" s="32">
        <v>6</v>
      </c>
      <c r="R216" s="32">
        <v>6</v>
      </c>
      <c r="S216" s="1">
        <f t="shared" si="6"/>
        <v>12</v>
      </c>
    </row>
    <row r="217" spans="1:19" x14ac:dyDescent="0.35">
      <c r="A217" s="7" t="s">
        <v>154</v>
      </c>
      <c r="B217" s="8">
        <v>6</v>
      </c>
      <c r="C217" s="8">
        <v>65.239999999999995</v>
      </c>
      <c r="D217" s="8">
        <v>51.36</v>
      </c>
      <c r="E217" s="8">
        <v>11.98</v>
      </c>
      <c r="F217" s="8">
        <v>44.05</v>
      </c>
      <c r="G217" s="8">
        <v>8.3800000000000008</v>
      </c>
      <c r="H217" s="8">
        <v>20.36</v>
      </c>
      <c r="I217" s="8">
        <v>95.4</v>
      </c>
      <c r="J217" s="8">
        <v>133.09</v>
      </c>
      <c r="K217" s="8">
        <v>0.28999999999999998</v>
      </c>
      <c r="L217" s="8">
        <v>2.1999999999999999E-2</v>
      </c>
      <c r="M217" s="8">
        <v>3.79</v>
      </c>
      <c r="N217" s="8">
        <v>0.21</v>
      </c>
      <c r="O217" s="29" t="str">
        <f t="shared" si="9"/>
        <v>Repaired</v>
      </c>
      <c r="P217" s="32">
        <v>1</v>
      </c>
      <c r="Q217" s="32">
        <v>1</v>
      </c>
      <c r="R217" s="32">
        <v>1</v>
      </c>
      <c r="S217" s="1">
        <f t="shared" si="6"/>
        <v>2</v>
      </c>
    </row>
    <row r="218" spans="1:19" x14ac:dyDescent="0.35">
      <c r="A218" s="7" t="s">
        <v>77</v>
      </c>
      <c r="B218" s="8">
        <v>3.11</v>
      </c>
      <c r="C218" s="8">
        <v>75</v>
      </c>
      <c r="D218" s="8">
        <v>11.56</v>
      </c>
      <c r="E218" s="8">
        <v>6.11</v>
      </c>
      <c r="F218" s="8">
        <v>10.67</v>
      </c>
      <c r="G218" s="8">
        <v>5.56</v>
      </c>
      <c r="H218" s="8">
        <v>11.67</v>
      </c>
      <c r="I218" s="8">
        <v>22.22</v>
      </c>
      <c r="J218" s="8">
        <v>54.75</v>
      </c>
      <c r="K218" s="8">
        <v>0</v>
      </c>
      <c r="L218" s="8">
        <v>0</v>
      </c>
      <c r="M218" s="8">
        <v>0</v>
      </c>
      <c r="N218" s="8">
        <v>0</v>
      </c>
      <c r="O218" s="29" t="str">
        <f t="shared" si="9"/>
        <v>Repaired</v>
      </c>
      <c r="P218" s="32">
        <v>2</v>
      </c>
      <c r="Q218" s="32">
        <v>1</v>
      </c>
      <c r="R218" s="32">
        <v>2</v>
      </c>
      <c r="S218" s="1">
        <f t="shared" si="6"/>
        <v>3</v>
      </c>
    </row>
    <row r="219" spans="1:19" x14ac:dyDescent="0.35">
      <c r="A219" s="7" t="s">
        <v>111</v>
      </c>
      <c r="B219" s="8">
        <v>2.57</v>
      </c>
      <c r="C219" s="8">
        <v>82.86</v>
      </c>
      <c r="D219" s="8">
        <v>14.86</v>
      </c>
      <c r="E219" s="8">
        <v>6.43</v>
      </c>
      <c r="F219" s="8">
        <v>7.71</v>
      </c>
      <c r="G219" s="8">
        <v>3.57</v>
      </c>
      <c r="H219" s="8">
        <v>10</v>
      </c>
      <c r="I219" s="8">
        <v>22.57</v>
      </c>
      <c r="J219" s="8">
        <v>50.99</v>
      </c>
      <c r="K219" s="8">
        <v>0.14000000000000001</v>
      </c>
      <c r="L219" s="8">
        <v>0.14000000000000001</v>
      </c>
      <c r="M219" s="8">
        <v>2.58</v>
      </c>
      <c r="N219" s="8">
        <v>0.14000000000000001</v>
      </c>
      <c r="O219" s="29" t="str">
        <f t="shared" si="9"/>
        <v>Repaired</v>
      </c>
      <c r="P219" s="32">
        <v>1</v>
      </c>
      <c r="Q219" s="32">
        <v>1</v>
      </c>
      <c r="R219" s="32">
        <v>1</v>
      </c>
      <c r="S219" s="1">
        <f t="shared" si="6"/>
        <v>2</v>
      </c>
    </row>
    <row r="220" spans="1:19" x14ac:dyDescent="0.35">
      <c r="A220" s="5" t="s">
        <v>70</v>
      </c>
      <c r="B220" s="6">
        <v>2.2000000000000002</v>
      </c>
      <c r="C220" s="6">
        <v>84</v>
      </c>
      <c r="D220" s="6">
        <v>9</v>
      </c>
      <c r="E220" s="6">
        <v>4</v>
      </c>
      <c r="F220" s="6">
        <v>6.6</v>
      </c>
      <c r="G220" s="6">
        <v>3.4</v>
      </c>
      <c r="H220" s="6">
        <v>7.4</v>
      </c>
      <c r="I220" s="6">
        <v>15.6</v>
      </c>
      <c r="J220" s="6">
        <v>30.3</v>
      </c>
      <c r="K220" s="6">
        <v>0</v>
      </c>
      <c r="L220" s="6">
        <v>0</v>
      </c>
      <c r="M220" s="6">
        <v>0</v>
      </c>
      <c r="N220" s="6">
        <v>0</v>
      </c>
      <c r="O220" s="29" t="str">
        <f t="shared" si="9"/>
        <v>Repaired</v>
      </c>
      <c r="P220" s="32">
        <v>1</v>
      </c>
      <c r="Q220" s="27">
        <v>0</v>
      </c>
      <c r="R220" s="32">
        <v>3</v>
      </c>
      <c r="S220" s="1">
        <f t="shared" ref="S220:S224" si="10">Q220+R220</f>
        <v>3</v>
      </c>
    </row>
    <row r="221" spans="1:19" x14ac:dyDescent="0.35">
      <c r="A221" s="7" t="s">
        <v>79</v>
      </c>
      <c r="B221" s="8">
        <v>1.75</v>
      </c>
      <c r="C221" s="8">
        <v>83.75</v>
      </c>
      <c r="D221" s="8">
        <v>5.25</v>
      </c>
      <c r="E221" s="8">
        <v>3.75</v>
      </c>
      <c r="F221" s="8">
        <v>3.75</v>
      </c>
      <c r="G221" s="8">
        <v>2</v>
      </c>
      <c r="H221" s="8">
        <v>5.75</v>
      </c>
      <c r="I221" s="8">
        <v>9</v>
      </c>
      <c r="J221" s="8">
        <v>18.57</v>
      </c>
      <c r="K221" s="8">
        <v>0.5</v>
      </c>
      <c r="L221" s="8">
        <v>0.12</v>
      </c>
      <c r="M221" s="8">
        <v>9</v>
      </c>
      <c r="N221" s="8">
        <v>0.5</v>
      </c>
      <c r="O221" s="29" t="str">
        <f t="shared" si="9"/>
        <v>Repaired</v>
      </c>
      <c r="P221" s="32">
        <v>2</v>
      </c>
      <c r="Q221" s="27">
        <v>0</v>
      </c>
      <c r="R221" s="32">
        <v>2</v>
      </c>
      <c r="S221" s="1">
        <f t="shared" si="10"/>
        <v>2</v>
      </c>
    </row>
    <row r="222" spans="1:19" x14ac:dyDescent="0.35">
      <c r="A222" s="7" t="s">
        <v>178</v>
      </c>
      <c r="B222" s="8">
        <v>3.31</v>
      </c>
      <c r="C222" s="8">
        <v>77.38</v>
      </c>
      <c r="D222" s="8">
        <v>12.5</v>
      </c>
      <c r="E222" s="8">
        <v>5.62</v>
      </c>
      <c r="F222" s="8">
        <v>8.5</v>
      </c>
      <c r="G222" s="8">
        <v>5.5</v>
      </c>
      <c r="H222" s="8">
        <v>11.12</v>
      </c>
      <c r="I222" s="8">
        <v>21</v>
      </c>
      <c r="J222" s="8">
        <v>50.08</v>
      </c>
      <c r="K222" s="8">
        <v>0</v>
      </c>
      <c r="L222" s="8">
        <v>0</v>
      </c>
      <c r="M222" s="8">
        <v>0</v>
      </c>
      <c r="N222" s="8">
        <v>0</v>
      </c>
      <c r="O222" s="29" t="str">
        <f t="shared" si="9"/>
        <v>Repaired</v>
      </c>
      <c r="P222" s="32">
        <v>1</v>
      </c>
      <c r="Q222" s="27">
        <v>0</v>
      </c>
      <c r="R222" s="32">
        <v>1</v>
      </c>
      <c r="S222" s="1">
        <f t="shared" si="10"/>
        <v>1</v>
      </c>
    </row>
    <row r="223" spans="1:19" x14ac:dyDescent="0.35">
      <c r="A223" s="7" t="s">
        <v>65</v>
      </c>
      <c r="B223" s="8">
        <v>2.68</v>
      </c>
      <c r="C223" s="8">
        <v>82.19</v>
      </c>
      <c r="D223" s="8">
        <v>10.62</v>
      </c>
      <c r="E223" s="8">
        <v>5.91</v>
      </c>
      <c r="F223" s="8">
        <v>7.64</v>
      </c>
      <c r="G223" s="8">
        <v>3.08</v>
      </c>
      <c r="H223" s="8">
        <v>8.98</v>
      </c>
      <c r="I223" s="8">
        <v>18.260000000000002</v>
      </c>
      <c r="J223" s="8">
        <v>42.8</v>
      </c>
      <c r="K223" s="8">
        <v>0.47</v>
      </c>
      <c r="L223" s="8">
        <v>4.2999999999999997E-2</v>
      </c>
      <c r="M223" s="8">
        <v>160.52000000000001</v>
      </c>
      <c r="N223" s="8">
        <v>8.92</v>
      </c>
      <c r="O223" s="29" t="str">
        <f t="shared" si="9"/>
        <v>Repaired</v>
      </c>
      <c r="P223" s="32">
        <v>1</v>
      </c>
      <c r="Q223" s="32">
        <v>1</v>
      </c>
      <c r="R223" s="32">
        <v>1</v>
      </c>
      <c r="S223" s="1">
        <f t="shared" si="10"/>
        <v>2</v>
      </c>
    </row>
    <row r="224" spans="1:19" x14ac:dyDescent="0.35">
      <c r="A224" s="7" t="s">
        <v>93</v>
      </c>
      <c r="B224" s="8">
        <v>1.57</v>
      </c>
      <c r="C224" s="8">
        <v>84.49</v>
      </c>
      <c r="D224" s="8">
        <v>10.35</v>
      </c>
      <c r="E224" s="8">
        <v>3.94</v>
      </c>
      <c r="F224" s="8">
        <v>5.6</v>
      </c>
      <c r="G224" s="8">
        <v>2.48</v>
      </c>
      <c r="H224" s="8">
        <v>6.41</v>
      </c>
      <c r="I224" s="8">
        <v>15.95</v>
      </c>
      <c r="J224" s="8">
        <v>25.73</v>
      </c>
      <c r="K224" s="8">
        <v>0.22</v>
      </c>
      <c r="L224" s="8">
        <v>1.4E-2</v>
      </c>
      <c r="M224" s="8">
        <v>4.21</v>
      </c>
      <c r="N224" s="8">
        <v>0.23</v>
      </c>
      <c r="O224" s="29" t="str">
        <f t="shared" si="9"/>
        <v>Repaired</v>
      </c>
      <c r="P224" s="32">
        <v>1</v>
      </c>
      <c r="Q224" s="32">
        <v>1</v>
      </c>
      <c r="R224" s="32">
        <v>1</v>
      </c>
      <c r="S224" s="1">
        <f t="shared" si="10"/>
        <v>2</v>
      </c>
    </row>
    <row r="225" spans="1:18" ht="28.8" x14ac:dyDescent="0.35">
      <c r="A225" s="12" t="s">
        <v>280</v>
      </c>
      <c r="B225" s="12" t="s">
        <v>231</v>
      </c>
      <c r="C225" s="12" t="s">
        <v>232</v>
      </c>
      <c r="D225" s="12" t="s">
        <v>233</v>
      </c>
      <c r="E225" s="12" t="s">
        <v>20</v>
      </c>
      <c r="F225" s="12" t="s">
        <v>234</v>
      </c>
      <c r="G225" s="12" t="s">
        <v>21</v>
      </c>
      <c r="H225" s="12" t="s">
        <v>235</v>
      </c>
      <c r="I225" s="12" t="s">
        <v>236</v>
      </c>
      <c r="J225" s="12" t="s">
        <v>237</v>
      </c>
      <c r="K225" s="12" t="s">
        <v>238</v>
      </c>
      <c r="L225" s="12" t="s">
        <v>239</v>
      </c>
      <c r="M225" s="12" t="s">
        <v>240</v>
      </c>
      <c r="N225" s="12" t="s">
        <v>241</v>
      </c>
      <c r="O225" s="12" t="s">
        <v>230</v>
      </c>
      <c r="P225" s="15" t="s">
        <v>245</v>
      </c>
      <c r="Q225" s="15" t="s">
        <v>251</v>
      </c>
      <c r="R225" s="15" t="s">
        <v>252</v>
      </c>
    </row>
    <row r="226" spans="1:18" x14ac:dyDescent="0.35">
      <c r="A226" s="11" t="s">
        <v>225</v>
      </c>
      <c r="B226" s="35">
        <f>SUM(B24:B224)</f>
        <v>696.34000000000026</v>
      </c>
      <c r="C226" s="35">
        <f t="shared" ref="C226:N226" si="11">SUM(C24:C224)</f>
        <v>15910.970000000007</v>
      </c>
      <c r="D226" s="35">
        <f t="shared" si="11"/>
        <v>3027.5099999999989</v>
      </c>
      <c r="E226" s="35">
        <f t="shared" si="11"/>
        <v>1211.0199999999993</v>
      </c>
      <c r="F226" s="35">
        <f t="shared" si="11"/>
        <v>2382.9499999999994</v>
      </c>
      <c r="G226" s="35">
        <f t="shared" si="11"/>
        <v>776.1700000000003</v>
      </c>
      <c r="H226" s="35">
        <f t="shared" si="11"/>
        <v>1987.2099999999991</v>
      </c>
      <c r="I226" s="35">
        <f t="shared" si="11"/>
        <v>5410.4700000000021</v>
      </c>
      <c r="J226" s="35">
        <f t="shared" si="11"/>
        <v>10015.289999999999</v>
      </c>
      <c r="K226" s="35">
        <f t="shared" si="11"/>
        <v>116.98200000000003</v>
      </c>
      <c r="L226" s="35">
        <f t="shared" si="11"/>
        <v>12.124000000000004</v>
      </c>
      <c r="M226" s="35">
        <f t="shared" si="11"/>
        <v>9717.3399999999983</v>
      </c>
      <c r="N226" s="35">
        <f t="shared" si="11"/>
        <v>889.86100000000033</v>
      </c>
      <c r="O226" s="10"/>
      <c r="P226" s="16"/>
    </row>
    <row r="227" spans="1:18" x14ac:dyDescent="0.35">
      <c r="A227" s="11" t="s">
        <v>227</v>
      </c>
      <c r="B227" s="36">
        <f>AVERAGE(B24:B224)</f>
        <v>3.4643781094527375</v>
      </c>
      <c r="C227" s="36">
        <f t="shared" ref="C227:N227" si="12">AVERAGE(C24:C224)</f>
        <v>79.159054726368197</v>
      </c>
      <c r="D227" s="36">
        <f t="shared" si="12"/>
        <v>15.062238805970143</v>
      </c>
      <c r="E227" s="36">
        <f t="shared" si="12"/>
        <v>6.0249751243781056</v>
      </c>
      <c r="F227" s="36">
        <f t="shared" si="12"/>
        <v>11.855472636815918</v>
      </c>
      <c r="G227" s="36">
        <f t="shared" si="12"/>
        <v>3.8615422885572155</v>
      </c>
      <c r="H227" s="36">
        <f t="shared" si="12"/>
        <v>9.8866169154228807</v>
      </c>
      <c r="I227" s="36">
        <f t="shared" si="12"/>
        <v>26.917761194029861</v>
      </c>
      <c r="J227" s="36">
        <f t="shared" si="12"/>
        <v>49.827313432835815</v>
      </c>
      <c r="K227" s="36">
        <f t="shared" si="12"/>
        <v>0.58200000000000018</v>
      </c>
      <c r="L227" s="36">
        <f t="shared" si="12"/>
        <v>6.0318407960199022E-2</v>
      </c>
      <c r="M227" s="36">
        <f t="shared" si="12"/>
        <v>49.077474747474739</v>
      </c>
      <c r="N227" s="36">
        <f t="shared" si="12"/>
        <v>4.4271691542288574</v>
      </c>
      <c r="O227" s="10"/>
      <c r="P227" s="16"/>
    </row>
    <row r="228" spans="1:18" x14ac:dyDescent="0.35">
      <c r="A228" s="9" t="s">
        <v>226</v>
      </c>
      <c r="B228" s="35">
        <f>MIN(B24:B224)</f>
        <v>1.5</v>
      </c>
      <c r="C228" s="35">
        <f t="shared" ref="C228:N228" si="13">MIN(C24:C224)</f>
        <v>59.24</v>
      </c>
      <c r="D228" s="35">
        <f t="shared" si="13"/>
        <v>1.92</v>
      </c>
      <c r="E228" s="35">
        <f t="shared" si="13"/>
        <v>2.54</v>
      </c>
      <c r="F228" s="35">
        <f t="shared" si="13"/>
        <v>3.25</v>
      </c>
      <c r="G228" s="35">
        <f t="shared" si="13"/>
        <v>1.5</v>
      </c>
      <c r="H228" s="35">
        <f t="shared" si="13"/>
        <v>4.97</v>
      </c>
      <c r="I228" s="35">
        <f t="shared" si="13"/>
        <v>5.69</v>
      </c>
      <c r="J228" s="35">
        <f t="shared" si="13"/>
        <v>14.24</v>
      </c>
      <c r="K228" s="35">
        <f t="shared" si="13"/>
        <v>0</v>
      </c>
      <c r="L228" s="35">
        <f t="shared" si="13"/>
        <v>0</v>
      </c>
      <c r="M228" s="35">
        <f t="shared" si="13"/>
        <v>0</v>
      </c>
      <c r="N228" s="35">
        <f t="shared" si="13"/>
        <v>0</v>
      </c>
      <c r="O228" s="10"/>
      <c r="P228" s="16"/>
    </row>
    <row r="229" spans="1:18" x14ac:dyDescent="0.35">
      <c r="A229" s="9" t="s">
        <v>228</v>
      </c>
      <c r="B229" s="36">
        <f>MAX(B24:B224)</f>
        <v>11.26</v>
      </c>
      <c r="C229" s="36">
        <f t="shared" ref="C229:N229" si="14">MAX(C24:C224)</f>
        <v>90.7</v>
      </c>
      <c r="D229" s="36">
        <f t="shared" si="14"/>
        <v>66.66</v>
      </c>
      <c r="E229" s="36">
        <f t="shared" si="14"/>
        <v>15.9</v>
      </c>
      <c r="F229" s="36">
        <f t="shared" si="14"/>
        <v>45.65</v>
      </c>
      <c r="G229" s="36">
        <f t="shared" si="14"/>
        <v>8.3800000000000008</v>
      </c>
      <c r="H229" s="36">
        <f t="shared" si="14"/>
        <v>23.59</v>
      </c>
      <c r="I229" s="36">
        <f t="shared" si="14"/>
        <v>112.31</v>
      </c>
      <c r="J229" s="36">
        <f t="shared" si="14"/>
        <v>168.42</v>
      </c>
      <c r="K229" s="36">
        <f t="shared" si="14"/>
        <v>6.92</v>
      </c>
      <c r="L229" s="36">
        <f t="shared" si="14"/>
        <v>0.4</v>
      </c>
      <c r="M229" s="36">
        <f t="shared" si="14"/>
        <v>997.22</v>
      </c>
      <c r="N229" s="36">
        <f t="shared" si="14"/>
        <v>116.68</v>
      </c>
      <c r="O229" s="10"/>
      <c r="P229" s="16"/>
    </row>
    <row r="230" spans="1:18" x14ac:dyDescent="0.35">
      <c r="A230" s="9" t="s">
        <v>224</v>
      </c>
      <c r="B230" s="35">
        <f>_xlfn.STDEV.S(B24:B224)</f>
        <v>1.7099870573540596</v>
      </c>
      <c r="C230" s="35">
        <f t="shared" ref="C230:N230" si="15">_xlfn.STDEV.S(C24:C224)</f>
        <v>6.0921847970978398</v>
      </c>
      <c r="D230" s="35">
        <f t="shared" si="15"/>
        <v>10.291472074620168</v>
      </c>
      <c r="E230" s="35">
        <f t="shared" si="15"/>
        <v>2.302393129849492</v>
      </c>
      <c r="F230" s="35">
        <f t="shared" si="15"/>
        <v>8.3633047236422975</v>
      </c>
      <c r="G230" s="35">
        <f t="shared" si="15"/>
        <v>1.4305688062629913</v>
      </c>
      <c r="H230" s="35">
        <f t="shared" si="15"/>
        <v>3.5324986196051911</v>
      </c>
      <c r="I230" s="35">
        <f t="shared" si="15"/>
        <v>18.36466938070723</v>
      </c>
      <c r="J230" s="35">
        <f t="shared" si="15"/>
        <v>27.042896918530563</v>
      </c>
      <c r="K230" s="35">
        <f t="shared" si="15"/>
        <v>1.0958115759563776</v>
      </c>
      <c r="L230" s="35">
        <f t="shared" si="15"/>
        <v>7.0988366719151499E-2</v>
      </c>
      <c r="M230" s="35">
        <f t="shared" si="15"/>
        <v>142.29104755358048</v>
      </c>
      <c r="N230" s="35">
        <f t="shared" si="15"/>
        <v>15.919288849419242</v>
      </c>
      <c r="O230" s="10"/>
      <c r="P230" s="16"/>
    </row>
    <row r="231" spans="1:18" x14ac:dyDescent="0.35">
      <c r="A231" s="11" t="s">
        <v>229</v>
      </c>
      <c r="B231" s="36">
        <f>_xlfn.VAR.S(B24:B224)</f>
        <v>2.9240557363183961</v>
      </c>
      <c r="C231" s="36">
        <f t="shared" ref="C231:N231" si="16">_xlfn.VAR.S(C24:C224)</f>
        <v>37.114715601990042</v>
      </c>
      <c r="D231" s="36">
        <f t="shared" si="16"/>
        <v>105.91439746268675</v>
      </c>
      <c r="E231" s="36">
        <f t="shared" si="16"/>
        <v>5.3010141243781392</v>
      </c>
      <c r="F231" s="36">
        <f t="shared" si="16"/>
        <v>69.944865900497575</v>
      </c>
      <c r="G231" s="36">
        <f t="shared" si="16"/>
        <v>2.04652710945272</v>
      </c>
      <c r="H231" s="36">
        <f t="shared" si="16"/>
        <v>12.47854649751258</v>
      </c>
      <c r="I231" s="36">
        <f t="shared" si="16"/>
        <v>337.26108146268569</v>
      </c>
      <c r="J231" s="36">
        <f t="shared" si="16"/>
        <v>731.31827374626971</v>
      </c>
      <c r="K231" s="36">
        <f t="shared" si="16"/>
        <v>1.20080301</v>
      </c>
      <c r="L231" s="36">
        <f t="shared" si="16"/>
        <v>5.0393482094527355E-3</v>
      </c>
      <c r="M231" s="36">
        <f t="shared" si="16"/>
        <v>20246.742213895301</v>
      </c>
      <c r="N231" s="36">
        <f t="shared" si="16"/>
        <v>253.42375747124382</v>
      </c>
      <c r="O231" s="10"/>
      <c r="P231" s="16"/>
    </row>
    <row r="235" spans="1:18" x14ac:dyDescent="0.35">
      <c r="A235" s="34" t="s">
        <v>258</v>
      </c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</row>
    <row r="237" spans="1:18" ht="28.8" x14ac:dyDescent="0.35">
      <c r="A237" s="12" t="s">
        <v>257</v>
      </c>
      <c r="B237" s="12" t="s">
        <v>231</v>
      </c>
      <c r="C237" s="12" t="s">
        <v>232</v>
      </c>
      <c r="D237" s="12" t="s">
        <v>233</v>
      </c>
      <c r="E237" s="12" t="s">
        <v>20</v>
      </c>
      <c r="F237" s="12" t="s">
        <v>234</v>
      </c>
      <c r="G237" s="12" t="s">
        <v>21</v>
      </c>
      <c r="H237" s="12" t="s">
        <v>235</v>
      </c>
      <c r="I237" s="12" t="s">
        <v>236</v>
      </c>
      <c r="J237" s="12" t="s">
        <v>237</v>
      </c>
      <c r="K237" s="12" t="s">
        <v>238</v>
      </c>
      <c r="L237" s="12" t="s">
        <v>239</v>
      </c>
      <c r="M237" s="12" t="s">
        <v>240</v>
      </c>
      <c r="N237" s="12" t="s">
        <v>241</v>
      </c>
    </row>
    <row r="238" spans="1:18" x14ac:dyDescent="0.35">
      <c r="A238" s="1" t="s">
        <v>242</v>
      </c>
      <c r="B238" s="13">
        <f t="shared" ref="B238:N238" si="17">AVERAGEIF($A$24:$A$224, "*Buggy", B$24:B$224)</f>
        <v>3.4550746268656711</v>
      </c>
      <c r="C238" s="13">
        <f t="shared" si="17"/>
        <v>79.211940298507443</v>
      </c>
      <c r="D238" s="13">
        <f t="shared" si="17"/>
        <v>15.039402985074629</v>
      </c>
      <c r="E238" s="13">
        <f t="shared" si="17"/>
        <v>6.0083582089552259</v>
      </c>
      <c r="F238" s="13">
        <f t="shared" si="17"/>
        <v>11.828208955223879</v>
      </c>
      <c r="G238" s="13">
        <f t="shared" si="17"/>
        <v>3.8505970149253734</v>
      </c>
      <c r="H238" s="13">
        <f t="shared" si="17"/>
        <v>9.8588059701492536</v>
      </c>
      <c r="I238" s="13">
        <f t="shared" si="17"/>
        <v>26.867313432835822</v>
      </c>
      <c r="J238" s="13">
        <f t="shared" si="17"/>
        <v>49.684179104477607</v>
      </c>
      <c r="K238" s="13">
        <f t="shared" si="17"/>
        <v>0.57410447761194039</v>
      </c>
      <c r="L238" s="13">
        <f t="shared" si="17"/>
        <v>5.9880597014925381E-2</v>
      </c>
      <c r="M238" s="13">
        <f t="shared" si="17"/>
        <v>48.721969696969708</v>
      </c>
      <c r="N238" s="13">
        <f t="shared" si="17"/>
        <v>4.4076268656716415</v>
      </c>
    </row>
    <row r="239" spans="1:18" x14ac:dyDescent="0.35">
      <c r="A239" s="1" t="s">
        <v>243</v>
      </c>
      <c r="B239" s="13">
        <f t="shared" ref="B239:N239" si="18">AVERAGEIF($A$24:$A$224, "*Fixed", B$24:B$224)</f>
        <v>3.4640298507462677</v>
      </c>
      <c r="C239" s="13">
        <f t="shared" si="18"/>
        <v>79.16805970149251</v>
      </c>
      <c r="D239" s="13">
        <f t="shared" si="18"/>
        <v>15.061044776119402</v>
      </c>
      <c r="E239" s="13">
        <f t="shared" si="18"/>
        <v>6.0231343283582106</v>
      </c>
      <c r="F239" s="13">
        <f t="shared" si="18"/>
        <v>11.841791044776121</v>
      </c>
      <c r="G239" s="13">
        <f t="shared" si="18"/>
        <v>3.8555223880597014</v>
      </c>
      <c r="H239" s="13">
        <f t="shared" si="18"/>
        <v>9.8791044776119392</v>
      </c>
      <c r="I239" s="13">
        <f t="shared" si="18"/>
        <v>26.903134328358206</v>
      </c>
      <c r="J239" s="13">
        <f t="shared" si="18"/>
        <v>49.782835820895549</v>
      </c>
      <c r="K239" s="13">
        <f t="shared" si="18"/>
        <v>0.57973134328358211</v>
      </c>
      <c r="L239" s="13">
        <f t="shared" si="18"/>
        <v>6.0791044776119407E-2</v>
      </c>
      <c r="M239" s="13">
        <f t="shared" si="18"/>
        <v>48.833181818181821</v>
      </c>
      <c r="N239" s="13">
        <f t="shared" si="18"/>
        <v>4.4138656716417897</v>
      </c>
    </row>
    <row r="240" spans="1:18" x14ac:dyDescent="0.35">
      <c r="A240" s="1" t="s">
        <v>244</v>
      </c>
      <c r="B240" s="13">
        <f t="shared" ref="B240:N240" si="19">AVERAGEIF($A$24:$A$224, "*Repaired", B$24:B$224)</f>
        <v>3.4740298507462675</v>
      </c>
      <c r="C240" s="13">
        <f t="shared" si="19"/>
        <v>79.097164179104468</v>
      </c>
      <c r="D240" s="13">
        <f t="shared" si="19"/>
        <v>15.086268656716415</v>
      </c>
      <c r="E240" s="13">
        <f t="shared" si="19"/>
        <v>6.0434328358208971</v>
      </c>
      <c r="F240" s="13">
        <f t="shared" si="19"/>
        <v>11.896417910447761</v>
      </c>
      <c r="G240" s="13">
        <f t="shared" si="19"/>
        <v>3.8785074626865672</v>
      </c>
      <c r="H240" s="13">
        <f t="shared" si="19"/>
        <v>9.9219402985074616</v>
      </c>
      <c r="I240" s="13">
        <f t="shared" si="19"/>
        <v>26.98283582089552</v>
      </c>
      <c r="J240" s="13">
        <f t="shared" si="19"/>
        <v>50.014925373134339</v>
      </c>
      <c r="K240" s="13">
        <f t="shared" si="19"/>
        <v>0.59216417910447772</v>
      </c>
      <c r="L240" s="13">
        <f t="shared" si="19"/>
        <v>6.0283582089552236E-2</v>
      </c>
      <c r="M240" s="13">
        <f t="shared" si="19"/>
        <v>49.677272727272737</v>
      </c>
      <c r="N240" s="13">
        <f t="shared" si="19"/>
        <v>4.4600149253731338</v>
      </c>
    </row>
    <row r="243" spans="1:15" x14ac:dyDescent="0.35">
      <c r="A243" s="34" t="s">
        <v>259</v>
      </c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</row>
    <row r="244" spans="1:15" customFormat="1" x14ac:dyDescent="0.3"/>
    <row r="245" spans="1:15" ht="28.8" x14ac:dyDescent="0.35">
      <c r="B245" s="12" t="s">
        <v>257</v>
      </c>
      <c r="C245" s="12" t="s">
        <v>231</v>
      </c>
      <c r="D245" s="12" t="s">
        <v>232</v>
      </c>
      <c r="E245" s="12" t="s">
        <v>233</v>
      </c>
      <c r="F245" s="12" t="s">
        <v>20</v>
      </c>
      <c r="G245" s="12" t="s">
        <v>234</v>
      </c>
      <c r="H245" s="12" t="s">
        <v>21</v>
      </c>
      <c r="I245" s="12" t="s">
        <v>235</v>
      </c>
      <c r="J245" s="12" t="s">
        <v>236</v>
      </c>
      <c r="K245" s="12" t="s">
        <v>237</v>
      </c>
      <c r="L245" s="12" t="s">
        <v>238</v>
      </c>
      <c r="M245" s="12" t="s">
        <v>239</v>
      </c>
      <c r="N245" s="12" t="s">
        <v>240</v>
      </c>
      <c r="O245" s="12" t="s">
        <v>241</v>
      </c>
    </row>
    <row r="246" spans="1:15" x14ac:dyDescent="0.35">
      <c r="A246" s="1">
        <f>COUNTIFS($O$24:$O$224, "*Fixed", $P$24:$P$224, "&lt;2")</f>
        <v>49</v>
      </c>
      <c r="B246" s="1" t="s">
        <v>248</v>
      </c>
      <c r="C246" s="13">
        <f>AVERAGEIFS(B$24:B$224, $O$24:$O$224, "*Fixed", $P$24:$P$224, "&lt;2")</f>
        <v>3.4428571428571422</v>
      </c>
      <c r="D246" s="13">
        <f>AVERAGEIFS(C$24:C$224, $O$24:$O$224, "*Fixed", $P$24:$P$224, "&lt;2")</f>
        <v>79.303469387755101</v>
      </c>
      <c r="E246" s="13">
        <f>AVERAGEIFS(D$24:D$224, $O$24:$O$224, "*Fixed", $P$24:$P$224, "&lt;2")</f>
        <v>15.05795918367347</v>
      </c>
      <c r="F246" s="13">
        <f>AVERAGEIFS(E$24:E$224, $O$24:$O$224, "*Fixed", $P$24:$P$224, "&lt;2")</f>
        <v>6.032040816326532</v>
      </c>
      <c r="G246" s="13">
        <f>AVERAGEIFS(F$24:F$224, $O$24:$O$224, "*Fixed", $P$24:$P$224, "&lt;2")</f>
        <v>11.809999999999999</v>
      </c>
      <c r="H246" s="13">
        <f>AVERAGEIFS(G$24:G$224, $O$24:$O$224, "*Fixed", $P$24:$P$224, "&lt;2")</f>
        <v>3.8167346938775513</v>
      </c>
      <c r="I246" s="13">
        <f>AVERAGEIFS(H$24:H$224, $O$24:$O$224, "*Fixed", $P$24:$P$224, "&lt;2")</f>
        <v>9.8487755102040833</v>
      </c>
      <c r="J246" s="13">
        <f>AVERAGEIFS(I$24:I$224, $O$24:$O$224, "*Fixed", $P$24:$P$224, "&lt;2")</f>
        <v>26.86775510204081</v>
      </c>
      <c r="K246" s="13">
        <f>AVERAGEIFS(J$24:J$224, $O$24:$O$224, "*Fixed", $P$24:$P$224, "&lt;2")</f>
        <v>49.663673469387774</v>
      </c>
      <c r="L246" s="13">
        <f>AVERAGEIFS(K$24:K$224, $O$24:$O$224, "*Fixed", $P$24:$P$224, "&lt;2")</f>
        <v>0.55789795918367335</v>
      </c>
      <c r="M246" s="13">
        <f>AVERAGEIFS(L$24:L$224, $O$24:$O$224, "*Fixed", $P$24:$P$224, "&lt;2")</f>
        <v>5.7553061224489797E-2</v>
      </c>
      <c r="N246" s="13">
        <f>AVERAGEIFS(M$24:M$224, $O$24:$O$224, "*Fixed", $P$24:$P$224, "&lt;2")</f>
        <v>55.118750000000006</v>
      </c>
      <c r="O246" s="13">
        <f>AVERAGEIFS(N$24:N$224, $O$24:$O$224, "*Fixed", $P$24:$P$224, "&lt;2")</f>
        <v>5.3810408163265304</v>
      </c>
    </row>
    <row r="247" spans="1:15" x14ac:dyDescent="0.35">
      <c r="A247" s="1">
        <f>COUNTIFS($O$24:$O$224, "*Repaired", $P$24:$P$224, "&lt;2")</f>
        <v>57</v>
      </c>
      <c r="B247" s="1" t="s">
        <v>249</v>
      </c>
      <c r="C247" s="13">
        <f>AVERAGEIFS(B$24:B$224, $O$24:$O$224, "*Repaired", $P$24:$P$224, "&lt;2")</f>
        <v>3.3484210526315779</v>
      </c>
      <c r="D247" s="13">
        <f>AVERAGEIFS(C$24:C$224, $O$24:$O$224, "*Repaired", $P$24:$P$224, "&lt;2")</f>
        <v>79.47859649122806</v>
      </c>
      <c r="E247" s="13">
        <f>AVERAGEIFS(D$24:D$224, $O$24:$O$224, "*Repaired", $P$24:$P$224, "&lt;2")</f>
        <v>14.203333333333333</v>
      </c>
      <c r="F247" s="13">
        <f>AVERAGEIFS(E$24:E$224, $O$24:$O$224, "*Repaired", $P$24:$P$224, "&lt;2")</f>
        <v>5.8885964912280704</v>
      </c>
      <c r="G247" s="13">
        <f>AVERAGEIFS(F$24:F$224, $O$24:$O$224, "*Repaired", $P$24:$P$224, "&lt;2")</f>
        <v>11.09859649122807</v>
      </c>
      <c r="H247" s="13">
        <f>AVERAGEIFS(G$24:G$224, $O$24:$O$224, "*Repaired", $P$24:$P$224, "&lt;2")</f>
        <v>3.8005263157894742</v>
      </c>
      <c r="I247" s="13">
        <f>AVERAGEIFS(H$24:H$224, $O$24:$O$224, "*Repaired", $P$24:$P$224, "&lt;2")</f>
        <v>9.6892982456140366</v>
      </c>
      <c r="J247" s="13">
        <f>AVERAGEIFS(I$24:I$224, $O$24:$O$224, "*Repaired", $P$24:$P$224, "&lt;2")</f>
        <v>25.302456140350873</v>
      </c>
      <c r="K247" s="13">
        <f>AVERAGEIFS(J$24:J$224, $O$24:$O$224, "*Repaired", $P$24:$P$224, "&lt;2")</f>
        <v>47.989298245614052</v>
      </c>
      <c r="L247" s="13">
        <f>AVERAGEIFS(K$24:K$224, $O$24:$O$224, "*Repaired", $P$24:$P$224, "&lt;2")</f>
        <v>0.63517543859649117</v>
      </c>
      <c r="M247" s="13">
        <f>AVERAGEIFS(L$24:L$224, $O$24:$O$224, "*Repaired", $P$24:$P$224, "&lt;2")</f>
        <v>6.4229824561403512E-2</v>
      </c>
      <c r="N247" s="13">
        <f>AVERAGEIFS(M$24:M$224, $O$24:$O$224, "*Repaired", $P$24:$P$224, "&lt;2")</f>
        <v>36.715178571428574</v>
      </c>
      <c r="O247" s="13">
        <f>AVERAGEIFS(N$24:N$224, $O$24:$O$224, "*Repaired", $P$24:$P$224, "&lt;2")</f>
        <v>4.0508947368421042</v>
      </c>
    </row>
    <row r="249" spans="1:15" ht="28.8" x14ac:dyDescent="0.35">
      <c r="B249" s="12" t="s">
        <v>257</v>
      </c>
      <c r="C249" s="12" t="s">
        <v>231</v>
      </c>
      <c r="D249" s="12" t="s">
        <v>232</v>
      </c>
      <c r="E249" s="12" t="s">
        <v>233</v>
      </c>
      <c r="F249" s="12" t="s">
        <v>20</v>
      </c>
      <c r="G249" s="12" t="s">
        <v>234</v>
      </c>
      <c r="H249" s="12" t="s">
        <v>21</v>
      </c>
      <c r="I249" s="12" t="s">
        <v>235</v>
      </c>
      <c r="J249" s="12" t="s">
        <v>236</v>
      </c>
      <c r="K249" s="12" t="s">
        <v>237</v>
      </c>
      <c r="L249" s="12" t="s">
        <v>238</v>
      </c>
      <c r="M249" s="12" t="s">
        <v>239</v>
      </c>
      <c r="N249" s="12" t="s">
        <v>240</v>
      </c>
      <c r="O249" s="12" t="s">
        <v>241</v>
      </c>
    </row>
    <row r="250" spans="1:15" x14ac:dyDescent="0.35">
      <c r="A250" s="1">
        <f>COUNTIFS($O$24:$O$224, "*Fixed", $P$24:$P$224, "&gt;1")</f>
        <v>18</v>
      </c>
      <c r="B250" s="1" t="s">
        <v>246</v>
      </c>
      <c r="C250" s="13">
        <f>AVERAGEIFS(B$24:B$224, $O$24:$O$224, "*Fixed", $P$24:$P$224, "&gt;1")</f>
        <v>3.5216666666666665</v>
      </c>
      <c r="D250" s="13">
        <f>AVERAGEIFS(C$24:C$224, $O$24:$O$224, "*Fixed", $P$24:$P$224, "&gt;1")</f>
        <v>78.799444444444433</v>
      </c>
      <c r="E250" s="13">
        <f>AVERAGEIFS(D$24:D$224, $O$24:$O$224, "*Fixed", $P$24:$P$224, "&gt;1")</f>
        <v>15.069444444444445</v>
      </c>
      <c r="F250" s="13">
        <f>AVERAGEIFS(E$24:E$224, $O$24:$O$224, "*Fixed", $P$24:$P$224, "&gt;1")</f>
        <v>5.9988888888888887</v>
      </c>
      <c r="G250" s="13">
        <f>AVERAGEIFS(F$24:F$224, $O$24:$O$224, "*Fixed", $P$24:$P$224, "&gt;1")</f>
        <v>11.928333333333333</v>
      </c>
      <c r="H250" s="13">
        <f>AVERAGEIFS(G$24:G$224, $O$24:$O$224, "*Fixed", $P$24:$P$224, "&gt;1")</f>
        <v>3.9611111111111117</v>
      </c>
      <c r="I250" s="13">
        <f>AVERAGEIFS(H$24:H$224, $O$24:$O$224, "*Fixed", $P$24:$P$224, "&gt;1")</f>
        <v>9.9616666666666678</v>
      </c>
      <c r="J250" s="13">
        <f>AVERAGEIFS(I$24:I$224, $O$24:$O$224, "*Fixed", $P$24:$P$224, "&gt;1")</f>
        <v>26.99944444444445</v>
      </c>
      <c r="K250" s="13">
        <f>AVERAGEIFS(J$24:J$224, $O$24:$O$224, "*Fixed", $P$24:$P$224, "&gt;1")</f>
        <v>50.107222222222212</v>
      </c>
      <c r="L250" s="13">
        <f>AVERAGEIFS(K$24:K$224, $O$24:$O$224, "*Fixed", $P$24:$P$224, "&gt;1")</f>
        <v>0.63916666666666666</v>
      </c>
      <c r="M250" s="13">
        <f>AVERAGEIFS(L$24:L$224, $O$24:$O$224, "*Fixed", $P$24:$P$224, "&gt;1")</f>
        <v>6.9605555555555559E-2</v>
      </c>
      <c r="N250" s="13">
        <f>AVERAGEIFS(M$24:M$224, $O$24:$O$224, "*Fixed", $P$24:$P$224, "&gt;1")</f>
        <v>32.071666666666673</v>
      </c>
      <c r="O250" s="13">
        <f>AVERAGEIFS(N$24:N$224, $O$24:$O$224, "*Fixed", $P$24:$P$224, "&gt;1")</f>
        <v>1.7809999999999999</v>
      </c>
    </row>
    <row r="251" spans="1:15" x14ac:dyDescent="0.35">
      <c r="A251" s="1">
        <f>COUNTIFS($O$24:$O$224, "*Repaired", $P$24:$P$224, "&gt;1")</f>
        <v>10</v>
      </c>
      <c r="B251" s="1" t="s">
        <v>247</v>
      </c>
      <c r="C251" s="13">
        <f>AVERAGEIFS(B$24:B$224, $O$24:$O$224, "*Repaired", $P$24:$P$224, "&gt;1")</f>
        <v>4.1899999999999995</v>
      </c>
      <c r="D251" s="13">
        <f>AVERAGEIFS(C$24:C$224, $O$24:$O$224, "*Repaired", $P$24:$P$224, "&gt;1")</f>
        <v>76.923000000000002</v>
      </c>
      <c r="E251" s="13">
        <f>AVERAGEIFS(D$24:D$224, $O$24:$O$224, "*Repaired", $P$24:$P$224, "&gt;1")</f>
        <v>20.119</v>
      </c>
      <c r="F251" s="13">
        <f>AVERAGEIFS(E$24:E$224, $O$24:$O$224, "*Repaired", $P$24:$P$224, "&gt;1")</f>
        <v>6.9260000000000002</v>
      </c>
      <c r="G251" s="13">
        <f>AVERAGEIFS(F$24:F$224, $O$24:$O$224, "*Repaired", $P$24:$P$224, "&gt;1")</f>
        <v>16.443999999999999</v>
      </c>
      <c r="H251" s="13">
        <f>AVERAGEIFS(G$24:G$224, $O$24:$O$224, "*Repaired", $P$24:$P$224, "&gt;1")</f>
        <v>4.3230000000000004</v>
      </c>
      <c r="I251" s="13">
        <f>AVERAGEIFS(H$24:H$224, $O$24:$O$224, "*Repaired", $P$24:$P$224, "&gt;1")</f>
        <v>11.248000000000001</v>
      </c>
      <c r="J251" s="13">
        <f>AVERAGEIFS(I$24:I$224, $O$24:$O$224, "*Repaired", $P$24:$P$224, "&gt;1")</f>
        <v>36.561</v>
      </c>
      <c r="K251" s="13">
        <f>AVERAGEIFS(J$24:J$224, $O$24:$O$224, "*Repaired", $P$24:$P$224, "&gt;1")</f>
        <v>61.561</v>
      </c>
      <c r="L251" s="13">
        <f>AVERAGEIFS(K$24:K$224, $O$24:$O$224, "*Repaired", $P$24:$P$224, "&gt;1")</f>
        <v>0.34700000000000003</v>
      </c>
      <c r="M251" s="13">
        <f>AVERAGEIFS(L$24:L$224, $O$24:$O$224, "*Repaired", $P$24:$P$224, "&gt;1")</f>
        <v>3.7790000000000004E-2</v>
      </c>
      <c r="N251" s="13">
        <f>AVERAGEIFS(M$24:M$224, $O$24:$O$224, "*Repaired", $P$24:$P$224, "&gt;1")</f>
        <v>122.26500000000001</v>
      </c>
      <c r="O251" s="13">
        <f>AVERAGEIFS(N$24:N$224, $O$24:$O$224, "*Repaired", $P$24:$P$224, "&gt;1")</f>
        <v>6.7919999999999998</v>
      </c>
    </row>
    <row r="252" spans="1:15" x14ac:dyDescent="0.35"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</row>
    <row r="253" spans="1:15" x14ac:dyDescent="0.35"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</row>
    <row r="254" spans="1:15" ht="28.8" x14ac:dyDescent="0.35">
      <c r="B254" s="12" t="s">
        <v>257</v>
      </c>
      <c r="C254" s="12" t="s">
        <v>231</v>
      </c>
      <c r="D254" s="12" t="s">
        <v>232</v>
      </c>
      <c r="E254" s="12" t="s">
        <v>233</v>
      </c>
      <c r="F254" s="12" t="s">
        <v>20</v>
      </c>
      <c r="G254" s="12" t="s">
        <v>234</v>
      </c>
      <c r="H254" s="12" t="s">
        <v>21</v>
      </c>
      <c r="I254" s="12" t="s">
        <v>235</v>
      </c>
      <c r="J254" s="12" t="s">
        <v>236</v>
      </c>
      <c r="K254" s="12" t="s">
        <v>237</v>
      </c>
      <c r="L254" s="12" t="s">
        <v>238</v>
      </c>
      <c r="M254" s="12" t="s">
        <v>239</v>
      </c>
      <c r="N254" s="12" t="s">
        <v>240</v>
      </c>
      <c r="O254" s="12" t="s">
        <v>241</v>
      </c>
    </row>
    <row r="255" spans="1:15" x14ac:dyDescent="0.35">
      <c r="A255" s="1">
        <f>COUNTIFS($O$24:$O$224, "*Fixed", $S$24:$S$224, "&lt;2")</f>
        <v>3</v>
      </c>
      <c r="B255" s="1" t="s">
        <v>253</v>
      </c>
      <c r="C255" s="13">
        <f>AVERAGEIFS(B$24:B$224, $O$24:$O$224, "*Fixed", $S$24:$S$224, "&lt;2")</f>
        <v>3.3699999999999997</v>
      </c>
      <c r="D255" s="13">
        <f>AVERAGEIFS(C$24:C$224, $O$24:$O$224, "*Fixed", $S$24:$S$224, "&lt;2")</f>
        <v>81.916666666666671</v>
      </c>
      <c r="E255" s="13">
        <f>AVERAGEIFS(D$24:D$224, $O$24:$O$224, "*Fixed", $S$24:$S$224, "&lt;2")</f>
        <v>12.126666666666667</v>
      </c>
      <c r="F255" s="13">
        <f>AVERAGEIFS(E$24:E$224, $O$24:$O$224, "*Fixed", $S$24:$S$224, "&lt;2")</f>
        <v>5.7299999999999995</v>
      </c>
      <c r="G255" s="13">
        <f>AVERAGEIFS(F$24:F$224, $O$24:$O$224, "*Fixed", $S$24:$S$224, "&lt;2")</f>
        <v>9.1866666666666674</v>
      </c>
      <c r="H255" s="13">
        <f>AVERAGEIFS(G$24:G$224, $O$24:$O$224, "*Fixed", $S$24:$S$224, "&lt;2")</f>
        <v>3.2666666666666662</v>
      </c>
      <c r="I255" s="13">
        <f>AVERAGEIFS(H$24:H$224, $O$24:$O$224, "*Fixed", $S$24:$S$224, "&lt;2")</f>
        <v>8.9933333333333341</v>
      </c>
      <c r="J255" s="13">
        <f>AVERAGEIFS(I$24:I$224, $O$24:$O$224, "*Fixed", $S$24:$S$224, "&lt;2")</f>
        <v>21.313333333333336</v>
      </c>
      <c r="K255" s="13">
        <f>AVERAGEIFS(J$24:J$224, $O$24:$O$224, "*Fixed", $S$24:$S$224, "&lt;2")</f>
        <v>41.803333333333335</v>
      </c>
      <c r="L255" s="13">
        <f>AVERAGEIFS(K$24:K$224, $O$24:$O$224, "*Fixed", $S$24:$S$224, "&lt;2")</f>
        <v>0.34433333333333332</v>
      </c>
      <c r="M255" s="13">
        <f>AVERAGEIFS(L$24:L$224, $O$24:$O$224, "*Fixed", $S$24:$S$224, "&lt;2")</f>
        <v>0.10099999999999999</v>
      </c>
      <c r="N255" s="13">
        <f>AVERAGEIFS(M$24:M$224, $O$24:$O$224, "*Fixed", $S$24:$S$224, "&lt;2")</f>
        <v>11.339999999999998</v>
      </c>
      <c r="O255" s="13">
        <f>AVERAGEIFS(N$24:N$224, $O$24:$O$224, "*Fixed", $S$24:$S$224, "&lt;2")</f>
        <v>0.63</v>
      </c>
    </row>
    <row r="256" spans="1:15" x14ac:dyDescent="0.35">
      <c r="A256" s="1">
        <f>COUNTIFS($O$24:$O$224, "*Repaired", $S$24:$S$224, "&lt;2")</f>
        <v>9</v>
      </c>
      <c r="B256" s="1" t="s">
        <v>254</v>
      </c>
      <c r="C256" s="13">
        <f>AVERAGEIFS(B$24:B$224, $O$24:$O$224, "*Repaired", $S$24:$S$224, "&lt;2")</f>
        <v>3.0966666666666667</v>
      </c>
      <c r="D256" s="13">
        <f>AVERAGEIFS(C$24:C$224, $O$24:$O$224, "*Repaired", $S$24:$S$224, "&lt;2")</f>
        <v>80.36666666666666</v>
      </c>
      <c r="E256" s="13">
        <f>AVERAGEIFS(D$24:D$224, $O$24:$O$224, "*Repaired", $S$24:$S$224, "&lt;2")</f>
        <v>13.77</v>
      </c>
      <c r="F256" s="13">
        <f>AVERAGEIFS(E$24:E$224, $O$24:$O$224, "*Repaired", $S$24:$S$224, "&lt;2")</f>
        <v>5.7866666666666671</v>
      </c>
      <c r="G256" s="13">
        <f>AVERAGEIFS(F$24:F$224, $O$24:$O$224, "*Repaired", $S$24:$S$224, "&lt;2")</f>
        <v>9.742222222222221</v>
      </c>
      <c r="H256" s="13">
        <f>AVERAGEIFS(G$24:G$224, $O$24:$O$224, "*Repaired", $S$24:$S$224, "&lt;2")</f>
        <v>3.8600000000000003</v>
      </c>
      <c r="I256" s="13">
        <f>AVERAGEIFS(H$24:H$224, $O$24:$O$224, "*Repaired", $S$24:$S$224, "&lt;2")</f>
        <v>9.6466666666666665</v>
      </c>
      <c r="J256" s="13">
        <f>AVERAGEIFS(I$24:I$224, $O$24:$O$224, "*Repaired", $S$24:$S$224, "&lt;2")</f>
        <v>23.512222222222224</v>
      </c>
      <c r="K256" s="13">
        <f>AVERAGEIFS(J$24:J$224, $O$24:$O$224, "*Repaired", $S$24:$S$224, "&lt;2")</f>
        <v>46.662222222222219</v>
      </c>
      <c r="L256" s="13">
        <f>AVERAGEIFS(K$24:K$224, $O$24:$O$224, "*Repaired", $S$24:$S$224, "&lt;2")</f>
        <v>1.017222222222222</v>
      </c>
      <c r="M256" s="13">
        <f>AVERAGEIFS(L$24:L$224, $O$24:$O$224, "*Repaired", $S$24:$S$224, "&lt;2")</f>
        <v>0.13933333333333334</v>
      </c>
      <c r="N256" s="13">
        <f>AVERAGEIFS(M$24:M$224, $O$24:$O$224, "*Repaired", $S$24:$S$224, "&lt;2")</f>
        <v>29.043333333333333</v>
      </c>
      <c r="O256" s="13">
        <f>AVERAGEIFS(N$24:N$224, $O$24:$O$224, "*Repaired", $S$24:$S$224, "&lt;2")</f>
        <v>1.6142222222222222</v>
      </c>
    </row>
    <row r="257" spans="1:15" x14ac:dyDescent="0.35"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</row>
    <row r="258" spans="1:15" ht="28.8" x14ac:dyDescent="0.35">
      <c r="B258" s="12" t="s">
        <v>257</v>
      </c>
      <c r="C258" s="12" t="s">
        <v>231</v>
      </c>
      <c r="D258" s="12" t="s">
        <v>232</v>
      </c>
      <c r="E258" s="12" t="s">
        <v>233</v>
      </c>
      <c r="F258" s="12" t="s">
        <v>20</v>
      </c>
      <c r="G258" s="12" t="s">
        <v>234</v>
      </c>
      <c r="H258" s="12" t="s">
        <v>21</v>
      </c>
      <c r="I258" s="12" t="s">
        <v>235</v>
      </c>
      <c r="J258" s="12" t="s">
        <v>236</v>
      </c>
      <c r="K258" s="12" t="s">
        <v>237</v>
      </c>
      <c r="L258" s="12" t="s">
        <v>238</v>
      </c>
      <c r="M258" s="12" t="s">
        <v>239</v>
      </c>
      <c r="N258" s="12" t="s">
        <v>240</v>
      </c>
      <c r="O258" s="12" t="s">
        <v>241</v>
      </c>
    </row>
    <row r="259" spans="1:15" x14ac:dyDescent="0.35">
      <c r="A259" s="1">
        <f>COUNTIFS($O$24:$O$224, "*Fixed", $S$24:$S$224, "&gt;1")</f>
        <v>64</v>
      </c>
      <c r="B259" s="1" t="s">
        <v>255</v>
      </c>
      <c r="C259" s="13">
        <f>AVERAGEIFS(B$24:B$224, $O$24:$O$224, "*Fixed", $S$24:$S$224, "&gt;1")</f>
        <v>3.468437499999999</v>
      </c>
      <c r="D259" s="13">
        <f>AVERAGEIFS(C$24:C$224, $O$24:$O$224, "*Fixed", $S$24:$S$224, "&gt;1")</f>
        <v>79.039218749999975</v>
      </c>
      <c r="E259" s="13">
        <f>AVERAGEIFS(D$24:D$224, $O$24:$O$224, "*Fixed", $S$24:$S$224, "&gt;1")</f>
        <v>15.198593749999999</v>
      </c>
      <c r="F259" s="13">
        <f>AVERAGEIFS(E$24:E$224, $O$24:$O$224, "*Fixed", $S$24:$S$224, "&gt;1")</f>
        <v>6.0368750000000029</v>
      </c>
      <c r="G259" s="13">
        <f>AVERAGEIFS(F$24:F$224, $O$24:$O$224, "*Fixed", $S$24:$S$224, "&gt;1")</f>
        <v>11.966250000000002</v>
      </c>
      <c r="H259" s="13">
        <f>AVERAGEIFS(G$24:G$224, $O$24:$O$224, "*Fixed", $S$24:$S$224, "&gt;1")</f>
        <v>3.8831249999999997</v>
      </c>
      <c r="I259" s="13">
        <f>AVERAGEIFS(H$24:H$224, $O$24:$O$224, "*Fixed", $S$24:$S$224, "&gt;1")</f>
        <v>9.9206249999999994</v>
      </c>
      <c r="J259" s="13">
        <f>AVERAGEIFS(I$24:I$224, $O$24:$O$224, "*Fixed", $S$24:$S$224, "&gt;1")</f>
        <v>27.165156249999995</v>
      </c>
      <c r="K259" s="13">
        <f>AVERAGEIFS(J$24:J$224, $O$24:$O$224, "*Fixed", $S$24:$S$224, "&gt;1")</f>
        <v>50.156875000000014</v>
      </c>
      <c r="L259" s="13">
        <f>AVERAGEIFS(K$24:K$224, $O$24:$O$224, "*Fixed", $S$24:$S$224, "&gt;1")</f>
        <v>0.59076562499999996</v>
      </c>
      <c r="M259" s="13">
        <f>AVERAGEIFS(L$24:L$224, $O$24:$O$224, "*Fixed", $S$24:$S$224, "&gt;1")</f>
        <v>5.890625E-2</v>
      </c>
      <c r="N259" s="13">
        <f>AVERAGEIFS(M$24:M$224, $O$24:$O$224, "*Fixed", $S$24:$S$224, "&gt;1")</f>
        <v>50.618571428571435</v>
      </c>
      <c r="O259" s="13">
        <f>AVERAGEIFS(N$24:N$224, $O$24:$O$224, "*Fixed", $S$24:$S$224, "&gt;1")</f>
        <v>4.5912343749999991</v>
      </c>
    </row>
    <row r="260" spans="1:15" x14ac:dyDescent="0.35">
      <c r="A260" s="1">
        <f>COUNTIFS($O$24:$O$224, "*Repaired", $S$24:$S$224, "&gt;1")</f>
        <v>58</v>
      </c>
      <c r="B260" s="1" t="s">
        <v>256</v>
      </c>
      <c r="C260" s="13">
        <f>AVERAGEIFS(B$24:B$224, $O$24:$O$224, "*Repaired", $S$24:$S$224, "&gt;1")</f>
        <v>3.5325862068965517</v>
      </c>
      <c r="D260" s="13">
        <f>AVERAGEIFS(C$24:C$224, $O$24:$O$224, "*Repaired", $S$24:$S$224, "&gt;1")</f>
        <v>78.900172413793086</v>
      </c>
      <c r="E260" s="13">
        <f>AVERAGEIFS(D$24:D$224, $O$24:$O$224, "*Repaired", $S$24:$S$224, "&gt;1")</f>
        <v>15.290517241379309</v>
      </c>
      <c r="F260" s="13">
        <f>AVERAGEIFS(E$24:E$224, $O$24:$O$224, "*Repaired", $S$24:$S$224, "&gt;1")</f>
        <v>6.0832758620689651</v>
      </c>
      <c r="G260" s="13">
        <f>AVERAGEIFS(F$24:F$224, $O$24:$O$224, "*Repaired", $S$24:$S$224, "&gt;1")</f>
        <v>12.230689655172414</v>
      </c>
      <c r="H260" s="13">
        <f>AVERAGEIFS(G$24:G$224, $O$24:$O$224, "*Repaired", $S$24:$S$224, "&gt;1")</f>
        <v>3.8813793103448275</v>
      </c>
      <c r="I260" s="13">
        <f>AVERAGEIFS(H$24:H$224, $O$24:$O$224, "*Repaired", $S$24:$S$224, "&gt;1")</f>
        <v>9.9646551724137922</v>
      </c>
      <c r="J260" s="13">
        <f>AVERAGEIFS(I$24:I$224, $O$24:$O$224, "*Repaired", $S$24:$S$224, "&gt;1")</f>
        <v>27.521379310344827</v>
      </c>
      <c r="K260" s="13">
        <f>AVERAGEIFS(J$24:J$224, $O$24:$O$224, "*Repaired", $S$24:$S$224, "&gt;1")</f>
        <v>50.53517241379312</v>
      </c>
      <c r="L260" s="13">
        <f>AVERAGEIFS(K$24:K$224, $O$24:$O$224, "*Repaired", $S$24:$S$224, "&gt;1")</f>
        <v>0.52620689655172403</v>
      </c>
      <c r="M260" s="13">
        <f>AVERAGEIFS(L$24:L$224, $O$24:$O$224, "*Repaired", $S$24:$S$224, "&gt;1")</f>
        <v>4.8017241379310335E-2</v>
      </c>
      <c r="N260" s="13">
        <f>AVERAGEIFS(M$24:M$224, $O$24:$O$224, "*Repaired", $S$24:$S$224, "&gt;1")</f>
        <v>52.935263157894745</v>
      </c>
      <c r="O260" s="13">
        <f>AVERAGEIFS(N$24:N$224, $O$24:$O$224, "*Repaired", $S$24:$S$224, "&gt;1")</f>
        <v>4.9016034482758615</v>
      </c>
    </row>
    <row r="261" spans="1:15" x14ac:dyDescent="0.35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</row>
    <row r="263" spans="1:15" x14ac:dyDescent="0.35">
      <c r="A263" s="34" t="s">
        <v>260</v>
      </c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</row>
    <row r="265" spans="1:15" ht="28.8" x14ac:dyDescent="0.35">
      <c r="A265" s="12" t="s">
        <v>261</v>
      </c>
      <c r="B265" s="12" t="s">
        <v>257</v>
      </c>
      <c r="C265" s="12" t="s">
        <v>231</v>
      </c>
      <c r="D265" s="12" t="s">
        <v>232</v>
      </c>
      <c r="E265" s="12" t="s">
        <v>233</v>
      </c>
      <c r="F265" s="12" t="s">
        <v>20</v>
      </c>
      <c r="G265" s="12" t="s">
        <v>234</v>
      </c>
      <c r="H265" s="12" t="s">
        <v>21</v>
      </c>
      <c r="I265" s="12" t="s">
        <v>235</v>
      </c>
      <c r="J265" s="12" t="s">
        <v>236</v>
      </c>
      <c r="K265" s="12" t="s">
        <v>237</v>
      </c>
      <c r="L265" s="12" t="s">
        <v>238</v>
      </c>
      <c r="M265" s="12" t="s">
        <v>239</v>
      </c>
      <c r="N265" s="12" t="s">
        <v>240</v>
      </c>
      <c r="O265" s="12" t="s">
        <v>241</v>
      </c>
    </row>
    <row r="266" spans="1:15" x14ac:dyDescent="0.35">
      <c r="A266" s="1">
        <f>COUNTIF($A$24:$A$224, "*Chart*Buggy")</f>
        <v>6</v>
      </c>
      <c r="B266" s="1" t="s">
        <v>262</v>
      </c>
      <c r="C266" s="13">
        <f t="shared" ref="C266:O266" si="20">AVERAGEIF($A$24:$A$224, "Chart-*-Buggy", B$24:B$224)</f>
        <v>2.6266666666666669</v>
      </c>
      <c r="D266" s="13">
        <f t="shared" si="20"/>
        <v>80.541666666666671</v>
      </c>
      <c r="E266" s="13">
        <f t="shared" si="20"/>
        <v>13.611666666666666</v>
      </c>
      <c r="F266" s="13">
        <f t="shared" si="20"/>
        <v>5.1166666666666663</v>
      </c>
      <c r="G266" s="13">
        <f t="shared" si="20"/>
        <v>9.8033333333333346</v>
      </c>
      <c r="H266" s="13">
        <f t="shared" si="20"/>
        <v>2.86</v>
      </c>
      <c r="I266" s="13">
        <f t="shared" si="20"/>
        <v>7.9733333333333336</v>
      </c>
      <c r="J266" s="13">
        <f t="shared" si="20"/>
        <v>23.413333333333338</v>
      </c>
      <c r="K266" s="13">
        <f t="shared" si="20"/>
        <v>38.305</v>
      </c>
      <c r="L266" s="13">
        <f t="shared" si="20"/>
        <v>0.16333333333333333</v>
      </c>
      <c r="M266" s="13">
        <f t="shared" si="20"/>
        <v>3.6000000000000004E-2</v>
      </c>
      <c r="N266" s="13">
        <f t="shared" si="20"/>
        <v>4.4316666666666666</v>
      </c>
      <c r="O266" s="13">
        <f t="shared" si="20"/>
        <v>0.24499999999999997</v>
      </c>
    </row>
    <row r="267" spans="1:15" x14ac:dyDescent="0.35">
      <c r="A267" s="1">
        <f t="shared" ref="A267" si="21">COUNTIF($A$24:$A$224, "*Chart*Fixed")</f>
        <v>6</v>
      </c>
      <c r="B267" s="1" t="s">
        <v>263</v>
      </c>
      <c r="C267" s="13">
        <f t="shared" ref="C267:O267" si="22">AVERAGEIF($A$24:$A$224, "Chart-*-Fixed", B$24:B$224)</f>
        <v>2.6333333333333333</v>
      </c>
      <c r="D267" s="13">
        <f t="shared" si="22"/>
        <v>80.536666666666676</v>
      </c>
      <c r="E267" s="13">
        <f t="shared" si="22"/>
        <v>13.62</v>
      </c>
      <c r="F267" s="13">
        <f t="shared" si="22"/>
        <v>5.1183333333333341</v>
      </c>
      <c r="G267" s="13">
        <f t="shared" si="22"/>
        <v>9.8216666666666672</v>
      </c>
      <c r="H267" s="13">
        <f t="shared" si="22"/>
        <v>2.8666666666666667</v>
      </c>
      <c r="I267" s="13">
        <f t="shared" si="22"/>
        <v>7.9816666666666647</v>
      </c>
      <c r="J267" s="13">
        <f t="shared" si="22"/>
        <v>23.443333333333339</v>
      </c>
      <c r="K267" s="13">
        <f t="shared" si="22"/>
        <v>38.371666666666663</v>
      </c>
      <c r="L267" s="13">
        <f t="shared" si="22"/>
        <v>0.20166666666666666</v>
      </c>
      <c r="M267" s="13">
        <f t="shared" si="22"/>
        <v>3.7666666666666668E-2</v>
      </c>
      <c r="N267" s="13">
        <f t="shared" si="22"/>
        <v>6.2866666666666662</v>
      </c>
      <c r="O267" s="13">
        <f t="shared" si="22"/>
        <v>0.34833333333333333</v>
      </c>
    </row>
    <row r="268" spans="1:15" x14ac:dyDescent="0.35">
      <c r="A268" s="1">
        <f>COUNTIF($A$24:$A$224, "*Chart*Repaired")</f>
        <v>6</v>
      </c>
      <c r="B268" s="1" t="s">
        <v>264</v>
      </c>
      <c r="C268" s="13">
        <f t="shared" ref="C268:O268" si="23">AVERAGEIF($A$24:$A$224, "Chart-*-Repaired", B$24:B$224)</f>
        <v>2.6116666666666668</v>
      </c>
      <c r="D268" s="13">
        <f t="shared" si="23"/>
        <v>80.563333333333333</v>
      </c>
      <c r="E268" s="13">
        <f t="shared" si="23"/>
        <v>13.500000000000002</v>
      </c>
      <c r="F268" s="13">
        <f t="shared" si="23"/>
        <v>5.1066666666666674</v>
      </c>
      <c r="G268" s="13">
        <f t="shared" si="23"/>
        <v>9.6950000000000003</v>
      </c>
      <c r="H268" s="13">
        <f t="shared" si="23"/>
        <v>2.85</v>
      </c>
      <c r="I268" s="13">
        <f t="shared" si="23"/>
        <v>7.955000000000001</v>
      </c>
      <c r="J268" s="13">
        <f t="shared" si="23"/>
        <v>23.195000000000004</v>
      </c>
      <c r="K268" s="13">
        <f t="shared" si="23"/>
        <v>38.115000000000002</v>
      </c>
      <c r="L268" s="13">
        <f t="shared" si="23"/>
        <v>0.16</v>
      </c>
      <c r="M268" s="13">
        <f t="shared" si="23"/>
        <v>3.5333333333333335E-2</v>
      </c>
      <c r="N268" s="13">
        <f t="shared" si="23"/>
        <v>4.4816666666666665</v>
      </c>
      <c r="O268" s="13">
        <f t="shared" si="23"/>
        <v>0.24833333333333329</v>
      </c>
    </row>
    <row r="270" spans="1:15" ht="28.8" x14ac:dyDescent="0.35">
      <c r="B270" s="12" t="s">
        <v>257</v>
      </c>
      <c r="C270" s="12" t="s">
        <v>231</v>
      </c>
      <c r="D270" s="12" t="s">
        <v>232</v>
      </c>
      <c r="E270" s="12" t="s">
        <v>233</v>
      </c>
      <c r="F270" s="12" t="s">
        <v>20</v>
      </c>
      <c r="G270" s="12" t="s">
        <v>234</v>
      </c>
      <c r="H270" s="12" t="s">
        <v>21</v>
      </c>
      <c r="I270" s="12" t="s">
        <v>235</v>
      </c>
      <c r="J270" s="12" t="s">
        <v>236</v>
      </c>
      <c r="K270" s="12" t="s">
        <v>237</v>
      </c>
      <c r="L270" s="12" t="s">
        <v>238</v>
      </c>
      <c r="M270" s="12" t="s">
        <v>239</v>
      </c>
      <c r="N270" s="12" t="s">
        <v>240</v>
      </c>
      <c r="O270" s="12" t="s">
        <v>241</v>
      </c>
    </row>
    <row r="271" spans="1:15" x14ac:dyDescent="0.35">
      <c r="A271" s="1">
        <f>COUNTIF($A$24:$A$224, "*Closure*Buggy")</f>
        <v>19</v>
      </c>
      <c r="B271" s="1" t="s">
        <v>265</v>
      </c>
      <c r="C271" s="13">
        <f t="shared" ref="C271:O271" si="24">AVERAGEIF($A$24:$A$224, "Closure-*-Buggy", B$24:B$224)</f>
        <v>4.7199999999999989</v>
      </c>
      <c r="D271" s="13">
        <f t="shared" si="24"/>
        <v>76.956842105263163</v>
      </c>
      <c r="E271" s="13">
        <f t="shared" si="24"/>
        <v>16.214210526315789</v>
      </c>
      <c r="F271" s="13">
        <f t="shared" si="24"/>
        <v>6.3884210526315792</v>
      </c>
      <c r="G271" s="13">
        <f t="shared" si="24"/>
        <v>15.292631578947368</v>
      </c>
      <c r="H271" s="13">
        <f t="shared" si="24"/>
        <v>3.9584210526315795</v>
      </c>
      <c r="I271" s="13">
        <f t="shared" si="24"/>
        <v>10.347368421052632</v>
      </c>
      <c r="J271" s="13">
        <f t="shared" si="24"/>
        <v>31.506315789473685</v>
      </c>
      <c r="K271" s="13">
        <f t="shared" si="24"/>
        <v>54.206315789473685</v>
      </c>
      <c r="L271" s="13">
        <f t="shared" si="24"/>
        <v>0.56515789473684208</v>
      </c>
      <c r="M271" s="13">
        <f t="shared" si="24"/>
        <v>3.1631578947368413E-2</v>
      </c>
      <c r="N271" s="13">
        <f t="shared" si="24"/>
        <v>67.843157894736848</v>
      </c>
      <c r="O271" s="13">
        <f t="shared" si="24"/>
        <v>3.7689473684210526</v>
      </c>
    </row>
    <row r="272" spans="1:15" x14ac:dyDescent="0.35">
      <c r="A272" s="1">
        <f t="shared" ref="A272" si="25">COUNTIF($A$24:$A$224, "*Closure*Fixed")</f>
        <v>19</v>
      </c>
      <c r="B272" s="1" t="s">
        <v>266</v>
      </c>
      <c r="C272" s="13">
        <f t="shared" ref="C272:O272" si="26">AVERAGEIF($A$24:$A$224, "Closure-*-Fixed", B$24:B$224)</f>
        <v>4.7068421052631564</v>
      </c>
      <c r="D272" s="13">
        <f t="shared" si="26"/>
        <v>76.817894736842121</v>
      </c>
      <c r="E272" s="13">
        <f t="shared" si="26"/>
        <v>16.329473684210523</v>
      </c>
      <c r="F272" s="13">
        <f t="shared" si="26"/>
        <v>6.4352631578947355</v>
      </c>
      <c r="G272" s="13">
        <f t="shared" si="26"/>
        <v>15.32842105263158</v>
      </c>
      <c r="H272" s="13">
        <f t="shared" si="26"/>
        <v>3.97</v>
      </c>
      <c r="I272" s="13">
        <f t="shared" si="26"/>
        <v>10.407368421052633</v>
      </c>
      <c r="J272" s="13">
        <f t="shared" si="26"/>
        <v>31.657894736842106</v>
      </c>
      <c r="K272" s="13">
        <f t="shared" si="26"/>
        <v>54.487368421052643</v>
      </c>
      <c r="L272" s="13">
        <f t="shared" si="26"/>
        <v>0.56147368421052624</v>
      </c>
      <c r="M272" s="13">
        <f t="shared" si="26"/>
        <v>3.1842105263157887E-2</v>
      </c>
      <c r="N272" s="13">
        <f t="shared" si="26"/>
        <v>67.147368421052633</v>
      </c>
      <c r="O272" s="13">
        <f t="shared" si="26"/>
        <v>3.7305263157894735</v>
      </c>
    </row>
    <row r="273" spans="1:15" x14ac:dyDescent="0.35">
      <c r="A273" s="1">
        <f>COUNTIF($A$24:$A$224, "*Closure*Repaired")</f>
        <v>19</v>
      </c>
      <c r="B273" s="1" t="s">
        <v>267</v>
      </c>
      <c r="C273" s="13">
        <f t="shared" ref="C273:O273" si="27">AVERAGEIF($A$24:$A$224, "Closure-*-Repaired", B$24:B$224)</f>
        <v>4.7215789473684211</v>
      </c>
      <c r="D273" s="13">
        <f t="shared" si="27"/>
        <v>76.721052631578971</v>
      </c>
      <c r="E273" s="13">
        <f t="shared" si="27"/>
        <v>16.372105263157891</v>
      </c>
      <c r="F273" s="13">
        <f t="shared" si="27"/>
        <v>6.4584210526315795</v>
      </c>
      <c r="G273" s="13">
        <f t="shared" si="27"/>
        <v>15.427894736842106</v>
      </c>
      <c r="H273" s="13">
        <f t="shared" si="27"/>
        <v>3.9905263157894741</v>
      </c>
      <c r="I273" s="13">
        <f t="shared" si="27"/>
        <v>10.448947368421052</v>
      </c>
      <c r="J273" s="13">
        <f t="shared" si="27"/>
        <v>31.799999999999997</v>
      </c>
      <c r="K273" s="13">
        <f t="shared" si="27"/>
        <v>54.722631578947372</v>
      </c>
      <c r="L273" s="13">
        <f t="shared" si="27"/>
        <v>0.56621052631578939</v>
      </c>
      <c r="M273" s="13">
        <f t="shared" si="27"/>
        <v>3.1947368421052627E-2</v>
      </c>
      <c r="N273" s="13">
        <f t="shared" si="27"/>
        <v>67.857368421052641</v>
      </c>
      <c r="O273" s="13">
        <f t="shared" si="27"/>
        <v>3.7694736842105256</v>
      </c>
    </row>
    <row r="275" spans="1:15" ht="28.8" x14ac:dyDescent="0.35">
      <c r="B275" s="12" t="s">
        <v>257</v>
      </c>
      <c r="C275" s="12" t="s">
        <v>231</v>
      </c>
      <c r="D275" s="12" t="s">
        <v>232</v>
      </c>
      <c r="E275" s="12" t="s">
        <v>233</v>
      </c>
      <c r="F275" s="12" t="s">
        <v>20</v>
      </c>
      <c r="G275" s="12" t="s">
        <v>234</v>
      </c>
      <c r="H275" s="12" t="s">
        <v>21</v>
      </c>
      <c r="I275" s="12" t="s">
        <v>235</v>
      </c>
      <c r="J275" s="12" t="s">
        <v>236</v>
      </c>
      <c r="K275" s="12" t="s">
        <v>237</v>
      </c>
      <c r="L275" s="12" t="s">
        <v>238</v>
      </c>
      <c r="M275" s="12" t="s">
        <v>239</v>
      </c>
      <c r="N275" s="12" t="s">
        <v>240</v>
      </c>
      <c r="O275" s="12" t="s">
        <v>241</v>
      </c>
    </row>
    <row r="276" spans="1:15" x14ac:dyDescent="0.35">
      <c r="A276" s="1">
        <f>COUNTIF($A$24:$A$224, "*Lang*Buggy")</f>
        <v>13</v>
      </c>
      <c r="B276" s="1" t="s">
        <v>268</v>
      </c>
      <c r="C276" s="13">
        <f t="shared" ref="C276:O276" si="28">AVERAGEIF($A$24:$A$224, "Lang-*-Buggy", B$24:B$224)</f>
        <v>3.5376923076923075</v>
      </c>
      <c r="D276" s="13">
        <f t="shared" si="28"/>
        <v>79.416153846153833</v>
      </c>
      <c r="E276" s="13">
        <f t="shared" si="28"/>
        <v>13.699999999999998</v>
      </c>
      <c r="F276" s="13">
        <f t="shared" si="28"/>
        <v>6.3853846153846154</v>
      </c>
      <c r="G276" s="13">
        <f t="shared" si="28"/>
        <v>9.9153846153846157</v>
      </c>
      <c r="H276" s="13">
        <f t="shared" si="28"/>
        <v>3.821538461538462</v>
      </c>
      <c r="I276" s="13">
        <f t="shared" si="28"/>
        <v>10.208461538461538</v>
      </c>
      <c r="J276" s="13">
        <f t="shared" si="28"/>
        <v>23.61615384615385</v>
      </c>
      <c r="K276" s="13">
        <f t="shared" si="28"/>
        <v>50.37</v>
      </c>
      <c r="L276" s="13">
        <f t="shared" si="28"/>
        <v>0.77838461538461534</v>
      </c>
      <c r="M276" s="13">
        <f t="shared" si="28"/>
        <v>6.9384615384615392E-2</v>
      </c>
      <c r="N276" s="13">
        <f t="shared" si="28"/>
        <v>26.348333333333333</v>
      </c>
      <c r="O276" s="13">
        <f t="shared" si="28"/>
        <v>10.326384615384617</v>
      </c>
    </row>
    <row r="277" spans="1:15" x14ac:dyDescent="0.35">
      <c r="A277" s="1">
        <f t="shared" ref="A277" si="29">COUNTIF($A$24:$A$224, "*Lang*Fixed")</f>
        <v>13</v>
      </c>
      <c r="B277" s="1" t="s">
        <v>269</v>
      </c>
      <c r="C277" s="13">
        <f t="shared" ref="C277:O277" si="30">AVERAGEIF($A$24:$A$224, "Lang-*-Fixed", B$24:B$224)</f>
        <v>3.5638461538461539</v>
      </c>
      <c r="D277" s="13">
        <f t="shared" si="30"/>
        <v>79.379230769230773</v>
      </c>
      <c r="E277" s="13">
        <f t="shared" si="30"/>
        <v>13.75307692307692</v>
      </c>
      <c r="F277" s="13">
        <f t="shared" si="30"/>
        <v>6.3861538461538458</v>
      </c>
      <c r="G277" s="13">
        <f t="shared" si="30"/>
        <v>10.00076923076923</v>
      </c>
      <c r="H277" s="13">
        <f t="shared" si="30"/>
        <v>3.8261538461538462</v>
      </c>
      <c r="I277" s="13">
        <f t="shared" si="30"/>
        <v>10.213076923076924</v>
      </c>
      <c r="J277" s="13">
        <f t="shared" si="30"/>
        <v>23.755384615384614</v>
      </c>
      <c r="K277" s="13">
        <f t="shared" si="30"/>
        <v>50.429999999999993</v>
      </c>
      <c r="L277" s="13">
        <f t="shared" si="30"/>
        <v>0.79146153846153844</v>
      </c>
      <c r="M277" s="14">
        <f t="shared" si="30"/>
        <v>6.9384615384615392E-2</v>
      </c>
      <c r="N277" s="13">
        <f t="shared" si="30"/>
        <v>27.10166666666667</v>
      </c>
      <c r="O277" s="13">
        <f t="shared" si="30"/>
        <v>10.364846153846155</v>
      </c>
    </row>
    <row r="278" spans="1:15" x14ac:dyDescent="0.35">
      <c r="A278" s="1">
        <f>COUNTIF($A$24:$A$224, "*Lang*Repaired")</f>
        <v>13</v>
      </c>
      <c r="B278" s="1" t="s">
        <v>270</v>
      </c>
      <c r="C278" s="13">
        <f t="shared" ref="C278:O278" si="31">AVERAGEIF($A$24:$A$224, "Lang-*-Repaired", B$24:B$224)</f>
        <v>3.569230769230769</v>
      </c>
      <c r="D278" s="13">
        <f t="shared" si="31"/>
        <v>79.361538461538458</v>
      </c>
      <c r="E278" s="13">
        <f t="shared" si="31"/>
        <v>13.76923076923077</v>
      </c>
      <c r="F278" s="13">
        <f t="shared" si="31"/>
        <v>6.3976923076923082</v>
      </c>
      <c r="G278" s="13">
        <f t="shared" si="31"/>
        <v>10.026153846153845</v>
      </c>
      <c r="H278" s="13">
        <f t="shared" si="31"/>
        <v>3.8384615384615381</v>
      </c>
      <c r="I278" s="13">
        <f t="shared" si="31"/>
        <v>10.23769230769231</v>
      </c>
      <c r="J278" s="13">
        <f t="shared" si="31"/>
        <v>23.796923076923079</v>
      </c>
      <c r="K278" s="13">
        <f t="shared" si="31"/>
        <v>50.576153846153836</v>
      </c>
      <c r="L278" s="13">
        <f t="shared" si="31"/>
        <v>0.8237692307692307</v>
      </c>
      <c r="M278" s="14">
        <f t="shared" si="31"/>
        <v>6.9384615384615392E-2</v>
      </c>
      <c r="N278" s="13">
        <f t="shared" si="31"/>
        <v>29.046666666666667</v>
      </c>
      <c r="O278" s="13">
        <f t="shared" si="31"/>
        <v>10.464846153846155</v>
      </c>
    </row>
    <row r="280" spans="1:15" ht="28.8" x14ac:dyDescent="0.35">
      <c r="B280" s="12" t="s">
        <v>257</v>
      </c>
      <c r="C280" s="12" t="s">
        <v>231</v>
      </c>
      <c r="D280" s="12" t="s">
        <v>232</v>
      </c>
      <c r="E280" s="12" t="s">
        <v>233</v>
      </c>
      <c r="F280" s="12" t="s">
        <v>20</v>
      </c>
      <c r="G280" s="12" t="s">
        <v>234</v>
      </c>
      <c r="H280" s="12" t="s">
        <v>21</v>
      </c>
      <c r="I280" s="12" t="s">
        <v>235</v>
      </c>
      <c r="J280" s="12" t="s">
        <v>236</v>
      </c>
      <c r="K280" s="12" t="s">
        <v>237</v>
      </c>
      <c r="L280" s="12" t="s">
        <v>238</v>
      </c>
      <c r="M280" s="12" t="s">
        <v>239</v>
      </c>
      <c r="N280" s="12" t="s">
        <v>240</v>
      </c>
      <c r="O280" s="12" t="s">
        <v>241</v>
      </c>
    </row>
    <row r="281" spans="1:15" x14ac:dyDescent="0.35">
      <c r="A281" s="1">
        <f>COUNTIF($A$24:$A$224, "*Math*Buggy")</f>
        <v>24</v>
      </c>
      <c r="B281" s="1" t="s">
        <v>271</v>
      </c>
      <c r="C281" s="13">
        <f t="shared" ref="C281:O281" si="32">AVERAGEIF($A$24:$A$224, "Math-*-Buggy", B$24:B$224)</f>
        <v>2.8774999999999999</v>
      </c>
      <c r="D281" s="13">
        <f t="shared" si="32"/>
        <v>79.826249999999987</v>
      </c>
      <c r="E281" s="13">
        <f t="shared" si="32"/>
        <v>16.356666666666669</v>
      </c>
      <c r="F281" s="13">
        <f t="shared" si="32"/>
        <v>6.0291666666666677</v>
      </c>
      <c r="G281" s="13">
        <f t="shared" si="32"/>
        <v>11.797499999999999</v>
      </c>
      <c r="H281" s="13">
        <f t="shared" si="32"/>
        <v>4.168333333333333</v>
      </c>
      <c r="I281" s="13">
        <f t="shared" si="32"/>
        <v>10.1975</v>
      </c>
      <c r="J281" s="13">
        <f t="shared" si="32"/>
        <v>28.153750000000002</v>
      </c>
      <c r="K281" s="13">
        <f t="shared" si="32"/>
        <v>52.159999999999989</v>
      </c>
      <c r="L281" s="13">
        <f t="shared" si="32"/>
        <v>0.64324999999999999</v>
      </c>
      <c r="M281" s="13">
        <f t="shared" si="32"/>
        <v>8.8166666666666671E-2</v>
      </c>
      <c r="N281" s="13">
        <f t="shared" si="32"/>
        <v>58.755416666666662</v>
      </c>
      <c r="O281" s="13">
        <f t="shared" si="32"/>
        <v>3.2640833333333332</v>
      </c>
    </row>
    <row r="282" spans="1:15" x14ac:dyDescent="0.35">
      <c r="A282" s="1">
        <f t="shared" ref="A282" si="33">COUNTIF($A$24:$A$224, "*Math*Fixed")</f>
        <v>24</v>
      </c>
      <c r="B282" s="1" t="s">
        <v>272</v>
      </c>
      <c r="C282" s="13">
        <f t="shared" ref="C282:O282" si="34">AVERAGEIF($A$24:$A$224, "Math-*-Fixed", B$24:B$224)</f>
        <v>2.8758333333333326</v>
      </c>
      <c r="D282" s="13">
        <f t="shared" si="34"/>
        <v>79.885833333333309</v>
      </c>
      <c r="E282" s="13">
        <f t="shared" si="34"/>
        <v>16.25041666666667</v>
      </c>
      <c r="F282" s="13">
        <f t="shared" si="34"/>
        <v>6.0137500000000008</v>
      </c>
      <c r="G282" s="13">
        <f t="shared" si="34"/>
        <v>11.721666666666666</v>
      </c>
      <c r="H282" s="13">
        <f t="shared" si="34"/>
        <v>4.1558333333333328</v>
      </c>
      <c r="I282" s="13">
        <f t="shared" si="34"/>
        <v>10.170416666666666</v>
      </c>
      <c r="J282" s="13">
        <f t="shared" si="34"/>
        <v>27.971250000000008</v>
      </c>
      <c r="K282" s="13">
        <f t="shared" si="34"/>
        <v>51.982499999999987</v>
      </c>
      <c r="L282" s="13">
        <f t="shared" si="34"/>
        <v>0.64520833333333327</v>
      </c>
      <c r="M282" s="13">
        <f t="shared" si="34"/>
        <v>9.0124999999999997E-2</v>
      </c>
      <c r="N282" s="13">
        <f t="shared" si="34"/>
        <v>58.771666666666654</v>
      </c>
      <c r="O282" s="13">
        <f t="shared" si="34"/>
        <v>3.2652499999999995</v>
      </c>
    </row>
    <row r="283" spans="1:15" x14ac:dyDescent="0.35">
      <c r="A283" s="1">
        <f>COUNTIF($A$24:$A$224, "*Math*Repaired")</f>
        <v>24</v>
      </c>
      <c r="B283" s="1" t="s">
        <v>273</v>
      </c>
      <c r="C283" s="13">
        <f t="shared" ref="C283:O283" si="35">AVERAGEIF($A$24:$A$224, "Math-*-Repaired", B$24:B$224)</f>
        <v>2.8945833333333333</v>
      </c>
      <c r="D283" s="13">
        <f t="shared" si="35"/>
        <v>79.788333333333327</v>
      </c>
      <c r="E283" s="13">
        <f t="shared" si="35"/>
        <v>16.332916666666669</v>
      </c>
      <c r="F283" s="13">
        <f t="shared" si="35"/>
        <v>6.0487500000000018</v>
      </c>
      <c r="G283" s="13">
        <f t="shared" si="35"/>
        <v>11.805416666666666</v>
      </c>
      <c r="H283" s="13">
        <f t="shared" si="35"/>
        <v>4.190833333333333</v>
      </c>
      <c r="I283" s="13">
        <f t="shared" si="35"/>
        <v>10.239999999999998</v>
      </c>
      <c r="J283" s="13">
        <f t="shared" si="35"/>
        <v>28.137916666666669</v>
      </c>
      <c r="K283" s="13">
        <f t="shared" si="35"/>
        <v>52.400416666666672</v>
      </c>
      <c r="L283" s="13">
        <f t="shared" si="35"/>
        <v>0.66908333333333336</v>
      </c>
      <c r="M283" s="13">
        <f t="shared" si="35"/>
        <v>8.9208333333333334E-2</v>
      </c>
      <c r="N283" s="13">
        <f t="shared" si="35"/>
        <v>60.009583333333325</v>
      </c>
      <c r="O283" s="13">
        <f t="shared" si="35"/>
        <v>3.3340833333333326</v>
      </c>
    </row>
    <row r="285" spans="1:15" ht="28.8" x14ac:dyDescent="0.35">
      <c r="B285" s="12" t="s">
        <v>257</v>
      </c>
      <c r="C285" s="12" t="s">
        <v>231</v>
      </c>
      <c r="D285" s="12" t="s">
        <v>232</v>
      </c>
      <c r="E285" s="12" t="s">
        <v>233</v>
      </c>
      <c r="F285" s="12" t="s">
        <v>20</v>
      </c>
      <c r="G285" s="12" t="s">
        <v>234</v>
      </c>
      <c r="H285" s="12" t="s">
        <v>21</v>
      </c>
      <c r="I285" s="12" t="s">
        <v>235</v>
      </c>
      <c r="J285" s="12" t="s">
        <v>236</v>
      </c>
      <c r="K285" s="12" t="s">
        <v>237</v>
      </c>
      <c r="L285" s="12" t="s">
        <v>238</v>
      </c>
      <c r="M285" s="12" t="s">
        <v>239</v>
      </c>
      <c r="N285" s="12" t="s">
        <v>240</v>
      </c>
      <c r="O285" s="12" t="s">
        <v>241</v>
      </c>
    </row>
    <row r="286" spans="1:15" x14ac:dyDescent="0.35">
      <c r="A286" s="1">
        <f>COUNTIF($A$24:$A$224, "*Mockito*Buggy")</f>
        <v>2</v>
      </c>
      <c r="B286" s="1" t="s">
        <v>274</v>
      </c>
      <c r="C286" s="13">
        <f t="shared" ref="C286:O286" si="36">AVERAGEIF($A$24:$A$224, "Mockito-*-Buggy", B$24:B$224)</f>
        <v>1.75</v>
      </c>
      <c r="D286" s="13">
        <f t="shared" si="36"/>
        <v>84.674999999999997</v>
      </c>
      <c r="E286" s="13">
        <f t="shared" si="36"/>
        <v>6.9249999999999998</v>
      </c>
      <c r="F286" s="13">
        <f t="shared" si="36"/>
        <v>3.65</v>
      </c>
      <c r="G286" s="13">
        <f t="shared" si="36"/>
        <v>4.7249999999999996</v>
      </c>
      <c r="H286" s="13">
        <f t="shared" si="36"/>
        <v>2.4500000000000002</v>
      </c>
      <c r="I286" s="13">
        <f t="shared" si="36"/>
        <v>6.1</v>
      </c>
      <c r="J286" s="13">
        <f t="shared" si="36"/>
        <v>11.65</v>
      </c>
      <c r="K286" s="13">
        <f t="shared" si="36"/>
        <v>22.150000000000002</v>
      </c>
      <c r="L286" s="13">
        <f t="shared" si="36"/>
        <v>0.25</v>
      </c>
      <c r="M286" s="13">
        <f t="shared" si="36"/>
        <v>0.06</v>
      </c>
      <c r="N286" s="13">
        <f t="shared" si="36"/>
        <v>4.5</v>
      </c>
      <c r="O286" s="13">
        <f t="shared" si="36"/>
        <v>0.25</v>
      </c>
    </row>
    <row r="287" spans="1:15" x14ac:dyDescent="0.35">
      <c r="A287" s="1">
        <f t="shared" ref="A287" si="37">COUNTIF($A$24:$A$224, "*Mockito*Fixed")</f>
        <v>2</v>
      </c>
      <c r="B287" s="1" t="s">
        <v>275</v>
      </c>
      <c r="C287" s="14">
        <f t="shared" ref="C287:O287" si="38">AVERAGEIF($A$24:$A$224, "Mockito-*-Fixed", B$24:B$224)</f>
        <v>1.9750000000000001</v>
      </c>
      <c r="D287" s="14">
        <f t="shared" si="38"/>
        <v>84.125</v>
      </c>
      <c r="E287" s="14">
        <f t="shared" si="38"/>
        <v>7.25</v>
      </c>
      <c r="F287" s="14">
        <f t="shared" si="38"/>
        <v>3.875</v>
      </c>
      <c r="G287" s="14">
        <f t="shared" si="38"/>
        <v>5.05</v>
      </c>
      <c r="H287" s="14">
        <f t="shared" si="38"/>
        <v>2.5750000000000002</v>
      </c>
      <c r="I287" s="14">
        <f t="shared" si="38"/>
        <v>6.45</v>
      </c>
      <c r="J287" s="14">
        <f t="shared" si="38"/>
        <v>12.3</v>
      </c>
      <c r="K287" s="14">
        <f t="shared" si="38"/>
        <v>23.945</v>
      </c>
      <c r="L287" s="14">
        <f t="shared" si="38"/>
        <v>0.25</v>
      </c>
      <c r="M287" s="14">
        <f t="shared" si="38"/>
        <v>0.06</v>
      </c>
      <c r="N287" s="14">
        <f t="shared" si="38"/>
        <v>4.5</v>
      </c>
      <c r="O287" s="14">
        <f t="shared" si="38"/>
        <v>0.25</v>
      </c>
    </row>
    <row r="288" spans="1:15" x14ac:dyDescent="0.35">
      <c r="A288" s="1">
        <f>COUNTIF($A$24:$A$224, "*Mockito*Repaired")</f>
        <v>2</v>
      </c>
      <c r="B288" s="1" t="s">
        <v>276</v>
      </c>
      <c r="C288" s="14">
        <f t="shared" ref="C288:O288" si="39">AVERAGEIF($A$24:$A$224, "Mockito-*-Repaired", B$24:B$224)</f>
        <v>1.9750000000000001</v>
      </c>
      <c r="D288" s="14">
        <f t="shared" si="39"/>
        <v>83.875</v>
      </c>
      <c r="E288" s="14">
        <f t="shared" si="39"/>
        <v>7.125</v>
      </c>
      <c r="F288" s="14">
        <f t="shared" si="39"/>
        <v>3.875</v>
      </c>
      <c r="G288" s="14">
        <f t="shared" si="39"/>
        <v>5.1749999999999998</v>
      </c>
      <c r="H288" s="14">
        <f t="shared" si="39"/>
        <v>2.7</v>
      </c>
      <c r="I288" s="14">
        <f t="shared" si="39"/>
        <v>6.5750000000000002</v>
      </c>
      <c r="J288" s="14">
        <f t="shared" si="39"/>
        <v>12.3</v>
      </c>
      <c r="K288" s="14">
        <f t="shared" si="39"/>
        <v>24.435000000000002</v>
      </c>
      <c r="L288" s="14">
        <f t="shared" si="39"/>
        <v>0.25</v>
      </c>
      <c r="M288" s="14">
        <f t="shared" si="39"/>
        <v>0.06</v>
      </c>
      <c r="N288" s="14">
        <f t="shared" si="39"/>
        <v>4.5</v>
      </c>
      <c r="O288" s="14">
        <f t="shared" si="39"/>
        <v>0.25</v>
      </c>
    </row>
    <row r="290" spans="1:15" ht="28.8" x14ac:dyDescent="0.35">
      <c r="B290" s="12" t="s">
        <v>257</v>
      </c>
      <c r="C290" s="12" t="s">
        <v>231</v>
      </c>
      <c r="D290" s="12" t="s">
        <v>232</v>
      </c>
      <c r="E290" s="12" t="s">
        <v>233</v>
      </c>
      <c r="F290" s="12" t="s">
        <v>20</v>
      </c>
      <c r="G290" s="12" t="s">
        <v>234</v>
      </c>
      <c r="H290" s="12" t="s">
        <v>21</v>
      </c>
      <c r="I290" s="12" t="s">
        <v>235</v>
      </c>
      <c r="J290" s="12" t="s">
        <v>236</v>
      </c>
      <c r="K290" s="12" t="s">
        <v>237</v>
      </c>
      <c r="L290" s="12" t="s">
        <v>238</v>
      </c>
      <c r="M290" s="12" t="s">
        <v>239</v>
      </c>
      <c r="N290" s="12" t="s">
        <v>240</v>
      </c>
      <c r="O290" s="12" t="s">
        <v>241</v>
      </c>
    </row>
    <row r="291" spans="1:15" x14ac:dyDescent="0.35">
      <c r="A291" s="1">
        <f>COUNTIF($A$24:$A$224, "*Time*Buggy")</f>
        <v>3</v>
      </c>
      <c r="B291" s="1" t="s">
        <v>277</v>
      </c>
      <c r="C291" s="13">
        <f t="shared" ref="C291:O291" si="40">AVERAGEIF($A$24:$A$224, "Time-*-Buggy", B$24:B$224)</f>
        <v>2.5</v>
      </c>
      <c r="D291" s="13">
        <f t="shared" si="40"/>
        <v>81.393333333333331</v>
      </c>
      <c r="E291" s="13">
        <f t="shared" si="40"/>
        <v>11.13</v>
      </c>
      <c r="F291" s="13">
        <f t="shared" si="40"/>
        <v>5.1566666666666672</v>
      </c>
      <c r="G291" s="13">
        <f t="shared" si="40"/>
        <v>7.2066666666666661</v>
      </c>
      <c r="H291" s="13">
        <f t="shared" si="40"/>
        <v>3.6666666666666665</v>
      </c>
      <c r="I291" s="13">
        <f t="shared" si="40"/>
        <v>8.8166666666666664</v>
      </c>
      <c r="J291" s="13">
        <f t="shared" si="40"/>
        <v>18.336666666666666</v>
      </c>
      <c r="K291" s="13">
        <f t="shared" si="40"/>
        <v>39.379999999999995</v>
      </c>
      <c r="L291" s="13">
        <f t="shared" si="40"/>
        <v>0.22999999999999998</v>
      </c>
      <c r="M291" s="13">
        <f t="shared" si="40"/>
        <v>1.9E-2</v>
      </c>
      <c r="N291" s="13">
        <f t="shared" si="40"/>
        <v>54.910000000000004</v>
      </c>
      <c r="O291" s="13">
        <f t="shared" si="40"/>
        <v>3.0500000000000003</v>
      </c>
    </row>
    <row r="292" spans="1:15" x14ac:dyDescent="0.35">
      <c r="A292" s="1">
        <f t="shared" ref="A292" si="41">COUNTIF($A$24:$A$224, "*Time*Fixed")</f>
        <v>3</v>
      </c>
      <c r="B292" s="1" t="s">
        <v>278</v>
      </c>
      <c r="C292" s="14">
        <f t="shared" ref="C292:O292" si="42">AVERAGEIF($A$24:$A$224, "Time-*-Fixed", B$24:B$224)</f>
        <v>2.52</v>
      </c>
      <c r="D292" s="14">
        <f t="shared" si="42"/>
        <v>81.353333333333339</v>
      </c>
      <c r="E292" s="14">
        <f t="shared" si="42"/>
        <v>11.269999999999998</v>
      </c>
      <c r="F292" s="14">
        <f t="shared" si="42"/>
        <v>5.1566666666666672</v>
      </c>
      <c r="G292" s="14">
        <f t="shared" si="42"/>
        <v>7.2666666666666657</v>
      </c>
      <c r="H292" s="14">
        <f t="shared" si="42"/>
        <v>3.686666666666667</v>
      </c>
      <c r="I292" s="14">
        <f t="shared" si="42"/>
        <v>8.8366666666666678</v>
      </c>
      <c r="J292" s="14">
        <f t="shared" si="42"/>
        <v>18.540000000000003</v>
      </c>
      <c r="K292" s="14">
        <f t="shared" si="42"/>
        <v>39.633333333333333</v>
      </c>
      <c r="L292" s="14">
        <f t="shared" si="42"/>
        <v>0.22999999999999998</v>
      </c>
      <c r="M292" s="14">
        <f t="shared" si="42"/>
        <v>1.9E-2</v>
      </c>
      <c r="N292" s="14">
        <f t="shared" si="42"/>
        <v>54.910000000000004</v>
      </c>
      <c r="O292" s="14">
        <f t="shared" si="42"/>
        <v>3.0500000000000003</v>
      </c>
    </row>
    <row r="293" spans="1:15" x14ac:dyDescent="0.35">
      <c r="A293" s="1">
        <f>COUNTIF($A$24:$A$224, "*Time*Repaired")</f>
        <v>3</v>
      </c>
      <c r="B293" s="1" t="s">
        <v>279</v>
      </c>
      <c r="C293" s="14">
        <f t="shared" ref="C293:O293" si="43">AVERAGEIF($A$24:$A$224, "Time-*-Repaired", B$24:B$224)</f>
        <v>2.52</v>
      </c>
      <c r="D293" s="14">
        <f t="shared" si="43"/>
        <v>81.353333333333339</v>
      </c>
      <c r="E293" s="14">
        <f t="shared" si="43"/>
        <v>11.156666666666666</v>
      </c>
      <c r="F293" s="14">
        <f t="shared" si="43"/>
        <v>5.1566666666666672</v>
      </c>
      <c r="G293" s="14">
        <f t="shared" si="43"/>
        <v>7.246666666666667</v>
      </c>
      <c r="H293" s="14">
        <f t="shared" si="43"/>
        <v>3.686666666666667</v>
      </c>
      <c r="I293" s="14">
        <f t="shared" si="43"/>
        <v>8.8366666666666678</v>
      </c>
      <c r="J293" s="14">
        <f t="shared" si="43"/>
        <v>18.403333333333336</v>
      </c>
      <c r="K293" s="14">
        <f t="shared" si="43"/>
        <v>39.536666666666669</v>
      </c>
      <c r="L293" s="14">
        <f t="shared" si="43"/>
        <v>0.22999999999999998</v>
      </c>
      <c r="M293" s="14">
        <f t="shared" si="43"/>
        <v>1.9E-2</v>
      </c>
      <c r="N293" s="14">
        <f t="shared" si="43"/>
        <v>54.910000000000004</v>
      </c>
      <c r="O293" s="14">
        <f t="shared" si="43"/>
        <v>3.0500000000000003</v>
      </c>
    </row>
  </sheetData>
  <sortState ref="A24:P233">
    <sortCondition ref="O24:O233"/>
    <sortCondition ref="A24:A233"/>
  </sortState>
  <conditionalFormatting sqref="P91:R224">
    <cfRule type="cellIs" dxfId="4" priority="13" operator="greaterThan">
      <formula>$P$91</formula>
    </cfRule>
  </conditionalFormatting>
  <conditionalFormatting sqref="B240:N240 C268:O268 C273:O273 C278:O278 C283:O283 C288:O288 C293:O293 C251:O251 C247:O247 C256:O256 C260:O260">
    <cfRule type="cellIs" dxfId="3" priority="22" operator="equal">
      <formula>B239</formula>
    </cfRule>
    <cfRule type="cellIs" dxfId="2" priority="24" operator="greaterThan">
      <formula>B239</formula>
    </cfRule>
  </conditionalFormatting>
  <conditionalFormatting sqref="B239:N239 C246:O246 C267:O267 C272:O272 C277:O277 C282:O282 C287:O287 C292:O292 C250:O250 C255:O255 C259:O259">
    <cfRule type="cellIs" dxfId="1" priority="23" operator="equal">
      <formula>B240</formula>
    </cfRule>
    <cfRule type="cellIs" dxfId="0" priority="25" operator="greaterThan">
      <formula>B240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2023-07-18T15:17:47Z</dcterms:created>
  <dcterms:modified xsi:type="dcterms:W3CDTF">2023-09-17T12:59:19Z</dcterms:modified>
</cp:coreProperties>
</file>