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OpenSource Tool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1" l="1"/>
  <c r="AC37" i="1" l="1"/>
  <c r="V31" i="1"/>
  <c r="P31" i="1"/>
  <c r="X30" i="1"/>
  <c r="H31" i="1" s="1"/>
  <c r="O61" i="1" l="1"/>
  <c r="P61" i="1"/>
  <c r="Q61" i="1"/>
  <c r="Q62" i="1"/>
  <c r="P62" i="1"/>
  <c r="O62" i="1"/>
  <c r="N62" i="1"/>
  <c r="N61" i="1"/>
  <c r="AB35" i="1"/>
  <c r="AB34" i="1"/>
  <c r="AA35" i="1"/>
  <c r="AA34" i="1"/>
  <c r="Z35" i="1"/>
  <c r="Z34" i="1"/>
  <c r="Y35" i="1"/>
  <c r="Y34" i="1"/>
  <c r="X35" i="1"/>
  <c r="X34" i="1"/>
  <c r="Q60" i="1" l="1"/>
  <c r="Q59" i="1"/>
  <c r="Q58" i="1"/>
  <c r="P60" i="1"/>
  <c r="P59" i="1"/>
  <c r="P58" i="1"/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T13" i="1" l="1"/>
  <c r="V13" i="1" s="1"/>
  <c r="T14" i="1"/>
  <c r="V14" i="1" s="1"/>
  <c r="T15" i="1"/>
  <c r="T16" i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12" i="1"/>
  <c r="V12" i="1" s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12" i="1"/>
  <c r="O12" i="1"/>
  <c r="V15" i="1"/>
  <c r="V16" i="1"/>
  <c r="M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58" i="1" l="1"/>
  <c r="M58" i="1"/>
  <c r="F58" i="1" l="1"/>
  <c r="I58" i="1"/>
  <c r="H58" i="1"/>
  <c r="G58" i="1" l="1"/>
  <c r="J58" i="1"/>
  <c r="K58" i="1"/>
  <c r="E58" i="1" l="1"/>
  <c r="D58" i="1"/>
  <c r="D30" i="1"/>
  <c r="F30" i="1"/>
  <c r="G30" i="1"/>
  <c r="W30" i="1"/>
  <c r="E30" i="1"/>
  <c r="N58" i="1" l="1"/>
  <c r="N60" i="1"/>
  <c r="N59" i="1"/>
  <c r="O60" i="1"/>
  <c r="O58" i="1"/>
  <c r="O59" i="1"/>
  <c r="J30" i="1"/>
  <c r="L30" i="1"/>
  <c r="K30" i="1"/>
  <c r="N30" i="1"/>
  <c r="I30" i="1"/>
  <c r="M30" i="1"/>
  <c r="H12" i="1"/>
  <c r="H30" i="1" s="1"/>
  <c r="O30" i="1"/>
  <c r="R30" i="1" l="1"/>
  <c r="X32" i="1" s="1"/>
  <c r="V30" i="1"/>
  <c r="S30" i="1"/>
  <c r="Q30" i="1"/>
  <c r="T30" i="1"/>
  <c r="P12" i="1"/>
  <c r="P30" i="1" s="1"/>
  <c r="AC32" i="1" s="1"/>
  <c r="U30" i="1"/>
  <c r="AA33" i="1" s="1"/>
  <c r="AC34" i="1" l="1"/>
  <c r="AC35" i="1"/>
  <c r="Z31" i="1"/>
  <c r="Z33" i="1"/>
  <c r="Z32" i="1"/>
  <c r="Y31" i="1"/>
  <c r="Y32" i="1"/>
  <c r="X31" i="1"/>
  <c r="Y33" i="1"/>
  <c r="X33" i="1"/>
  <c r="AA32" i="1"/>
  <c r="AA31" i="1"/>
  <c r="AB32" i="1"/>
  <c r="AB33" i="1"/>
  <c r="AB31" i="1"/>
  <c r="AC31" i="1"/>
  <c r="AC33" i="1"/>
</calcChain>
</file>

<file path=xl/sharedStrings.xml><?xml version="1.0" encoding="utf-8"?>
<sst xmlns="http://schemas.openxmlformats.org/spreadsheetml/2006/main" count="115" uniqueCount="47">
  <si>
    <t>HDIF</t>
  </si>
  <si>
    <t>HPL</t>
  </si>
  <si>
    <t>HVOL</t>
  </si>
  <si>
    <t>McCC</t>
  </si>
  <si>
    <t>Java_complexity_and_organization</t>
  </si>
  <si>
    <t>Java_halstead_cyclomatic</t>
  </si>
  <si>
    <t>Java_4_metrics</t>
  </si>
  <si>
    <t>OPTR</t>
  </si>
  <si>
    <t>OPND</t>
  </si>
  <si>
    <t>https://github.com/Taha248/Java-Code-Analyzer</t>
  </si>
  <si>
    <t>https://github.com/MohamedSaidSallam/halstead_cyclomatic</t>
  </si>
  <si>
    <t>https://github.com/AccuType-911/Java-code-analyzer</t>
  </si>
  <si>
    <t>Java_complexity_and_organization:</t>
  </si>
  <si>
    <t>Java_halstead_cyclomatic:</t>
  </si>
  <si>
    <t>Java_4_metrics:</t>
  </si>
  <si>
    <t>MI</t>
  </si>
  <si>
    <t>Average</t>
  </si>
  <si>
    <t>Minimum</t>
  </si>
  <si>
    <t>Maximum</t>
  </si>
  <si>
    <t>Standard deviation</t>
  </si>
  <si>
    <t>Variance</t>
  </si>
  <si>
    <t>HLEN</t>
  </si>
  <si>
    <t>HVOC</t>
  </si>
  <si>
    <t>Lines of Code</t>
  </si>
  <si>
    <t>(manually)</t>
  </si>
  <si>
    <t>TOTAL</t>
  </si>
  <si>
    <t>Original.c</t>
  </si>
  <si>
    <t>S1a.c</t>
  </si>
  <si>
    <t>S1b.c</t>
  </si>
  <si>
    <t>S1c.c</t>
  </si>
  <si>
    <t>S2a.c</t>
  </si>
  <si>
    <t>S2b.c</t>
  </si>
  <si>
    <t>S2c.c</t>
  </si>
  <si>
    <t>S2d.c</t>
  </si>
  <si>
    <t>S3a.c</t>
  </si>
  <si>
    <t>S3b.c</t>
  </si>
  <si>
    <t>S3c.c</t>
  </si>
  <si>
    <t>S3d.c</t>
  </si>
  <si>
    <t>S3e.c</t>
  </si>
  <si>
    <t>S4a.c</t>
  </si>
  <si>
    <t>S4b.c</t>
  </si>
  <si>
    <t>S4c.c</t>
  </si>
  <si>
    <t>S4d.c</t>
  </si>
  <si>
    <t>S4e.c</t>
  </si>
  <si>
    <t>TPND</t>
  </si>
  <si>
    <t>TPTR</t>
  </si>
  <si>
    <t>Microsoft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</si>
</sst>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9"/>
      <color rgb="FF33333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center" vertical="center"/>
    </xf>
    <xf numFmtId="0" fontId="0" fillId="0" borderId="3" xfId="0" applyBorder="1"/>
    <xf numFmtId="0" fontId="2" fillId="0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/>
    <xf numFmtId="2" fontId="0" fillId="0" borderId="6" xfId="0" applyNumberFormat="1" applyBorder="1"/>
    <xf numFmtId="0" fontId="0" fillId="0" borderId="5" xfId="0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3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2" fontId="0" fillId="0" borderId="9" xfId="0" applyNumberFormat="1" applyBorder="1"/>
    <xf numFmtId="0" fontId="2" fillId="0" borderId="4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2" xfId="0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0" fillId="0" borderId="0" xfId="0" applyNumberFormat="1"/>
    <xf numFmtId="49" fontId="1" fillId="0" borderId="2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1" fontId="0" fillId="0" borderId="7" xfId="0" applyNumberFormat="1" applyBorder="1"/>
    <xf numFmtId="0" fontId="2" fillId="0" borderId="2" xfId="0" applyFont="1" applyFill="1" applyBorder="1" applyAlignment="1">
      <alignment horizontal="center" vertical="center"/>
    </xf>
    <xf numFmtId="2" fontId="0" fillId="0" borderId="4" xfId="0" applyNumberFormat="1" applyBorder="1"/>
    <xf numFmtId="2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1" fontId="0" fillId="0" borderId="6" xfId="0" applyNumberFormat="1" applyBorder="1"/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 applyBorder="1"/>
    <xf numFmtId="1" fontId="0" fillId="0" borderId="8" xfId="0" applyNumberFormat="1" applyBorder="1"/>
    <xf numFmtId="1" fontId="0" fillId="0" borderId="1" xfId="0" applyNumberFormat="1" applyBorder="1"/>
    <xf numFmtId="0" fontId="3" fillId="0" borderId="0" xfId="0" applyFont="1" applyFill="1" applyBorder="1" applyAlignment="1">
      <alignment horizontal="center" vertical="center"/>
    </xf>
    <xf numFmtId="2" fontId="0" fillId="0" borderId="3" xfId="0" applyNumberFormat="1" applyBorder="1"/>
    <xf numFmtId="0" fontId="0" fillId="0" borderId="6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Fill="1" applyBorder="1"/>
    <xf numFmtId="1" fontId="0" fillId="0" borderId="5" xfId="0" applyNumberFormat="1" applyBorder="1"/>
    <xf numFmtId="1" fontId="0" fillId="0" borderId="5" xfId="0" applyNumberFormat="1" applyFill="1" applyBorder="1"/>
    <xf numFmtId="1" fontId="0" fillId="0" borderId="4" xfId="0" applyNumberFormat="1" applyFill="1" applyBorder="1"/>
    <xf numFmtId="0" fontId="0" fillId="0" borderId="13" xfId="0" applyBorder="1"/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2" fontId="0" fillId="0" borderId="12" xfId="0" applyNumberFormat="1" applyFill="1" applyBorder="1"/>
    <xf numFmtId="0" fontId="2" fillId="0" borderId="11" xfId="0" applyFont="1" applyFill="1" applyBorder="1" applyAlignment="1">
      <alignment horizontal="center" vertical="center"/>
    </xf>
    <xf numFmtId="2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63"/>
  <sheetViews>
    <sheetView tabSelected="1" topLeftCell="A4" zoomScale="55" zoomScaleNormal="55" workbookViewId="0">
      <selection activeCell="M38" sqref="M38"/>
    </sheetView>
  </sheetViews>
  <sheetFormatPr defaultRowHeight="14.4" x14ac:dyDescent="0.3"/>
  <cols>
    <col min="2" max="2" width="24.77734375" customWidth="1"/>
    <col min="3" max="3" width="1.33203125" hidden="1" customWidth="1"/>
    <col min="4" max="4" width="8.5546875" customWidth="1"/>
    <col min="8" max="8" width="11.109375" customWidth="1"/>
    <col min="14" max="14" width="9.6640625" customWidth="1"/>
    <col min="16" max="16" width="10.5546875" customWidth="1"/>
    <col min="19" max="19" width="10.109375" customWidth="1"/>
    <col min="20" max="20" width="9.6640625" customWidth="1"/>
    <col min="22" max="22" width="10.88671875" customWidth="1"/>
    <col min="24" max="24" width="11.109375" customWidth="1"/>
    <col min="29" max="29" width="10.33203125" customWidth="1"/>
  </cols>
  <sheetData>
    <row r="3" spans="2:26" x14ac:dyDescent="0.3">
      <c r="B3" s="11" t="s">
        <v>12</v>
      </c>
      <c r="E3" t="s">
        <v>9</v>
      </c>
    </row>
    <row r="4" spans="2:26" x14ac:dyDescent="0.3">
      <c r="B4" s="11" t="s">
        <v>13</v>
      </c>
      <c r="E4" t="s">
        <v>10</v>
      </c>
    </row>
    <row r="5" spans="2:26" x14ac:dyDescent="0.3">
      <c r="B5" s="11" t="s">
        <v>14</v>
      </c>
      <c r="E5" t="s">
        <v>11</v>
      </c>
    </row>
    <row r="6" spans="2:26" x14ac:dyDescent="0.3">
      <c r="B6" s="11"/>
    </row>
    <row r="7" spans="2:26" x14ac:dyDescent="0.3">
      <c r="B7" s="11"/>
    </row>
    <row r="8" spans="2:26" x14ac:dyDescent="0.3">
      <c r="B8" s="11"/>
    </row>
    <row r="9" spans="2:26" x14ac:dyDescent="0.3">
      <c r="C9" s="13"/>
      <c r="D9" s="22" t="s">
        <v>4</v>
      </c>
      <c r="E9" s="22"/>
      <c r="F9" s="22"/>
      <c r="G9" s="22"/>
      <c r="I9" s="23"/>
      <c r="J9" s="22" t="s">
        <v>5</v>
      </c>
      <c r="K9" s="22"/>
      <c r="L9" s="22"/>
      <c r="N9" s="22"/>
      <c r="Q9" s="23"/>
      <c r="R9" s="24" t="s">
        <v>6</v>
      </c>
      <c r="S9" s="24"/>
      <c r="W9" s="25"/>
      <c r="X9" s="32" t="s">
        <v>24</v>
      </c>
    </row>
    <row r="10" spans="2:26" ht="14.4" customHeight="1" x14ac:dyDescent="0.3">
      <c r="B10" s="2"/>
      <c r="C10" s="7" t="s">
        <v>4</v>
      </c>
      <c r="H10" s="29" t="s">
        <v>24</v>
      </c>
      <c r="J10" s="13"/>
      <c r="M10" s="29" t="s">
        <v>24</v>
      </c>
      <c r="O10" s="29" t="s">
        <v>24</v>
      </c>
      <c r="P10" s="29" t="s">
        <v>24</v>
      </c>
      <c r="Q10" s="2"/>
      <c r="T10" s="29" t="s">
        <v>24</v>
      </c>
      <c r="U10" s="29" t="s">
        <v>24</v>
      </c>
      <c r="V10" s="29" t="s">
        <v>24</v>
      </c>
      <c r="W10" s="2"/>
      <c r="X10" s="58" t="s">
        <v>23</v>
      </c>
    </row>
    <row r="11" spans="2:26" ht="15" thickBot="1" x14ac:dyDescent="0.35">
      <c r="B11" s="4"/>
      <c r="C11" s="3" t="s">
        <v>1</v>
      </c>
      <c r="D11" s="44" t="s">
        <v>21</v>
      </c>
      <c r="E11" s="44" t="s">
        <v>22</v>
      </c>
      <c r="F11" s="44" t="s">
        <v>2</v>
      </c>
      <c r="G11" s="44" t="s">
        <v>0</v>
      </c>
      <c r="H11" s="44" t="s">
        <v>15</v>
      </c>
      <c r="I11" s="37" t="s">
        <v>3</v>
      </c>
      <c r="J11" s="44" t="s">
        <v>21</v>
      </c>
      <c r="K11" s="44" t="s">
        <v>22</v>
      </c>
      <c r="L11" s="44" t="s">
        <v>2</v>
      </c>
      <c r="M11" s="44" t="s">
        <v>2</v>
      </c>
      <c r="N11" s="44" t="s">
        <v>0</v>
      </c>
      <c r="O11" s="44" t="s">
        <v>0</v>
      </c>
      <c r="P11" s="44" t="s">
        <v>15</v>
      </c>
      <c r="Q11" s="37" t="s">
        <v>3</v>
      </c>
      <c r="R11" s="3" t="s">
        <v>21</v>
      </c>
      <c r="S11" s="3" t="s">
        <v>22</v>
      </c>
      <c r="T11" s="3" t="s">
        <v>2</v>
      </c>
      <c r="U11" s="3" t="s">
        <v>0</v>
      </c>
      <c r="V11" s="3" t="s">
        <v>15</v>
      </c>
      <c r="W11" s="5" t="s">
        <v>3</v>
      </c>
      <c r="X11" s="59"/>
    </row>
    <row r="12" spans="2:26" x14ac:dyDescent="0.3">
      <c r="B12" s="34" t="s">
        <v>26</v>
      </c>
      <c r="C12">
        <v>283</v>
      </c>
      <c r="D12" s="40">
        <v>69</v>
      </c>
      <c r="E12" s="8">
        <v>31</v>
      </c>
      <c r="F12" s="8">
        <v>341.84</v>
      </c>
      <c r="G12" s="8">
        <v>16</v>
      </c>
      <c r="H12" s="43">
        <f>171 - 5.2 * LN(F12) - 0.23 * (I12) - 16.2 * LN($X12)</f>
        <v>98.419237894177087</v>
      </c>
      <c r="I12" s="43">
        <v>3</v>
      </c>
      <c r="J12" s="36">
        <v>70</v>
      </c>
      <c r="K12" s="43">
        <v>27</v>
      </c>
      <c r="L12" s="12">
        <v>488.35599999999999</v>
      </c>
      <c r="M12" s="43">
        <f>J12*LOG(K12,2)</f>
        <v>332.84212515144281</v>
      </c>
      <c r="N12" s="12">
        <v>20.399999999999999</v>
      </c>
      <c r="O12" s="43">
        <f>(G40/2)*(H40/F40)</f>
        <v>20.399999999999999</v>
      </c>
      <c r="P12" s="43">
        <f>171 - 5.2 * LN(L12) - 0.23 * (Q12) - 16.2 * LN($X12)</f>
        <v>96.794388239064943</v>
      </c>
      <c r="Q12" s="46">
        <v>2</v>
      </c>
      <c r="R12" s="43">
        <v>50</v>
      </c>
      <c r="S12" s="33">
        <v>19</v>
      </c>
      <c r="T12" s="33">
        <f>R12*LOG(S12,2)</f>
        <v>212.39637567217926</v>
      </c>
      <c r="U12" s="33">
        <f>(K40/2)*(L40/J40)</f>
        <v>17.142857142857142</v>
      </c>
      <c r="V12" s="33">
        <f>171 - 5.2 * LN(T12) - 0.23 * (W12) - 16.2 * LN($X12)</f>
        <v>100.89385843635725</v>
      </c>
      <c r="W12" s="2">
        <v>3</v>
      </c>
      <c r="X12" s="26">
        <v>13</v>
      </c>
      <c r="Z12" s="6"/>
    </row>
    <row r="13" spans="2:26" x14ac:dyDescent="0.3">
      <c r="B13" s="34" t="s">
        <v>27</v>
      </c>
      <c r="C13">
        <v>188</v>
      </c>
      <c r="D13" s="13">
        <v>69</v>
      </c>
      <c r="E13" s="6">
        <v>31</v>
      </c>
      <c r="F13" s="6">
        <v>341.84</v>
      </c>
      <c r="G13" s="6">
        <v>16</v>
      </c>
      <c r="H13" s="45">
        <f t="shared" ref="H13:H29" si="0">171 - 5.2 * LN(F13) - 0.23 * (I13) - 16.2 * LN($X13)</f>
        <v>98.419237894177087</v>
      </c>
      <c r="I13" s="6">
        <v>3</v>
      </c>
      <c r="J13" s="54">
        <v>70</v>
      </c>
      <c r="K13" s="45">
        <v>27</v>
      </c>
      <c r="L13" s="15">
        <v>488.35599999999999</v>
      </c>
      <c r="M13" s="45">
        <f t="shared" ref="M13:M29" si="1">J13*LOG(K13,2)</f>
        <v>332.84212515144281</v>
      </c>
      <c r="N13" s="15">
        <v>20.399999999999999</v>
      </c>
      <c r="O13" s="45">
        <f t="shared" ref="O13:O29" si="2">(G41/2)*(H41/F41)</f>
        <v>20.399999999999999</v>
      </c>
      <c r="P13" s="45">
        <f t="shared" ref="P13:P29" si="3">171 - 5.2 * LN(L13) - 0.23 * (Q13) - 16.2 * LN($X13)</f>
        <v>96.794388239064943</v>
      </c>
      <c r="Q13" s="2">
        <v>2</v>
      </c>
      <c r="R13">
        <v>50</v>
      </c>
      <c r="S13">
        <v>19</v>
      </c>
      <c r="T13" s="33">
        <f t="shared" ref="T13:T29" si="4">R13*LOG(S13,2)</f>
        <v>212.39637567217926</v>
      </c>
      <c r="U13" s="33">
        <f t="shared" ref="U13:U29" si="5">(K41/2)*(L41/J41)</f>
        <v>17.142857142857142</v>
      </c>
      <c r="V13" s="33">
        <f t="shared" ref="V13:V29" si="6">171 - 5.2 * LN(T13) - 0.23 * (W13) - 16.2 * LN($X13)</f>
        <v>100.89385843635725</v>
      </c>
      <c r="W13" s="2">
        <v>3</v>
      </c>
      <c r="X13" s="21">
        <v>13</v>
      </c>
      <c r="Z13" s="6"/>
    </row>
    <row r="14" spans="2:26" x14ac:dyDescent="0.3">
      <c r="B14" s="34" t="s">
        <v>28</v>
      </c>
      <c r="C14">
        <v>433</v>
      </c>
      <c r="D14" s="13">
        <v>69</v>
      </c>
      <c r="E14" s="6">
        <v>31</v>
      </c>
      <c r="F14" s="6">
        <v>341.84</v>
      </c>
      <c r="G14" s="6">
        <v>16</v>
      </c>
      <c r="H14" s="45">
        <f t="shared" si="0"/>
        <v>98.419237894177087</v>
      </c>
      <c r="I14" s="6">
        <v>3</v>
      </c>
      <c r="J14" s="54">
        <v>70</v>
      </c>
      <c r="K14" s="45">
        <v>27</v>
      </c>
      <c r="L14" s="15">
        <v>488.35599999999999</v>
      </c>
      <c r="M14" s="45">
        <f t="shared" si="1"/>
        <v>332.84212515144281</v>
      </c>
      <c r="N14" s="15">
        <v>20.399999999999999</v>
      </c>
      <c r="O14" s="45">
        <f t="shared" si="2"/>
        <v>20.399999999999999</v>
      </c>
      <c r="P14" s="45">
        <f t="shared" si="3"/>
        <v>96.794388239064943</v>
      </c>
      <c r="Q14" s="2">
        <v>2</v>
      </c>
      <c r="R14">
        <v>50</v>
      </c>
      <c r="S14">
        <v>19</v>
      </c>
      <c r="T14" s="33">
        <f t="shared" si="4"/>
        <v>212.39637567217926</v>
      </c>
      <c r="U14" s="33">
        <f t="shared" si="5"/>
        <v>17.142857142857142</v>
      </c>
      <c r="V14" s="33">
        <f t="shared" si="6"/>
        <v>100.89385843635725</v>
      </c>
      <c r="W14" s="2">
        <v>3</v>
      </c>
      <c r="X14" s="21">
        <v>13</v>
      </c>
      <c r="Z14" s="6"/>
    </row>
    <row r="15" spans="2:26" x14ac:dyDescent="0.3">
      <c r="B15" s="34" t="s">
        <v>29</v>
      </c>
      <c r="C15">
        <v>233</v>
      </c>
      <c r="D15" s="13">
        <v>70</v>
      </c>
      <c r="E15" s="6">
        <v>31</v>
      </c>
      <c r="F15" s="6">
        <v>346.79</v>
      </c>
      <c r="G15" s="6">
        <v>16</v>
      </c>
      <c r="H15" s="45">
        <f t="shared" si="0"/>
        <v>97.143930331211322</v>
      </c>
      <c r="I15" s="6">
        <v>3</v>
      </c>
      <c r="J15" s="54">
        <v>70</v>
      </c>
      <c r="K15" s="45">
        <v>27</v>
      </c>
      <c r="L15" s="15">
        <v>488.35599999999999</v>
      </c>
      <c r="M15" s="45">
        <f t="shared" si="1"/>
        <v>332.84212515144281</v>
      </c>
      <c r="N15" s="15">
        <v>20.399999999999999</v>
      </c>
      <c r="O15" s="45">
        <f t="shared" si="2"/>
        <v>20.399999999999999</v>
      </c>
      <c r="P15" s="45">
        <f t="shared" si="3"/>
        <v>95.593839090174669</v>
      </c>
      <c r="Q15" s="2">
        <v>2</v>
      </c>
      <c r="R15">
        <v>50</v>
      </c>
      <c r="S15">
        <v>19</v>
      </c>
      <c r="T15" s="33">
        <f t="shared" si="4"/>
        <v>212.39637567217926</v>
      </c>
      <c r="U15" s="33">
        <f t="shared" si="5"/>
        <v>17.142857142857142</v>
      </c>
      <c r="V15" s="33">
        <f t="shared" si="6"/>
        <v>99.693309287466974</v>
      </c>
      <c r="W15" s="2">
        <v>3</v>
      </c>
      <c r="X15" s="21">
        <v>14</v>
      </c>
      <c r="Z15" s="6"/>
    </row>
    <row r="16" spans="2:26" x14ac:dyDescent="0.3">
      <c r="B16" s="34" t="s">
        <v>30</v>
      </c>
      <c r="C16">
        <v>260</v>
      </c>
      <c r="D16" s="13">
        <v>69</v>
      </c>
      <c r="E16" s="6">
        <v>33</v>
      </c>
      <c r="F16" s="6">
        <v>348.06</v>
      </c>
      <c r="G16" s="6">
        <v>8</v>
      </c>
      <c r="H16" s="45">
        <f t="shared" si="0"/>
        <v>98.325471039851749</v>
      </c>
      <c r="I16" s="6">
        <v>3</v>
      </c>
      <c r="J16" s="55">
        <v>70</v>
      </c>
      <c r="K16" s="45">
        <v>29</v>
      </c>
      <c r="L16" s="15">
        <v>546.55399999999997</v>
      </c>
      <c r="M16" s="45">
        <f t="shared" si="1"/>
        <v>340.05866965893011</v>
      </c>
      <c r="N16" s="15">
        <v>17</v>
      </c>
      <c r="O16" s="45">
        <f t="shared" si="2"/>
        <v>17</v>
      </c>
      <c r="P16" s="45">
        <f t="shared" si="3"/>
        <v>96.20892821971276</v>
      </c>
      <c r="Q16" s="2">
        <v>2</v>
      </c>
      <c r="R16">
        <v>46</v>
      </c>
      <c r="S16">
        <v>20</v>
      </c>
      <c r="T16" s="33">
        <f t="shared" si="4"/>
        <v>198.80869236481868</v>
      </c>
      <c r="U16" s="33">
        <f t="shared" si="5"/>
        <v>12</v>
      </c>
      <c r="V16" s="33">
        <f t="shared" si="6"/>
        <v>101.23763671845742</v>
      </c>
      <c r="W16" s="2">
        <v>3</v>
      </c>
      <c r="X16" s="21">
        <v>13</v>
      </c>
      <c r="Z16" s="6"/>
    </row>
    <row r="17" spans="2:31" x14ac:dyDescent="0.3">
      <c r="B17" s="34" t="s">
        <v>31</v>
      </c>
      <c r="C17">
        <v>563</v>
      </c>
      <c r="D17" s="13">
        <v>69</v>
      </c>
      <c r="E17" s="6">
        <v>33</v>
      </c>
      <c r="F17" s="6">
        <v>348.06</v>
      </c>
      <c r="G17" s="6">
        <v>8</v>
      </c>
      <c r="H17" s="45">
        <f t="shared" si="0"/>
        <v>98.325471039851749</v>
      </c>
      <c r="I17" s="6">
        <v>3</v>
      </c>
      <c r="J17" s="55">
        <v>70</v>
      </c>
      <c r="K17" s="45">
        <v>29</v>
      </c>
      <c r="L17" s="15">
        <v>546.55399999999997</v>
      </c>
      <c r="M17" s="45">
        <f t="shared" si="1"/>
        <v>340.05866965893011</v>
      </c>
      <c r="N17" s="15">
        <v>17</v>
      </c>
      <c r="O17" s="45">
        <f t="shared" si="2"/>
        <v>17</v>
      </c>
      <c r="P17" s="45">
        <f t="shared" si="3"/>
        <v>96.20892821971276</v>
      </c>
      <c r="Q17" s="2">
        <v>2</v>
      </c>
      <c r="R17">
        <v>46</v>
      </c>
      <c r="S17">
        <v>20</v>
      </c>
      <c r="T17" s="33">
        <f t="shared" si="4"/>
        <v>198.80869236481868</v>
      </c>
      <c r="U17" s="33">
        <f t="shared" si="5"/>
        <v>12</v>
      </c>
      <c r="V17" s="33">
        <f t="shared" si="6"/>
        <v>101.23763671845742</v>
      </c>
      <c r="W17" s="2">
        <v>3</v>
      </c>
      <c r="X17" s="21">
        <v>13</v>
      </c>
      <c r="Z17" s="6"/>
    </row>
    <row r="18" spans="2:31" x14ac:dyDescent="0.3">
      <c r="B18" s="34" t="s">
        <v>32</v>
      </c>
      <c r="C18">
        <v>74</v>
      </c>
      <c r="D18" s="13">
        <v>65</v>
      </c>
      <c r="E18" s="6">
        <v>29</v>
      </c>
      <c r="F18" s="6">
        <v>315.77</v>
      </c>
      <c r="G18" s="6">
        <v>14</v>
      </c>
      <c r="H18" s="45">
        <f t="shared" si="0"/>
        <v>98.831747086649898</v>
      </c>
      <c r="I18" s="6">
        <v>3</v>
      </c>
      <c r="J18" s="55">
        <v>70</v>
      </c>
      <c r="K18" s="45">
        <v>26</v>
      </c>
      <c r="L18" s="15">
        <v>460.71899999999999</v>
      </c>
      <c r="M18" s="45">
        <f t="shared" si="1"/>
        <v>329.03078026987646</v>
      </c>
      <c r="N18" s="15">
        <v>22.66</v>
      </c>
      <c r="O18" s="45">
        <f t="shared" si="2"/>
        <v>22.666666666666664</v>
      </c>
      <c r="P18" s="45">
        <f t="shared" si="3"/>
        <v>97.097321183185272</v>
      </c>
      <c r="Q18" s="2">
        <v>2</v>
      </c>
      <c r="R18">
        <v>48</v>
      </c>
      <c r="S18">
        <v>17</v>
      </c>
      <c r="T18" s="33">
        <f t="shared" si="4"/>
        <v>196.19821638001633</v>
      </c>
      <c r="U18" s="33">
        <f t="shared" si="5"/>
        <v>18.333333333333336</v>
      </c>
      <c r="V18" s="33">
        <f t="shared" si="6"/>
        <v>101.30636803654855</v>
      </c>
      <c r="W18" s="2">
        <v>3</v>
      </c>
      <c r="X18" s="21">
        <v>13</v>
      </c>
      <c r="Z18" s="6"/>
    </row>
    <row r="19" spans="2:31" x14ac:dyDescent="0.3">
      <c r="B19" s="34" t="s">
        <v>33</v>
      </c>
      <c r="C19">
        <v>188</v>
      </c>
      <c r="D19" s="13">
        <v>76</v>
      </c>
      <c r="E19" s="6">
        <v>31</v>
      </c>
      <c r="F19" s="6">
        <v>376.52</v>
      </c>
      <c r="G19" s="6">
        <v>16</v>
      </c>
      <c r="H19" s="45">
        <f t="shared" si="0"/>
        <v>97.916770342392198</v>
      </c>
      <c r="I19" s="6">
        <v>3</v>
      </c>
      <c r="J19" s="55">
        <v>78</v>
      </c>
      <c r="K19" s="45">
        <v>27</v>
      </c>
      <c r="L19" s="15">
        <v>488.35599999999999</v>
      </c>
      <c r="M19" s="45">
        <f t="shared" si="1"/>
        <v>370.88122516875057</v>
      </c>
      <c r="N19" s="15">
        <v>22.1</v>
      </c>
      <c r="O19" s="45">
        <f t="shared" si="2"/>
        <v>22.1</v>
      </c>
      <c r="P19" s="45">
        <f t="shared" si="3"/>
        <v>96.794388239064943</v>
      </c>
      <c r="Q19" s="2">
        <v>2</v>
      </c>
      <c r="R19">
        <v>54</v>
      </c>
      <c r="S19">
        <v>19</v>
      </c>
      <c r="T19" s="33">
        <f t="shared" si="4"/>
        <v>229.3880857259536</v>
      </c>
      <c r="U19" s="33">
        <f t="shared" si="5"/>
        <v>18.857142857142858</v>
      </c>
      <c r="V19" s="33">
        <f t="shared" si="6"/>
        <v>100.49366102244937</v>
      </c>
      <c r="W19" s="2">
        <v>3</v>
      </c>
      <c r="X19" s="21">
        <v>13</v>
      </c>
      <c r="Z19" s="6"/>
    </row>
    <row r="20" spans="2:31" x14ac:dyDescent="0.3">
      <c r="B20" s="34" t="s">
        <v>34</v>
      </c>
      <c r="C20">
        <v>388</v>
      </c>
      <c r="D20" s="13">
        <v>74</v>
      </c>
      <c r="E20" s="6">
        <v>31</v>
      </c>
      <c r="F20" s="6">
        <v>366.61</v>
      </c>
      <c r="G20" s="6">
        <v>16</v>
      </c>
      <c r="H20" s="45">
        <f t="shared" si="0"/>
        <v>98.055467622976892</v>
      </c>
      <c r="I20" s="6">
        <v>3</v>
      </c>
      <c r="J20" s="55">
        <v>75</v>
      </c>
      <c r="K20" s="45">
        <v>27</v>
      </c>
      <c r="L20" s="15">
        <v>488.35599999999999</v>
      </c>
      <c r="M20" s="45">
        <f t="shared" si="1"/>
        <v>356.61656266226021</v>
      </c>
      <c r="N20" s="15">
        <v>22.1</v>
      </c>
      <c r="O20" s="45">
        <f t="shared" si="2"/>
        <v>22.1</v>
      </c>
      <c r="P20" s="45">
        <f t="shared" si="3"/>
        <v>96.794388239064943</v>
      </c>
      <c r="Q20" s="2">
        <v>2</v>
      </c>
      <c r="R20">
        <v>54</v>
      </c>
      <c r="S20">
        <v>19</v>
      </c>
      <c r="T20" s="33">
        <f t="shared" si="4"/>
        <v>229.3880857259536</v>
      </c>
      <c r="U20" s="33">
        <f t="shared" si="5"/>
        <v>18.857142857142858</v>
      </c>
      <c r="V20" s="33">
        <f t="shared" si="6"/>
        <v>100.49366102244937</v>
      </c>
      <c r="W20" s="2">
        <v>3</v>
      </c>
      <c r="X20" s="21">
        <v>13</v>
      </c>
      <c r="Z20" s="6"/>
    </row>
    <row r="21" spans="2:31" x14ac:dyDescent="0.3">
      <c r="B21" s="34" t="s">
        <v>35</v>
      </c>
      <c r="C21">
        <v>212</v>
      </c>
      <c r="D21" s="13">
        <v>64</v>
      </c>
      <c r="E21" s="6">
        <v>30</v>
      </c>
      <c r="F21" s="6">
        <v>314.04000000000002</v>
      </c>
      <c r="G21" s="6">
        <v>7</v>
      </c>
      <c r="H21" s="45">
        <f t="shared" si="0"/>
        <v>98.860314504206826</v>
      </c>
      <c r="I21" s="6">
        <v>3</v>
      </c>
      <c r="J21" s="55">
        <v>65</v>
      </c>
      <c r="K21" s="45">
        <v>26</v>
      </c>
      <c r="L21" s="15">
        <v>456.97300000000001</v>
      </c>
      <c r="M21" s="45">
        <f t="shared" si="1"/>
        <v>305.528581679171</v>
      </c>
      <c r="N21" s="15">
        <v>17.600000000000001</v>
      </c>
      <c r="O21" s="45">
        <f t="shared" si="2"/>
        <v>17.600000000000001</v>
      </c>
      <c r="P21" s="45">
        <f t="shared" si="3"/>
        <v>97.139774006555598</v>
      </c>
      <c r="Q21" s="2">
        <v>2</v>
      </c>
      <c r="R21">
        <v>46</v>
      </c>
      <c r="S21">
        <v>18</v>
      </c>
      <c r="T21" s="33">
        <f t="shared" si="4"/>
        <v>191.81655006634637</v>
      </c>
      <c r="U21" s="33">
        <f t="shared" si="5"/>
        <v>14.142857142857144</v>
      </c>
      <c r="V21" s="33">
        <f t="shared" si="6"/>
        <v>101.42381528538644</v>
      </c>
      <c r="W21" s="2">
        <v>3</v>
      </c>
      <c r="X21" s="21">
        <v>13</v>
      </c>
      <c r="Z21" s="6"/>
    </row>
    <row r="22" spans="2:31" x14ac:dyDescent="0.3">
      <c r="B22" s="34" t="s">
        <v>36</v>
      </c>
      <c r="C22">
        <v>139</v>
      </c>
      <c r="D22" s="13">
        <v>81</v>
      </c>
      <c r="E22" s="6">
        <v>36</v>
      </c>
      <c r="F22" s="6">
        <v>418.76</v>
      </c>
      <c r="G22" s="6">
        <v>18</v>
      </c>
      <c r="H22" s="45">
        <f t="shared" si="0"/>
        <v>94.815637332198207</v>
      </c>
      <c r="I22" s="6">
        <v>4</v>
      </c>
      <c r="J22" s="55">
        <v>80</v>
      </c>
      <c r="K22" s="45">
        <v>32</v>
      </c>
      <c r="L22" s="15">
        <v>647.29100000000005</v>
      </c>
      <c r="M22" s="45">
        <f t="shared" si="1"/>
        <v>400</v>
      </c>
      <c r="N22" s="15">
        <v>22.5</v>
      </c>
      <c r="O22" s="45">
        <f t="shared" si="2"/>
        <v>22.5</v>
      </c>
      <c r="P22" s="45">
        <f t="shared" si="3"/>
        <v>92.781047742103652</v>
      </c>
      <c r="Q22" s="2">
        <v>3</v>
      </c>
      <c r="R22">
        <v>58</v>
      </c>
      <c r="S22">
        <v>24</v>
      </c>
      <c r="T22" s="33">
        <f t="shared" si="4"/>
        <v>265.92782504182708</v>
      </c>
      <c r="U22" s="33">
        <f t="shared" si="5"/>
        <v>19.166666666666664</v>
      </c>
      <c r="V22" s="33">
        <f t="shared" si="6"/>
        <v>97.406817066964123</v>
      </c>
      <c r="W22" s="2">
        <v>3</v>
      </c>
      <c r="X22" s="21">
        <v>15</v>
      </c>
      <c r="Z22" s="6"/>
    </row>
    <row r="23" spans="2:31" x14ac:dyDescent="0.3">
      <c r="B23" s="34" t="s">
        <v>37</v>
      </c>
      <c r="C23">
        <v>137</v>
      </c>
      <c r="D23" s="13">
        <v>63</v>
      </c>
      <c r="E23" s="6">
        <v>29</v>
      </c>
      <c r="F23" s="6">
        <v>306.05</v>
      </c>
      <c r="G23" s="6">
        <v>7</v>
      </c>
      <c r="H23" s="45">
        <f t="shared" si="0"/>
        <v>100.29102013948958</v>
      </c>
      <c r="I23" s="6">
        <v>3</v>
      </c>
      <c r="J23" s="55">
        <v>64</v>
      </c>
      <c r="K23" s="45">
        <v>26</v>
      </c>
      <c r="L23" s="15">
        <v>456.97300000000001</v>
      </c>
      <c r="M23" s="45">
        <f t="shared" si="1"/>
        <v>300.82814196102993</v>
      </c>
      <c r="N23" s="15">
        <v>16.8</v>
      </c>
      <c r="O23" s="45">
        <f t="shared" si="2"/>
        <v>16.8</v>
      </c>
      <c r="P23" s="45">
        <f t="shared" si="3"/>
        <v>98.436465870866897</v>
      </c>
      <c r="Q23" s="2">
        <v>2</v>
      </c>
      <c r="R23">
        <v>44</v>
      </c>
      <c r="S23">
        <v>18</v>
      </c>
      <c r="T23" s="33">
        <f t="shared" si="4"/>
        <v>183.47670006346175</v>
      </c>
      <c r="U23" s="33">
        <f t="shared" si="5"/>
        <v>13.357142857142856</v>
      </c>
      <c r="V23" s="33">
        <f t="shared" si="6"/>
        <v>102.95165631506606</v>
      </c>
      <c r="W23" s="2">
        <v>3</v>
      </c>
      <c r="X23" s="21">
        <v>12</v>
      </c>
      <c r="Z23" s="6"/>
    </row>
    <row r="24" spans="2:31" x14ac:dyDescent="0.3">
      <c r="B24" s="34" t="s">
        <v>38</v>
      </c>
      <c r="C24">
        <v>110</v>
      </c>
      <c r="D24" s="13">
        <v>76</v>
      </c>
      <c r="E24" s="6">
        <v>25</v>
      </c>
      <c r="F24" s="6">
        <v>389.83</v>
      </c>
      <c r="G24" s="6">
        <v>18</v>
      </c>
      <c r="H24" s="45">
        <f t="shared" si="0"/>
        <v>97.506124526507278</v>
      </c>
      <c r="I24" s="6">
        <v>4</v>
      </c>
      <c r="J24" s="55">
        <v>76</v>
      </c>
      <c r="K24" s="45">
        <v>32</v>
      </c>
      <c r="L24" s="15">
        <v>647.29100000000005</v>
      </c>
      <c r="M24" s="45">
        <f t="shared" si="1"/>
        <v>380</v>
      </c>
      <c r="N24" s="15">
        <v>21.66</v>
      </c>
      <c r="O24" s="45">
        <f t="shared" si="2"/>
        <v>21.666666666666664</v>
      </c>
      <c r="P24" s="45">
        <f t="shared" si="3"/>
        <v>95.09928140908255</v>
      </c>
      <c r="Q24" s="2">
        <v>3</v>
      </c>
      <c r="R24">
        <v>54</v>
      </c>
      <c r="S24">
        <v>24</v>
      </c>
      <c r="T24" s="33">
        <f t="shared" si="4"/>
        <v>247.58797503894249</v>
      </c>
      <c r="U24" s="33">
        <f t="shared" si="5"/>
        <v>18.333333333333336</v>
      </c>
      <c r="V24" s="33">
        <f t="shared" si="6"/>
        <v>100.09663734665017</v>
      </c>
      <c r="W24" s="2">
        <v>3</v>
      </c>
      <c r="X24" s="21">
        <v>13</v>
      </c>
      <c r="Z24" s="6"/>
    </row>
    <row r="25" spans="2:31" x14ac:dyDescent="0.3">
      <c r="B25" s="34" t="s">
        <v>39</v>
      </c>
      <c r="C25">
        <v>626</v>
      </c>
      <c r="D25" s="13">
        <v>69</v>
      </c>
      <c r="E25" s="6">
        <v>31</v>
      </c>
      <c r="F25" s="6">
        <v>341.84</v>
      </c>
      <c r="G25" s="6">
        <v>16</v>
      </c>
      <c r="H25" s="45">
        <f t="shared" si="0"/>
        <v>98.419237894177087</v>
      </c>
      <c r="I25" s="6">
        <v>3</v>
      </c>
      <c r="J25" s="55">
        <v>70</v>
      </c>
      <c r="K25" s="45">
        <v>27</v>
      </c>
      <c r="L25" s="15">
        <v>488.35599999999999</v>
      </c>
      <c r="M25" s="45">
        <f t="shared" si="1"/>
        <v>332.84212515144281</v>
      </c>
      <c r="N25" s="15">
        <v>20.399999999999999</v>
      </c>
      <c r="O25" s="45">
        <f t="shared" si="2"/>
        <v>20.399999999999999</v>
      </c>
      <c r="P25" s="45">
        <f t="shared" si="3"/>
        <v>96.794388239064943</v>
      </c>
      <c r="Q25" s="2">
        <v>2</v>
      </c>
      <c r="R25">
        <v>50</v>
      </c>
      <c r="S25">
        <v>19</v>
      </c>
      <c r="T25" s="33">
        <f t="shared" si="4"/>
        <v>212.39637567217926</v>
      </c>
      <c r="U25" s="33">
        <f t="shared" si="5"/>
        <v>17.142857142857142</v>
      </c>
      <c r="V25" s="33">
        <f t="shared" si="6"/>
        <v>100.89385843635725</v>
      </c>
      <c r="W25" s="2">
        <v>3</v>
      </c>
      <c r="X25" s="21">
        <v>13</v>
      </c>
      <c r="Z25" s="6"/>
    </row>
    <row r="26" spans="2:31" x14ac:dyDescent="0.3">
      <c r="B26" s="34" t="s">
        <v>40</v>
      </c>
      <c r="C26">
        <v>336</v>
      </c>
      <c r="D26" s="13">
        <v>69</v>
      </c>
      <c r="E26" s="6">
        <v>31</v>
      </c>
      <c r="F26" s="6">
        <v>341.84</v>
      </c>
      <c r="G26" s="6">
        <v>16</v>
      </c>
      <c r="H26" s="45">
        <f t="shared" si="0"/>
        <v>98.419237894177087</v>
      </c>
      <c r="I26" s="6">
        <v>3</v>
      </c>
      <c r="J26" s="55">
        <v>70</v>
      </c>
      <c r="K26" s="45">
        <v>27</v>
      </c>
      <c r="L26" s="15">
        <v>488.35599999999999</v>
      </c>
      <c r="M26" s="45">
        <f t="shared" si="1"/>
        <v>332.84212515144281</v>
      </c>
      <c r="N26" s="15">
        <v>20.399999999999999</v>
      </c>
      <c r="O26" s="45">
        <f t="shared" si="2"/>
        <v>20.399999999999999</v>
      </c>
      <c r="P26" s="45">
        <f t="shared" si="3"/>
        <v>96.794388239064943</v>
      </c>
      <c r="Q26" s="2">
        <v>2</v>
      </c>
      <c r="R26">
        <v>50</v>
      </c>
      <c r="S26">
        <v>19</v>
      </c>
      <c r="T26" s="33">
        <f t="shared" si="4"/>
        <v>212.39637567217926</v>
      </c>
      <c r="U26" s="33">
        <f t="shared" si="5"/>
        <v>17.142857142857142</v>
      </c>
      <c r="V26" s="33">
        <f t="shared" si="6"/>
        <v>100.89385843635725</v>
      </c>
      <c r="W26" s="2">
        <v>3</v>
      </c>
      <c r="X26" s="21">
        <v>13</v>
      </c>
      <c r="Z26" s="6"/>
    </row>
    <row r="27" spans="2:31" x14ac:dyDescent="0.3">
      <c r="B27" s="34" t="s">
        <v>41</v>
      </c>
      <c r="C27">
        <v>141</v>
      </c>
      <c r="D27" s="13">
        <v>69</v>
      </c>
      <c r="E27" s="6">
        <v>31</v>
      </c>
      <c r="F27" s="6">
        <v>341.84</v>
      </c>
      <c r="G27" s="6">
        <v>16</v>
      </c>
      <c r="H27" s="45">
        <f t="shared" si="0"/>
        <v>98.419237894177087</v>
      </c>
      <c r="I27" s="6">
        <v>3</v>
      </c>
      <c r="J27" s="55">
        <v>70</v>
      </c>
      <c r="K27" s="45">
        <v>27</v>
      </c>
      <c r="L27" s="15">
        <v>488.35599999999999</v>
      </c>
      <c r="M27" s="45">
        <f t="shared" si="1"/>
        <v>332.84212515144281</v>
      </c>
      <c r="N27" s="15">
        <v>20.399999999999999</v>
      </c>
      <c r="O27" s="45">
        <f t="shared" si="2"/>
        <v>20.399999999999999</v>
      </c>
      <c r="P27" s="45">
        <f t="shared" si="3"/>
        <v>96.794388239064943</v>
      </c>
      <c r="Q27" s="2">
        <v>2</v>
      </c>
      <c r="R27">
        <v>50</v>
      </c>
      <c r="S27">
        <v>19</v>
      </c>
      <c r="T27" s="33">
        <f t="shared" si="4"/>
        <v>212.39637567217926</v>
      </c>
      <c r="U27" s="33">
        <f t="shared" si="5"/>
        <v>17.142857142857142</v>
      </c>
      <c r="V27" s="33">
        <f t="shared" si="6"/>
        <v>100.89385843635725</v>
      </c>
      <c r="W27" s="2">
        <v>3</v>
      </c>
      <c r="X27" s="21">
        <v>13</v>
      </c>
      <c r="Z27" s="6"/>
    </row>
    <row r="28" spans="2:31" x14ac:dyDescent="0.3">
      <c r="B28" s="34" t="s">
        <v>42</v>
      </c>
      <c r="C28">
        <v>238</v>
      </c>
      <c r="D28" s="13">
        <v>70</v>
      </c>
      <c r="E28" s="6">
        <v>32</v>
      </c>
      <c r="F28" s="6">
        <v>350</v>
      </c>
      <c r="G28" s="6">
        <v>8</v>
      </c>
      <c r="H28" s="45">
        <f t="shared" si="0"/>
        <v>97.096018856918846</v>
      </c>
      <c r="I28" s="6">
        <v>3</v>
      </c>
      <c r="J28" s="55">
        <v>70</v>
      </c>
      <c r="K28" s="45">
        <v>27</v>
      </c>
      <c r="L28" s="15">
        <v>488.35599999999999</v>
      </c>
      <c r="M28" s="45">
        <f t="shared" si="1"/>
        <v>332.84212515144281</v>
      </c>
      <c r="N28" s="15">
        <v>20.399999999999999</v>
      </c>
      <c r="O28" s="45">
        <f t="shared" si="2"/>
        <v>20.399999999999999</v>
      </c>
      <c r="P28" s="45">
        <f t="shared" si="3"/>
        <v>95.593839090174669</v>
      </c>
      <c r="Q28" s="2">
        <v>2</v>
      </c>
      <c r="R28">
        <v>50</v>
      </c>
      <c r="S28">
        <v>19</v>
      </c>
      <c r="T28" s="33">
        <f t="shared" si="4"/>
        <v>212.39637567217926</v>
      </c>
      <c r="U28" s="33">
        <f t="shared" si="5"/>
        <v>17.142857142857142</v>
      </c>
      <c r="V28" s="33">
        <f t="shared" si="6"/>
        <v>99.693309287466974</v>
      </c>
      <c r="W28" s="2">
        <v>3</v>
      </c>
      <c r="X28" s="21">
        <v>14</v>
      </c>
    </row>
    <row r="29" spans="2:31" ht="15" thickBot="1" x14ac:dyDescent="0.35">
      <c r="B29" s="35" t="s">
        <v>43</v>
      </c>
      <c r="C29">
        <v>126</v>
      </c>
      <c r="D29" s="42">
        <v>67</v>
      </c>
      <c r="E29" s="1">
        <v>30</v>
      </c>
      <c r="F29" s="1">
        <v>328.76</v>
      </c>
      <c r="G29" s="1">
        <v>14</v>
      </c>
      <c r="H29" s="47">
        <f t="shared" si="0"/>
        <v>98.622114802465546</v>
      </c>
      <c r="I29" s="1">
        <v>3</v>
      </c>
      <c r="J29" s="56">
        <v>67</v>
      </c>
      <c r="K29" s="47">
        <v>26</v>
      </c>
      <c r="L29" s="39">
        <v>456.97300000000001</v>
      </c>
      <c r="M29" s="47">
        <f t="shared" si="1"/>
        <v>314.92946111545319</v>
      </c>
      <c r="N29" s="39">
        <v>18.399999999999999</v>
      </c>
      <c r="O29" s="47">
        <f t="shared" si="2"/>
        <v>18.399999999999999</v>
      </c>
      <c r="P29" s="47">
        <f t="shared" si="3"/>
        <v>97.139774006555598</v>
      </c>
      <c r="Q29" s="4">
        <v>2</v>
      </c>
      <c r="R29">
        <v>47</v>
      </c>
      <c r="S29">
        <v>18</v>
      </c>
      <c r="T29" s="33">
        <f t="shared" si="4"/>
        <v>195.98647506778866</v>
      </c>
      <c r="U29" s="33">
        <f t="shared" si="5"/>
        <v>14.928571428571429</v>
      </c>
      <c r="V29" s="33">
        <f t="shared" si="6"/>
        <v>101.31198301823741</v>
      </c>
      <c r="W29" s="2">
        <v>3</v>
      </c>
      <c r="X29" s="27">
        <v>13</v>
      </c>
    </row>
    <row r="30" spans="2:31" ht="15" thickBot="1" x14ac:dyDescent="0.35">
      <c r="D30" s="38">
        <f t="shared" ref="D30:W30" si="7">AVERAGE(D12:D29)</f>
        <v>69.888888888888886</v>
      </c>
      <c r="E30" s="39">
        <f t="shared" si="7"/>
        <v>30.888888888888889</v>
      </c>
      <c r="F30" s="39">
        <f t="shared" si="7"/>
        <v>347.79388888888894</v>
      </c>
      <c r="G30" s="39">
        <f t="shared" si="7"/>
        <v>13.666666666666666</v>
      </c>
      <c r="H30" s="39">
        <f t="shared" si="7"/>
        <v>98.128084166099015</v>
      </c>
      <c r="I30" s="39">
        <f t="shared" si="7"/>
        <v>3.1111111111111112</v>
      </c>
      <c r="J30" s="39">
        <f t="shared" si="7"/>
        <v>70.833333333333329</v>
      </c>
      <c r="K30" s="39">
        <f t="shared" si="7"/>
        <v>27.555555555555557</v>
      </c>
      <c r="L30" s="39">
        <f t="shared" si="7"/>
        <v>505.71599999999995</v>
      </c>
      <c r="M30" s="39">
        <f t="shared" si="7"/>
        <v>338.92606074366353</v>
      </c>
      <c r="N30" s="39">
        <f t="shared" si="7"/>
        <v>20.056666666666658</v>
      </c>
      <c r="O30" s="39">
        <f t="shared" si="7"/>
        <v>20.0574074074074</v>
      </c>
      <c r="P30" s="39">
        <f t="shared" si="7"/>
        <v>96.425239152813575</v>
      </c>
      <c r="Q30" s="39">
        <f t="shared" si="7"/>
        <v>2.1111111111111112</v>
      </c>
      <c r="R30" s="19">
        <f t="shared" si="7"/>
        <v>49.833333333333336</v>
      </c>
      <c r="S30" s="19">
        <f t="shared" si="7"/>
        <v>19.388888888888889</v>
      </c>
      <c r="T30" s="19">
        <f t="shared" si="7"/>
        <v>213.14212795652006</v>
      </c>
      <c r="U30" s="19">
        <f t="shared" si="7"/>
        <v>16.50661375661376</v>
      </c>
      <c r="V30" s="19">
        <f t="shared" si="7"/>
        <v>100.70609120798576</v>
      </c>
      <c r="W30" s="19">
        <f t="shared" si="7"/>
        <v>3</v>
      </c>
      <c r="X30" s="57">
        <f>AVERAGE(X12:X29)</f>
        <v>13.166666666666666</v>
      </c>
      <c r="Y30" s="42"/>
      <c r="Z30" s="1"/>
      <c r="AA30" s="1"/>
      <c r="AB30" s="1"/>
      <c r="AC30" s="1"/>
      <c r="AD30" s="1"/>
      <c r="AE30" s="1"/>
    </row>
    <row r="31" spans="2:31" x14ac:dyDescent="0.3">
      <c r="H31" s="62">
        <f>MAX(0,(171 - 5.2 * LN(F30) - 0.23 * (I30) - 16.2 * LN(X30))*100 / 171)</f>
        <v>57.366971037868211</v>
      </c>
      <c r="P31" s="62">
        <f>MAX(0,(171 - 5.2 * LN(M30) - 0.23 * (Q30) - 16.2 * LN(X30))*100 / 171)</f>
        <v>57.580015422680404</v>
      </c>
      <c r="V31" s="62">
        <f>MAX(0,(171 - 5.2 * LN(T30) - 0.23 * (W30) - 16.2 * LN(X30))*100 / 171)</f>
        <v>58.870912454079686</v>
      </c>
      <c r="X31" s="14">
        <f>AVERAGE(D30,J30,R30)</f>
        <v>63.518518518518526</v>
      </c>
      <c r="Y31" s="15">
        <f>AVERAGE(E30,K30,S30)</f>
        <v>25.944444444444443</v>
      </c>
      <c r="Z31" s="15">
        <f>AVERAGE(F30,L30,T30)</f>
        <v>355.55067228180297</v>
      </c>
      <c r="AA31" s="15">
        <f>AVERAGE(G30,N30,U30)</f>
        <v>16.743315696649027</v>
      </c>
      <c r="AB31" s="15">
        <f>AVERAGE(I30,Q30,W30)</f>
        <v>2.7407407407407405</v>
      </c>
      <c r="AC31" s="15">
        <f>AVERAGE(H30,P30,V30)</f>
        <v>98.419804842299456</v>
      </c>
      <c r="AD31" s="6"/>
      <c r="AE31" s="18" t="s">
        <v>16</v>
      </c>
    </row>
    <row r="32" spans="2:31" ht="15" thickBot="1" x14ac:dyDescent="0.35">
      <c r="F32" s="6"/>
      <c r="G32" s="6"/>
      <c r="H32" s="63" t="s">
        <v>46</v>
      </c>
      <c r="P32" s="63" t="s">
        <v>46</v>
      </c>
      <c r="V32" s="63" t="s">
        <v>46</v>
      </c>
      <c r="X32" s="14">
        <f>MIN(D30,J30,R30)</f>
        <v>49.833333333333336</v>
      </c>
      <c r="Y32" s="15">
        <f>MIN(E30,K30,S30)</f>
        <v>19.388888888888889</v>
      </c>
      <c r="Z32" s="15">
        <f>MIN(F30,L30,T30)</f>
        <v>213.14212795652006</v>
      </c>
      <c r="AA32" s="15">
        <f>MIN(G30,N30,U30)</f>
        <v>13.666666666666666</v>
      </c>
      <c r="AB32" s="15">
        <f>MIN(I30,Q30,W30)</f>
        <v>2.1111111111111112</v>
      </c>
      <c r="AC32" s="15">
        <f>MIN(H30,P30,V30)</f>
        <v>96.425239152813575</v>
      </c>
      <c r="AD32" s="6"/>
      <c r="AE32" s="18" t="s">
        <v>17</v>
      </c>
    </row>
    <row r="33" spans="2:31" ht="16.2" customHeight="1" x14ac:dyDescent="0.3">
      <c r="X33" s="14">
        <f>MAX(D30,J30,R30)</f>
        <v>70.833333333333329</v>
      </c>
      <c r="Y33" s="15">
        <f>MAX(E30,K30,S30)</f>
        <v>30.888888888888889</v>
      </c>
      <c r="Z33" s="15">
        <f>MAX(F30,L30,T30)</f>
        <v>505.71599999999995</v>
      </c>
      <c r="AA33" s="15">
        <f>MAX(G30,N30,U30)</f>
        <v>20.056666666666658</v>
      </c>
      <c r="AB33" s="15">
        <f>MAX(I30,Q30,W30)</f>
        <v>3.1111111111111112</v>
      </c>
      <c r="AC33" s="15">
        <f>MAX(H30,P30,V30)</f>
        <v>100.70609120798576</v>
      </c>
      <c r="AD33" s="6"/>
      <c r="AE33" s="18" t="s">
        <v>18</v>
      </c>
    </row>
    <row r="34" spans="2:31" x14ac:dyDescent="0.3">
      <c r="X34" s="13">
        <f>_xlfn.STDEV.P(D30,J30,R30)</f>
        <v>9.6845655208607901</v>
      </c>
      <c r="Y34" s="6">
        <f>_xlfn.STDEV.P(E30,K30,S30)</f>
        <v>4.8310978227354928</v>
      </c>
      <c r="Z34" s="6">
        <f>_xlfn.STDEV.P(F30,L30,T30)</f>
        <v>119.56865090003618</v>
      </c>
      <c r="AA34" s="6">
        <f>_xlfn.STDEV.P(G30,N30,U30)</f>
        <v>2.6140703709365214</v>
      </c>
      <c r="AB34" s="6">
        <f>_xlfn.STDEV.P(I30,Q30,W30)</f>
        <v>0.44752022124424684</v>
      </c>
      <c r="AC34" s="6">
        <f>_xlfn.STDEV.P(H30,P30,V30)</f>
        <v>1.7597820498118737</v>
      </c>
      <c r="AD34" s="6"/>
      <c r="AE34" s="18" t="s">
        <v>19</v>
      </c>
    </row>
    <row r="35" spans="2:31" x14ac:dyDescent="0.3">
      <c r="X35" s="13">
        <f>_xlfn.VAR.P(D30,J30,R30)</f>
        <v>93.790809327845636</v>
      </c>
      <c r="Y35" s="6">
        <f>_xlfn.VAR.P(E30,K30,S30)</f>
        <v>23.33950617283962</v>
      </c>
      <c r="Z35" s="6">
        <f>_xlfn.VAR.P(F30,L30,T30)</f>
        <v>14296.662278054722</v>
      </c>
      <c r="AA35" s="6">
        <f>_xlfn.VAR.P(G30,N30,U30)</f>
        <v>6.8333639042082019</v>
      </c>
      <c r="AB35" s="6">
        <f>_xlfn.VAR.P(I30,Q30,W30)</f>
        <v>0.20027434842249964</v>
      </c>
      <c r="AC35" s="6">
        <f>_xlfn.VAR.P(H30,P30,V30)</f>
        <v>3.0968328628400799</v>
      </c>
      <c r="AD35" s="6"/>
      <c r="AE35" s="18" t="s">
        <v>20</v>
      </c>
    </row>
    <row r="36" spans="2:31" ht="15" thickBot="1" x14ac:dyDescent="0.35">
      <c r="X36" s="20" t="s">
        <v>21</v>
      </c>
      <c r="Y36" s="3" t="s">
        <v>22</v>
      </c>
      <c r="Z36" s="3" t="s">
        <v>2</v>
      </c>
      <c r="AA36" s="3" t="s">
        <v>0</v>
      </c>
      <c r="AB36" s="3" t="s">
        <v>3</v>
      </c>
      <c r="AC36" s="3" t="s">
        <v>15</v>
      </c>
      <c r="AD36" s="1"/>
      <c r="AE36" s="4"/>
    </row>
    <row r="37" spans="2:31" x14ac:dyDescent="0.3">
      <c r="AC37" s="64">
        <f>AVERAGE(H31,P31,V31)</f>
        <v>57.939299638209434</v>
      </c>
    </row>
    <row r="38" spans="2:31" x14ac:dyDescent="0.3">
      <c r="B38" s="2"/>
      <c r="C38" s="7" t="s">
        <v>4</v>
      </c>
      <c r="D38" s="60" t="s">
        <v>4</v>
      </c>
      <c r="E38" s="61"/>
      <c r="F38" s="22" t="s">
        <v>5</v>
      </c>
      <c r="G38" s="22"/>
      <c r="H38" s="6"/>
      <c r="I38" s="2"/>
      <c r="J38" s="24" t="s">
        <v>6</v>
      </c>
      <c r="K38" s="24"/>
      <c r="L38" s="6"/>
      <c r="M38" s="2"/>
      <c r="Z38" s="15"/>
      <c r="AA38" s="15"/>
      <c r="AC38" s="21">
        <f>_xlfn.STDEV.P(V31,P31,H31)</f>
        <v>0.66446660638202992</v>
      </c>
    </row>
    <row r="39" spans="2:31" ht="15" thickBot="1" x14ac:dyDescent="0.35">
      <c r="B39" s="4"/>
      <c r="C39" s="3" t="s">
        <v>1</v>
      </c>
      <c r="D39" s="9" t="s">
        <v>8</v>
      </c>
      <c r="E39" s="37" t="s">
        <v>7</v>
      </c>
      <c r="F39" s="10" t="s">
        <v>8</v>
      </c>
      <c r="G39" s="3" t="s">
        <v>7</v>
      </c>
      <c r="H39" s="31" t="s">
        <v>25</v>
      </c>
      <c r="I39" s="5" t="s">
        <v>25</v>
      </c>
      <c r="J39" s="29" t="s">
        <v>8</v>
      </c>
      <c r="K39" s="44" t="s">
        <v>7</v>
      </c>
      <c r="L39" s="48" t="s">
        <v>25</v>
      </c>
      <c r="M39" s="37" t="s">
        <v>25</v>
      </c>
      <c r="N39" s="6"/>
      <c r="AC39" s="63" t="s">
        <v>46</v>
      </c>
    </row>
    <row r="40" spans="2:31" x14ac:dyDescent="0.3">
      <c r="B40" s="34" t="s">
        <v>26</v>
      </c>
      <c r="C40">
        <v>283</v>
      </c>
      <c r="D40" s="40">
        <v>15</v>
      </c>
      <c r="E40" s="41">
        <v>16</v>
      </c>
      <c r="F40" s="28">
        <v>10</v>
      </c>
      <c r="G40" s="28">
        <v>17</v>
      </c>
      <c r="H40" s="8">
        <v>24</v>
      </c>
      <c r="I40" s="28">
        <v>46</v>
      </c>
      <c r="J40" s="40">
        <v>7</v>
      </c>
      <c r="K40" s="8">
        <v>12</v>
      </c>
      <c r="L40" s="50">
        <v>20</v>
      </c>
      <c r="M40" s="51">
        <v>30</v>
      </c>
    </row>
    <row r="41" spans="2:31" x14ac:dyDescent="0.3">
      <c r="B41" s="34" t="s">
        <v>27</v>
      </c>
      <c r="C41">
        <v>188</v>
      </c>
      <c r="D41" s="13">
        <v>15</v>
      </c>
      <c r="E41" s="2">
        <v>16</v>
      </c>
      <c r="F41" s="28">
        <v>10</v>
      </c>
      <c r="G41" s="28">
        <v>17</v>
      </c>
      <c r="H41" s="28">
        <v>24</v>
      </c>
      <c r="I41" s="28">
        <v>46</v>
      </c>
      <c r="J41" s="13">
        <v>7</v>
      </c>
      <c r="K41" s="6">
        <v>12</v>
      </c>
      <c r="L41" s="28">
        <v>20</v>
      </c>
      <c r="M41" s="30">
        <v>30</v>
      </c>
    </row>
    <row r="42" spans="2:31" x14ac:dyDescent="0.3">
      <c r="B42" s="34" t="s">
        <v>28</v>
      </c>
      <c r="C42">
        <v>433</v>
      </c>
      <c r="D42" s="13">
        <v>15</v>
      </c>
      <c r="E42" s="2">
        <v>16</v>
      </c>
      <c r="F42" s="28">
        <v>10</v>
      </c>
      <c r="G42" s="28">
        <v>17</v>
      </c>
      <c r="H42" s="28">
        <v>24</v>
      </c>
      <c r="I42" s="28">
        <v>46</v>
      </c>
      <c r="J42" s="13">
        <v>7</v>
      </c>
      <c r="K42" s="6">
        <v>12</v>
      </c>
      <c r="L42" s="28">
        <v>20</v>
      </c>
      <c r="M42" s="30">
        <v>30</v>
      </c>
    </row>
    <row r="43" spans="2:31" x14ac:dyDescent="0.3">
      <c r="B43" s="34" t="s">
        <v>29</v>
      </c>
      <c r="C43">
        <v>233</v>
      </c>
      <c r="D43" s="13">
        <v>15</v>
      </c>
      <c r="E43" s="2">
        <v>16</v>
      </c>
      <c r="F43" s="28">
        <v>10</v>
      </c>
      <c r="G43" s="28">
        <v>17</v>
      </c>
      <c r="H43" s="28">
        <v>24</v>
      </c>
      <c r="I43" s="28">
        <v>46</v>
      </c>
      <c r="J43" s="13">
        <v>7</v>
      </c>
      <c r="K43" s="6">
        <v>12</v>
      </c>
      <c r="L43" s="28">
        <v>20</v>
      </c>
      <c r="M43" s="30">
        <v>30</v>
      </c>
    </row>
    <row r="44" spans="2:31" x14ac:dyDescent="0.3">
      <c r="B44" s="34" t="s">
        <v>30</v>
      </c>
      <c r="C44">
        <v>260</v>
      </c>
      <c r="D44" s="13">
        <v>17</v>
      </c>
      <c r="E44" s="2">
        <v>16</v>
      </c>
      <c r="F44" s="28">
        <v>12</v>
      </c>
      <c r="G44" s="28">
        <v>17</v>
      </c>
      <c r="H44" s="28">
        <v>24</v>
      </c>
      <c r="I44" s="28">
        <v>46</v>
      </c>
      <c r="J44" s="13">
        <v>8</v>
      </c>
      <c r="K44" s="6">
        <v>12</v>
      </c>
      <c r="L44" s="28">
        <v>16</v>
      </c>
      <c r="M44" s="30">
        <v>30</v>
      </c>
    </row>
    <row r="45" spans="2:31" x14ac:dyDescent="0.3">
      <c r="B45" s="34" t="s">
        <v>31</v>
      </c>
      <c r="C45">
        <v>563</v>
      </c>
      <c r="D45" s="13">
        <v>17</v>
      </c>
      <c r="E45" s="2">
        <v>16</v>
      </c>
      <c r="F45" s="28">
        <v>12</v>
      </c>
      <c r="G45" s="28">
        <v>17</v>
      </c>
      <c r="H45" s="28">
        <v>24</v>
      </c>
      <c r="I45" s="28">
        <v>46</v>
      </c>
      <c r="J45" s="13">
        <v>8</v>
      </c>
      <c r="K45" s="6">
        <v>12</v>
      </c>
      <c r="L45" s="28">
        <v>16</v>
      </c>
      <c r="M45" s="30">
        <v>30</v>
      </c>
    </row>
    <row r="46" spans="2:31" x14ac:dyDescent="0.3">
      <c r="B46" s="34" t="s">
        <v>32</v>
      </c>
      <c r="C46">
        <v>74</v>
      </c>
      <c r="D46" s="13">
        <v>14</v>
      </c>
      <c r="E46" s="2">
        <v>16</v>
      </c>
      <c r="F46" s="28">
        <v>9</v>
      </c>
      <c r="G46" s="28">
        <v>17</v>
      </c>
      <c r="H46" s="28">
        <v>24</v>
      </c>
      <c r="I46" s="28">
        <v>46</v>
      </c>
      <c r="J46" s="13">
        <v>6</v>
      </c>
      <c r="K46" s="6">
        <v>11</v>
      </c>
      <c r="L46" s="28">
        <v>20</v>
      </c>
      <c r="M46" s="30">
        <v>28</v>
      </c>
      <c r="O46" s="6"/>
    </row>
    <row r="47" spans="2:31" x14ac:dyDescent="0.3">
      <c r="B47" s="34" t="s">
        <v>33</v>
      </c>
      <c r="C47">
        <v>188</v>
      </c>
      <c r="D47" s="13">
        <v>15</v>
      </c>
      <c r="E47" s="2">
        <v>16</v>
      </c>
      <c r="F47" s="28">
        <v>10</v>
      </c>
      <c r="G47" s="28">
        <v>17</v>
      </c>
      <c r="H47" s="28">
        <v>26</v>
      </c>
      <c r="I47" s="28">
        <v>52</v>
      </c>
      <c r="J47" s="13">
        <v>7</v>
      </c>
      <c r="K47" s="6">
        <v>12</v>
      </c>
      <c r="L47" s="28">
        <v>22</v>
      </c>
      <c r="M47" s="30">
        <v>32</v>
      </c>
    </row>
    <row r="48" spans="2:31" x14ac:dyDescent="0.3">
      <c r="B48" s="34" t="s">
        <v>34</v>
      </c>
      <c r="C48">
        <v>388</v>
      </c>
      <c r="D48" s="13">
        <v>15</v>
      </c>
      <c r="E48" s="2">
        <v>16</v>
      </c>
      <c r="F48" s="28">
        <v>10</v>
      </c>
      <c r="G48" s="28">
        <v>17</v>
      </c>
      <c r="H48" s="28">
        <v>26</v>
      </c>
      <c r="I48" s="28">
        <v>49</v>
      </c>
      <c r="J48" s="13">
        <v>7</v>
      </c>
      <c r="K48" s="6">
        <v>12</v>
      </c>
      <c r="L48" s="28">
        <v>22</v>
      </c>
      <c r="M48" s="30">
        <v>32</v>
      </c>
    </row>
    <row r="49" spans="2:19" x14ac:dyDescent="0.3">
      <c r="B49" s="34" t="s">
        <v>35</v>
      </c>
      <c r="C49">
        <v>212</v>
      </c>
      <c r="D49" s="13">
        <v>15</v>
      </c>
      <c r="E49" s="2">
        <v>15</v>
      </c>
      <c r="F49" s="28">
        <v>10</v>
      </c>
      <c r="G49" s="28">
        <v>16</v>
      </c>
      <c r="H49" s="28">
        <v>22</v>
      </c>
      <c r="I49" s="28">
        <v>43</v>
      </c>
      <c r="J49" s="13">
        <v>7</v>
      </c>
      <c r="K49" s="28">
        <v>11</v>
      </c>
      <c r="L49" s="28">
        <v>18</v>
      </c>
      <c r="M49" s="30">
        <v>28</v>
      </c>
    </row>
    <row r="50" spans="2:19" x14ac:dyDescent="0.3">
      <c r="B50" s="34" t="s">
        <v>36</v>
      </c>
      <c r="C50">
        <v>139</v>
      </c>
      <c r="D50" s="13">
        <v>17</v>
      </c>
      <c r="E50" s="2">
        <v>19</v>
      </c>
      <c r="F50" s="28">
        <v>12</v>
      </c>
      <c r="G50" s="28">
        <v>20</v>
      </c>
      <c r="H50" s="28">
        <v>27</v>
      </c>
      <c r="I50" s="28">
        <v>53</v>
      </c>
      <c r="J50" s="13">
        <v>9</v>
      </c>
      <c r="K50" s="28">
        <v>15</v>
      </c>
      <c r="L50" s="28">
        <v>23</v>
      </c>
      <c r="M50" s="30">
        <v>35</v>
      </c>
    </row>
    <row r="51" spans="2:19" x14ac:dyDescent="0.3">
      <c r="B51" s="34" t="s">
        <v>37</v>
      </c>
      <c r="C51">
        <v>137</v>
      </c>
      <c r="D51" s="13">
        <v>14</v>
      </c>
      <c r="E51" s="2">
        <v>15</v>
      </c>
      <c r="F51" s="28">
        <v>10</v>
      </c>
      <c r="G51" s="28">
        <v>16</v>
      </c>
      <c r="H51" s="28">
        <v>21</v>
      </c>
      <c r="I51" s="28">
        <v>43</v>
      </c>
      <c r="J51" s="13">
        <v>7</v>
      </c>
      <c r="K51" s="28">
        <v>11</v>
      </c>
      <c r="L51" s="28">
        <v>17</v>
      </c>
      <c r="M51" s="30">
        <v>27</v>
      </c>
    </row>
    <row r="52" spans="2:19" x14ac:dyDescent="0.3">
      <c r="B52" s="34" t="s">
        <v>38</v>
      </c>
      <c r="C52">
        <v>110</v>
      </c>
      <c r="D52" s="13">
        <v>16</v>
      </c>
      <c r="E52" s="2">
        <v>19</v>
      </c>
      <c r="F52" s="28">
        <v>12</v>
      </c>
      <c r="G52" s="28">
        <v>20</v>
      </c>
      <c r="H52" s="28">
        <v>26</v>
      </c>
      <c r="I52" s="28">
        <v>50</v>
      </c>
      <c r="J52" s="13">
        <v>9</v>
      </c>
      <c r="K52" s="28">
        <v>15</v>
      </c>
      <c r="L52" s="28">
        <v>22</v>
      </c>
      <c r="M52" s="30">
        <v>32</v>
      </c>
    </row>
    <row r="53" spans="2:19" x14ac:dyDescent="0.3">
      <c r="B53" s="34" t="s">
        <v>39</v>
      </c>
      <c r="C53">
        <v>626</v>
      </c>
      <c r="D53" s="13">
        <v>15</v>
      </c>
      <c r="E53" s="2">
        <v>16</v>
      </c>
      <c r="F53" s="28">
        <v>10</v>
      </c>
      <c r="G53" s="28">
        <v>17</v>
      </c>
      <c r="H53" s="28">
        <v>24</v>
      </c>
      <c r="I53" s="28">
        <v>46</v>
      </c>
      <c r="J53" s="13">
        <v>7</v>
      </c>
      <c r="K53" s="28">
        <v>12</v>
      </c>
      <c r="L53" s="28">
        <v>20</v>
      </c>
      <c r="M53" s="30">
        <v>30</v>
      </c>
    </row>
    <row r="54" spans="2:19" x14ac:dyDescent="0.3">
      <c r="B54" s="34" t="s">
        <v>40</v>
      </c>
      <c r="C54">
        <v>336</v>
      </c>
      <c r="D54" s="13">
        <v>15</v>
      </c>
      <c r="E54" s="2">
        <v>16</v>
      </c>
      <c r="F54" s="28">
        <v>10</v>
      </c>
      <c r="G54" s="28">
        <v>17</v>
      </c>
      <c r="H54" s="28">
        <v>24</v>
      </c>
      <c r="I54" s="28">
        <v>46</v>
      </c>
      <c r="J54" s="13">
        <v>7</v>
      </c>
      <c r="K54" s="28">
        <v>12</v>
      </c>
      <c r="L54" s="28">
        <v>20</v>
      </c>
      <c r="M54" s="30">
        <v>30</v>
      </c>
    </row>
    <row r="55" spans="2:19" x14ac:dyDescent="0.3">
      <c r="B55" s="34" t="s">
        <v>41</v>
      </c>
      <c r="C55">
        <v>141</v>
      </c>
      <c r="D55" s="13">
        <v>15</v>
      </c>
      <c r="E55" s="2">
        <v>16</v>
      </c>
      <c r="F55" s="28">
        <v>10</v>
      </c>
      <c r="G55" s="28">
        <v>17</v>
      </c>
      <c r="H55" s="28">
        <v>24</v>
      </c>
      <c r="I55" s="28">
        <v>46</v>
      </c>
      <c r="J55" s="13">
        <v>7</v>
      </c>
      <c r="K55" s="28">
        <v>12</v>
      </c>
      <c r="L55" s="28">
        <v>20</v>
      </c>
      <c r="M55" s="30">
        <v>30</v>
      </c>
    </row>
    <row r="56" spans="2:19" x14ac:dyDescent="0.3">
      <c r="B56" s="34" t="s">
        <v>42</v>
      </c>
      <c r="C56">
        <v>238</v>
      </c>
      <c r="D56" s="13">
        <v>16</v>
      </c>
      <c r="E56" s="2">
        <v>16</v>
      </c>
      <c r="F56" s="28">
        <v>10</v>
      </c>
      <c r="G56" s="28">
        <v>17</v>
      </c>
      <c r="H56" s="28">
        <v>24</v>
      </c>
      <c r="I56" s="28">
        <v>46</v>
      </c>
      <c r="J56" s="13">
        <v>7</v>
      </c>
      <c r="K56" s="28">
        <v>12</v>
      </c>
      <c r="L56" s="28">
        <v>20</v>
      </c>
      <c r="M56" s="30">
        <v>30</v>
      </c>
    </row>
    <row r="57" spans="2:19" ht="15" thickBot="1" x14ac:dyDescent="0.35">
      <c r="B57" s="34" t="s">
        <v>43</v>
      </c>
      <c r="C57">
        <v>126</v>
      </c>
      <c r="D57" s="42">
        <v>15</v>
      </c>
      <c r="E57" s="4">
        <v>15</v>
      </c>
      <c r="F57" s="28">
        <v>10</v>
      </c>
      <c r="G57" s="28">
        <v>16</v>
      </c>
      <c r="H57" s="28">
        <v>23</v>
      </c>
      <c r="I57" s="28">
        <v>44</v>
      </c>
      <c r="J57" s="42">
        <v>7</v>
      </c>
      <c r="K57" s="1">
        <v>11</v>
      </c>
      <c r="L57" s="52">
        <v>19</v>
      </c>
      <c r="M57" s="53">
        <v>28</v>
      </c>
    </row>
    <row r="58" spans="2:19" ht="15" thickBot="1" x14ac:dyDescent="0.35">
      <c r="B58" s="8"/>
      <c r="D58" s="38">
        <f t="shared" ref="D58:M58" si="8">AVERAGE(D40:D57)</f>
        <v>15.333333333333334</v>
      </c>
      <c r="E58" s="39">
        <f t="shared" si="8"/>
        <v>16.166666666666668</v>
      </c>
      <c r="F58" s="19">
        <f t="shared" si="8"/>
        <v>10.388888888888889</v>
      </c>
      <c r="G58" s="19">
        <f t="shared" si="8"/>
        <v>17.166666666666668</v>
      </c>
      <c r="H58" s="19">
        <f t="shared" si="8"/>
        <v>24.166666666666668</v>
      </c>
      <c r="I58" s="19">
        <f t="shared" si="8"/>
        <v>46.666666666666664</v>
      </c>
      <c r="J58" s="39">
        <f t="shared" si="8"/>
        <v>7.2777777777777777</v>
      </c>
      <c r="K58" s="49">
        <f t="shared" si="8"/>
        <v>12.111111111111111</v>
      </c>
      <c r="L58" s="38">
        <f t="shared" si="8"/>
        <v>19.722222222222221</v>
      </c>
      <c r="M58" s="39">
        <f t="shared" si="8"/>
        <v>30.111111111111111</v>
      </c>
      <c r="N58" s="16">
        <f>AVERAGE(D58,F58,J58)</f>
        <v>11</v>
      </c>
      <c r="O58" s="12">
        <f>AVERAGE(E58,G58,K58)</f>
        <v>15.148148148148147</v>
      </c>
      <c r="P58" s="16">
        <f>AVERAGE(L58,H58)</f>
        <v>21.944444444444443</v>
      </c>
      <c r="Q58" s="12">
        <f>AVERAGE(I58,M58)</f>
        <v>38.388888888888886</v>
      </c>
      <c r="R58" s="8"/>
      <c r="S58" s="17" t="s">
        <v>16</v>
      </c>
    </row>
    <row r="59" spans="2:19" x14ac:dyDescent="0.3">
      <c r="K59" s="6"/>
      <c r="N59" s="14">
        <f>MIN(D58,F58,J58)</f>
        <v>7.2777777777777777</v>
      </c>
      <c r="O59" s="15">
        <f>MIN(E58,G58,K58)</f>
        <v>12.111111111111111</v>
      </c>
      <c r="P59" s="14">
        <f>MIN(L58,H58)</f>
        <v>19.722222222222221</v>
      </c>
      <c r="Q59" s="15">
        <f>MIN(I58,M58)</f>
        <v>30.111111111111111</v>
      </c>
      <c r="R59" s="6"/>
      <c r="S59" s="18" t="s">
        <v>17</v>
      </c>
    </row>
    <row r="60" spans="2:19" x14ac:dyDescent="0.3">
      <c r="N60" s="14">
        <f>MAX(D58,F58,J58)</f>
        <v>15.333333333333334</v>
      </c>
      <c r="O60" s="15">
        <f>MAX(E58,G58,K58)</f>
        <v>17.166666666666668</v>
      </c>
      <c r="P60" s="14">
        <f>MAX(L58,H58)</f>
        <v>24.166666666666668</v>
      </c>
      <c r="Q60" s="15">
        <f>MAX(I58,M58)</f>
        <v>46.666666666666664</v>
      </c>
      <c r="R60" s="6"/>
      <c r="S60" s="18" t="s">
        <v>18</v>
      </c>
    </row>
    <row r="61" spans="2:19" x14ac:dyDescent="0.3">
      <c r="N61" s="13">
        <f>_xlfn.STDEV.P(D58,F58,J58)</f>
        <v>3.316934972707295</v>
      </c>
      <c r="O61" s="6">
        <f>_xlfn.STDEV.P(E58,G58,K58)</f>
        <v>2.1859697273370635</v>
      </c>
      <c r="P61" s="13">
        <f>_xlfn.STDEV.P(L58,H58)</f>
        <v>2.2222222222222365</v>
      </c>
      <c r="Q61" s="6">
        <f>_xlfn.STDEV.P(I58,M58)</f>
        <v>8.2777777777777768</v>
      </c>
      <c r="R61" s="6"/>
      <c r="S61" s="18" t="s">
        <v>19</v>
      </c>
    </row>
    <row r="62" spans="2:19" x14ac:dyDescent="0.3">
      <c r="N62" s="13">
        <f>_xlfn.VAR.P(D58,F58,J58)</f>
        <v>11.002057613168745</v>
      </c>
      <c r="O62" s="6">
        <f>_xlfn.VAR.P(E58,G58,K58)</f>
        <v>4.7784636488340766</v>
      </c>
      <c r="P62" s="13">
        <f>_xlfn.VAR.P(L58,H58)</f>
        <v>4.9382716049383362</v>
      </c>
      <c r="Q62" s="6">
        <f>_xlfn.VAR.P(I58,M58)</f>
        <v>68.521604938271594</v>
      </c>
      <c r="R62" s="6"/>
      <c r="S62" s="18" t="s">
        <v>20</v>
      </c>
    </row>
    <row r="63" spans="2:19" ht="15" thickBot="1" x14ac:dyDescent="0.35">
      <c r="N63" s="10" t="s">
        <v>8</v>
      </c>
      <c r="O63" s="3" t="s">
        <v>7</v>
      </c>
      <c r="P63" s="10" t="s">
        <v>44</v>
      </c>
      <c r="Q63" s="3" t="s">
        <v>45</v>
      </c>
      <c r="R63" s="1"/>
      <c r="S63" s="4"/>
    </row>
  </sheetData>
  <mergeCells count="2">
    <mergeCell ref="X10:X11"/>
    <mergeCell ref="D38:E3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2023-03-16T13:29:05Z</dcterms:created>
  <dcterms:modified xsi:type="dcterms:W3CDTF">2023-07-07T16:15:38Z</dcterms:modified>
</cp:coreProperties>
</file>