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1" l="1"/>
  <c r="AC52" i="1"/>
  <c r="AB51" i="1"/>
  <c r="AB52" i="1"/>
  <c r="AA51" i="1"/>
  <c r="AA52" i="1"/>
  <c r="Z52" i="1"/>
  <c r="Z51" i="1"/>
  <c r="Y52" i="1"/>
  <c r="Y51" i="1"/>
  <c r="X52" i="1"/>
  <c r="X51" i="1"/>
  <c r="N93" i="1"/>
  <c r="N94" i="1"/>
  <c r="M93" i="1"/>
  <c r="M94" i="1"/>
  <c r="L93" i="1"/>
  <c r="L94" i="1"/>
  <c r="K94" i="1"/>
  <c r="K93" i="1"/>
  <c r="N92" i="1" l="1"/>
  <c r="M92" i="1"/>
  <c r="N91" i="1"/>
  <c r="M91" i="1"/>
  <c r="N90" i="1"/>
  <c r="M90" i="1"/>
  <c r="AC50" i="1"/>
  <c r="AC49" i="1"/>
  <c r="AC48" i="1"/>
  <c r="AB50" i="1"/>
  <c r="AB49" i="1"/>
  <c r="AB48" i="1"/>
  <c r="K17" i="1" l="1"/>
  <c r="I90" i="1" l="1"/>
  <c r="J90" i="1"/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7" i="1"/>
  <c r="W48" i="1"/>
  <c r="V48" i="1"/>
  <c r="U48" i="1"/>
  <c r="T48" i="1"/>
  <c r="S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F90" i="1"/>
  <c r="E90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D18" i="1"/>
  <c r="G18" i="1" s="1"/>
  <c r="K18" i="1" s="1"/>
  <c r="D19" i="1"/>
  <c r="G19" i="1" s="1"/>
  <c r="K19" i="1" s="1"/>
  <c r="D20" i="1"/>
  <c r="G20" i="1" s="1"/>
  <c r="D21" i="1"/>
  <c r="G21" i="1" s="1"/>
  <c r="K21" i="1" s="1"/>
  <c r="D22" i="1"/>
  <c r="G22" i="1" s="1"/>
  <c r="K22" i="1" s="1"/>
  <c r="D23" i="1"/>
  <c r="G23" i="1" s="1"/>
  <c r="K23" i="1" s="1"/>
  <c r="D24" i="1"/>
  <c r="G24" i="1" s="1"/>
  <c r="K24" i="1" s="1"/>
  <c r="D25" i="1"/>
  <c r="G25" i="1" s="1"/>
  <c r="K25" i="1" s="1"/>
  <c r="D26" i="1"/>
  <c r="G26" i="1" s="1"/>
  <c r="K26" i="1" s="1"/>
  <c r="D27" i="1"/>
  <c r="G27" i="1" s="1"/>
  <c r="K27" i="1" s="1"/>
  <c r="D28" i="1"/>
  <c r="G28" i="1" s="1"/>
  <c r="K28" i="1" s="1"/>
  <c r="D29" i="1"/>
  <c r="D30" i="1"/>
  <c r="G30" i="1" s="1"/>
  <c r="K30" i="1" s="1"/>
  <c r="D31" i="1"/>
  <c r="G31" i="1" s="1"/>
  <c r="K31" i="1" s="1"/>
  <c r="D32" i="1"/>
  <c r="G32" i="1" s="1"/>
  <c r="K32" i="1" s="1"/>
  <c r="D33" i="1"/>
  <c r="G33" i="1" s="1"/>
  <c r="K33" i="1" s="1"/>
  <c r="D34" i="1"/>
  <c r="G34" i="1" s="1"/>
  <c r="K34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D40" i="1"/>
  <c r="G40" i="1" s="1"/>
  <c r="K40" i="1" s="1"/>
  <c r="D42" i="1"/>
  <c r="G42" i="1" s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7" i="1"/>
  <c r="G47" i="1" s="1"/>
  <c r="K47" i="1" s="1"/>
  <c r="D17" i="1"/>
  <c r="G17" i="1" s="1"/>
  <c r="P48" i="1" l="1"/>
  <c r="R48" i="1"/>
  <c r="K20" i="1"/>
  <c r="D48" i="1"/>
  <c r="G29" i="1"/>
  <c r="K29" i="1" s="1"/>
  <c r="I48" i="1"/>
  <c r="E48" i="1"/>
  <c r="H90" i="1"/>
  <c r="G90" i="1"/>
  <c r="K48" i="1" l="1"/>
  <c r="G48" i="1"/>
  <c r="D90" i="1" l="1"/>
  <c r="L92" i="1" l="1"/>
  <c r="L91" i="1"/>
  <c r="L90" i="1"/>
  <c r="J48" i="1" l="1"/>
  <c r="Q48" i="1"/>
  <c r="O48" i="1"/>
  <c r="F48" i="1"/>
  <c r="Z48" i="1" s="1"/>
  <c r="H48" i="1"/>
  <c r="AA48" i="1" s="1"/>
  <c r="AA49" i="1" l="1"/>
  <c r="AA50" i="1"/>
  <c r="Z49" i="1"/>
  <c r="Z50" i="1"/>
  <c r="C90" i="1"/>
  <c r="K90" i="1" l="1"/>
  <c r="K92" i="1"/>
  <c r="K91" i="1"/>
  <c r="L48" i="1"/>
  <c r="M48" i="1"/>
  <c r="N48" i="1"/>
  <c r="Y48" i="1" s="1"/>
  <c r="C48" i="1"/>
  <c r="X48" i="1" s="1"/>
  <c r="Y49" i="1" l="1"/>
  <c r="Y50" i="1"/>
  <c r="X50" i="1"/>
  <c r="X49" i="1"/>
</calcChain>
</file>

<file path=xl/sharedStrings.xml><?xml version="1.0" encoding="utf-8"?>
<sst xmlns="http://schemas.openxmlformats.org/spreadsheetml/2006/main" count="141" uniqueCount="101">
  <si>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</si>
  <si>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</si>
  <si>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</si>
  <si>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</si>
  <si>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</si>
  <si>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</si>
  <si>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</si>
  <si>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</si>
  <si>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</si>
  <si>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</si>
  <si>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</si>
  <si>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</si>
  <si>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</si>
  <si>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</si>
  <si>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</si>
  <si>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</si>
  <si>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</si>
  <si>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</si>
  <si>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</si>
  <si>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</si>
  <si>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</si>
  <si>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</si>
  <si>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</si>
  <si>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</si>
  <si>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</si>
  <si>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</si>
  <si>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</si>
  <si>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</si>
  <si>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</si>
  <si>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</si>
  <si>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</si>
  <si>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McCC</t>
  </si>
  <si>
    <t>C_cyclomatic_halstead</t>
  </si>
  <si>
    <t>C-Static-Analyzer</t>
  </si>
  <si>
    <t>Lizard</t>
  </si>
  <si>
    <t>FUN_COUNT</t>
  </si>
  <si>
    <t>https://github.com/KamruzzamanAsif/SPL-1</t>
  </si>
  <si>
    <t>https://github.com/sajedjalil/C-Static-Analyzer</t>
  </si>
  <si>
    <t>https://github.com/AhmedEssam17/CyclomaticComplexity-and-HalsteadMetrics</t>
  </si>
  <si>
    <t>https://github.com/terryyin/lizard</t>
  </si>
  <si>
    <t>C-Static-Analyzer:</t>
  </si>
  <si>
    <t>C_cyclomatic_halstead:</t>
  </si>
  <si>
    <t>Lizard:</t>
  </si>
  <si>
    <t>OPND</t>
  </si>
  <si>
    <t>OPTR</t>
  </si>
  <si>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</si>
  <si>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</si>
  <si>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</si>
  <si>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</si>
  <si>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</si>
  <si>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</si>
  <si>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</si>
  <si>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</si>
  <si>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</si>
  <si>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</si>
  <si>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</si>
  <si>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</si>
  <si>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</si>
  <si>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</si>
  <si>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</si>
  <si>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</si>
  <si>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</si>
  <si>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</si>
  <si>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</si>
  <si>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</si>
  <si>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</si>
  <si>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</si>
  <si>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</si>
  <si>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</si>
  <si>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</si>
  <si>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</si>
  <si>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</si>
  <si>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</si>
  <si>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</si>
  <si>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</si>
  <si>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</si>
  <si>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HVOL</t>
  </si>
  <si>
    <t>HDIFF</t>
  </si>
  <si>
    <t>https://github.com/Jarod42/ccccc</t>
  </si>
  <si>
    <t>https://github.com/jviriato/halstead</t>
  </si>
  <si>
    <t>https://github.com/mzagane/ZM_Source_Code_Metrics</t>
  </si>
  <si>
    <t>MI</t>
  </si>
  <si>
    <t>Unified_Code_Count</t>
  </si>
  <si>
    <t>Unified_Code_Count:</t>
  </si>
  <si>
    <t>https://cssedr.usc.edu:4443/csse-tools/ucc/UCC-2018.07</t>
  </si>
  <si>
    <t>C_CCCCC (unsucessful report):</t>
  </si>
  <si>
    <t>C_halstead (unsucessful report):</t>
  </si>
  <si>
    <t>C_static_Lab (unsucessful report):</t>
  </si>
  <si>
    <t>C_ZM_Metrics (unsucessful report):</t>
  </si>
  <si>
    <t>Average</t>
  </si>
  <si>
    <t>Minimum</t>
  </si>
  <si>
    <t>Maximum</t>
  </si>
  <si>
    <t>Standard deviation</t>
  </si>
  <si>
    <t>Variance</t>
  </si>
  <si>
    <t>HVOC</t>
  </si>
  <si>
    <t>HLEN</t>
  </si>
  <si>
    <t>Lines of Code</t>
  </si>
  <si>
    <t>(manually)</t>
  </si>
  <si>
    <t>TOTAL</t>
  </si>
  <si>
    <t>TPND</t>
  </si>
  <si>
    <t>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</si>
</sst>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49" fontId="1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8" xfId="0" applyBorder="1"/>
    <xf numFmtId="2" fontId="0" fillId="0" borderId="4" xfId="0" applyNumberFormat="1" applyBorder="1"/>
    <xf numFmtId="0" fontId="4" fillId="0" borderId="0" xfId="0" applyFont="1" applyBorder="1" applyAlignment="1"/>
    <xf numFmtId="0" fontId="4" fillId="0" borderId="5" xfId="0" applyFont="1" applyBorder="1" applyAlignment="1"/>
    <xf numFmtId="1" fontId="0" fillId="0" borderId="0" xfId="0" applyNumberFormat="1"/>
    <xf numFmtId="1" fontId="0" fillId="0" borderId="1" xfId="0" applyNumberFormat="1" applyBorder="1"/>
    <xf numFmtId="0" fontId="0" fillId="0" borderId="0" xfId="0" applyFill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95"/>
  <sheetViews>
    <sheetView tabSelected="1" topLeftCell="S38" zoomScale="70" zoomScaleNormal="70" workbookViewId="0">
      <selection activeCell="X52" sqref="X52"/>
    </sheetView>
  </sheetViews>
  <sheetFormatPr defaultRowHeight="14.4" x14ac:dyDescent="0.3"/>
  <cols>
    <col min="2" max="2" width="20.77734375" customWidth="1"/>
    <col min="3" max="3" width="10.5546875" customWidth="1"/>
    <col min="13" max="13" width="9.6640625" customWidth="1"/>
    <col min="16" max="16" width="9.44140625" customWidth="1"/>
    <col min="17" max="17" width="9.33203125" customWidth="1"/>
    <col min="18" max="18" width="11" customWidth="1"/>
    <col min="19" max="19" width="11.77734375" customWidth="1"/>
    <col min="20" max="20" width="10.6640625" customWidth="1"/>
    <col min="22" max="22" width="11.33203125" customWidth="1"/>
  </cols>
  <sheetData>
    <row r="3" spans="2:25" x14ac:dyDescent="0.3">
      <c r="B3" s="15" t="s">
        <v>85</v>
      </c>
      <c r="D3" t="s">
        <v>78</v>
      </c>
    </row>
    <row r="4" spans="2:25" x14ac:dyDescent="0.3">
      <c r="B4" s="15" t="s">
        <v>86</v>
      </c>
      <c r="D4" t="s">
        <v>79</v>
      </c>
    </row>
    <row r="5" spans="2:25" x14ac:dyDescent="0.3">
      <c r="B5" s="15" t="s">
        <v>87</v>
      </c>
      <c r="D5" t="s">
        <v>36</v>
      </c>
    </row>
    <row r="6" spans="2:25" x14ac:dyDescent="0.3">
      <c r="B6" s="15" t="s">
        <v>88</v>
      </c>
      <c r="D6" t="s">
        <v>80</v>
      </c>
    </row>
    <row r="7" spans="2:25" x14ac:dyDescent="0.3">
      <c r="B7" s="15" t="s">
        <v>40</v>
      </c>
      <c r="D7" t="s">
        <v>37</v>
      </c>
    </row>
    <row r="8" spans="2:25" x14ac:dyDescent="0.3">
      <c r="B8" s="15" t="s">
        <v>41</v>
      </c>
      <c r="D8" t="s">
        <v>38</v>
      </c>
    </row>
    <row r="9" spans="2:25" x14ac:dyDescent="0.3">
      <c r="B9" s="15" t="s">
        <v>42</v>
      </c>
      <c r="D9" t="s">
        <v>39</v>
      </c>
    </row>
    <row r="10" spans="2:25" x14ac:dyDescent="0.3">
      <c r="B10" s="15" t="s">
        <v>83</v>
      </c>
      <c r="D10" t="s">
        <v>84</v>
      </c>
    </row>
    <row r="11" spans="2:25" x14ac:dyDescent="0.3">
      <c r="B11" s="15"/>
    </row>
    <row r="12" spans="2:25" x14ac:dyDescent="0.3">
      <c r="B12" s="15"/>
    </row>
    <row r="13" spans="2:25" x14ac:dyDescent="0.3">
      <c r="B13" s="15"/>
    </row>
    <row r="14" spans="2:25" x14ac:dyDescent="0.3">
      <c r="C14" s="22" t="s">
        <v>33</v>
      </c>
      <c r="M14" s="22" t="s">
        <v>32</v>
      </c>
      <c r="S14" s="2"/>
      <c r="T14" s="22" t="s">
        <v>34</v>
      </c>
      <c r="V14" s="22" t="s">
        <v>82</v>
      </c>
      <c r="X14" s="41" t="s">
        <v>97</v>
      </c>
    </row>
    <row r="15" spans="2:25" ht="14.4" customHeight="1" x14ac:dyDescent="0.3">
      <c r="B15" s="2"/>
      <c r="D15" s="41" t="s">
        <v>97</v>
      </c>
      <c r="F15" s="13"/>
      <c r="G15" s="41" t="s">
        <v>97</v>
      </c>
      <c r="H15" s="13"/>
      <c r="I15" s="41" t="s">
        <v>97</v>
      </c>
      <c r="K15" s="41" t="s">
        <v>97</v>
      </c>
      <c r="L15" s="14"/>
      <c r="N15" s="21"/>
      <c r="O15" s="21"/>
      <c r="P15" s="41" t="s">
        <v>97</v>
      </c>
      <c r="R15" s="41" t="s">
        <v>97</v>
      </c>
      <c r="S15" s="14"/>
      <c r="U15" s="14"/>
      <c r="W15" s="14"/>
      <c r="X15" s="43" t="s">
        <v>96</v>
      </c>
      <c r="Y15" s="3"/>
    </row>
    <row r="16" spans="2:25" ht="15" thickBot="1" x14ac:dyDescent="0.35">
      <c r="B16" s="5"/>
      <c r="C16" s="4" t="s">
        <v>95</v>
      </c>
      <c r="D16" s="4" t="s">
        <v>95</v>
      </c>
      <c r="E16" s="4" t="s">
        <v>94</v>
      </c>
      <c r="F16" s="4" t="s">
        <v>76</v>
      </c>
      <c r="G16" s="4" t="s">
        <v>76</v>
      </c>
      <c r="H16" s="4" t="s">
        <v>77</v>
      </c>
      <c r="I16" s="4" t="s">
        <v>77</v>
      </c>
      <c r="J16" s="4" t="s">
        <v>81</v>
      </c>
      <c r="K16" s="4" t="s">
        <v>81</v>
      </c>
      <c r="L16" s="7" t="s">
        <v>31</v>
      </c>
      <c r="M16" s="4" t="s">
        <v>95</v>
      </c>
      <c r="N16" s="4" t="s">
        <v>94</v>
      </c>
      <c r="O16" s="4" t="s">
        <v>76</v>
      </c>
      <c r="P16" s="4" t="s">
        <v>76</v>
      </c>
      <c r="Q16" s="4" t="s">
        <v>77</v>
      </c>
      <c r="R16" s="4" t="s">
        <v>81</v>
      </c>
      <c r="S16" s="7" t="s">
        <v>31</v>
      </c>
      <c r="T16" s="4" t="s">
        <v>35</v>
      </c>
      <c r="U16" s="7" t="s">
        <v>31</v>
      </c>
      <c r="V16" s="4" t="s">
        <v>81</v>
      </c>
      <c r="W16" s="7" t="s">
        <v>31</v>
      </c>
      <c r="X16" s="44"/>
      <c r="Y16" s="12"/>
    </row>
    <row r="17" spans="2:24" x14ac:dyDescent="0.3">
      <c r="B17" s="6" t="s">
        <v>0</v>
      </c>
      <c r="C17">
        <v>396.28</v>
      </c>
      <c r="D17">
        <f t="shared" ref="D17:D40" si="0">I59+J59</f>
        <v>214</v>
      </c>
      <c r="E17">
        <v>105</v>
      </c>
      <c r="F17">
        <v>1026</v>
      </c>
      <c r="G17" s="23">
        <f>D17*LOG(E17,2)</f>
        <v>1436.8485407805501</v>
      </c>
      <c r="H17">
        <v>71</v>
      </c>
      <c r="I17" s="23">
        <f t="shared" ref="I17:I40" si="1">(H59/2)*(I59/G59)</f>
        <v>71.25</v>
      </c>
      <c r="J17">
        <v>78</v>
      </c>
      <c r="K17" s="23">
        <f>171 - 5.2 * LN(G17) - 0.23 * (L17) - 16.2 * LN($X17)</f>
        <v>73.155222431873625</v>
      </c>
      <c r="L17" s="2">
        <v>3</v>
      </c>
      <c r="M17">
        <v>308</v>
      </c>
      <c r="N17">
        <v>67</v>
      </c>
      <c r="O17" s="23">
        <v>2064.3064957988099</v>
      </c>
      <c r="P17" s="23">
        <f>M17*LOG(N17,2)</f>
        <v>1868.3554706609939</v>
      </c>
      <c r="Q17" s="23">
        <v>45.407894736842103</v>
      </c>
      <c r="R17" s="23">
        <f t="shared" ref="R17:R24" si="2">171 - 5.2 * LN(O17) - 0.23 * (S17) - 16.2 * LN($X17)</f>
        <v>69.891043352361208</v>
      </c>
      <c r="S17" s="2">
        <v>9</v>
      </c>
      <c r="T17">
        <v>4</v>
      </c>
      <c r="U17" s="2">
        <v>3.5</v>
      </c>
      <c r="V17">
        <v>102.05</v>
      </c>
      <c r="W17" s="2">
        <v>3</v>
      </c>
      <c r="X17" s="38">
        <v>39</v>
      </c>
    </row>
    <row r="18" spans="2:24" x14ac:dyDescent="0.3">
      <c r="B18" s="6" t="s">
        <v>1</v>
      </c>
      <c r="C18">
        <v>462.53</v>
      </c>
      <c r="D18">
        <f t="shared" si="0"/>
        <v>313</v>
      </c>
      <c r="E18">
        <v>117</v>
      </c>
      <c r="F18">
        <v>1580</v>
      </c>
      <c r="G18" s="23">
        <f t="shared" ref="G18:G47" si="3">D18*LOG(E18,2)</f>
        <v>2150.4241572296055</v>
      </c>
      <c r="H18">
        <v>101</v>
      </c>
      <c r="I18" s="23">
        <f t="shared" si="1"/>
        <v>95.755102040816325</v>
      </c>
      <c r="J18">
        <v>73</v>
      </c>
      <c r="K18" s="23">
        <f t="shared" ref="K18:K40" si="4">171 - 5.2 * LN(G18) - 0.23 * (L18) - 16.2 * LN($X18)</f>
        <v>70.886015335398127</v>
      </c>
      <c r="L18" s="2">
        <v>3.75</v>
      </c>
      <c r="M18">
        <v>486</v>
      </c>
      <c r="N18">
        <v>98</v>
      </c>
      <c r="O18" s="23">
        <v>3728.4192316273002</v>
      </c>
      <c r="P18" s="23">
        <f t="shared" ref="P18:P47" si="5">M18*LOG(N18,2)</f>
        <v>3214.7489842399918</v>
      </c>
      <c r="Q18" s="23">
        <v>43</v>
      </c>
      <c r="R18" s="23">
        <f t="shared" si="2"/>
        <v>67.506855286243223</v>
      </c>
      <c r="S18" s="2">
        <v>6</v>
      </c>
      <c r="T18">
        <v>4</v>
      </c>
      <c r="U18" s="2">
        <v>2.8</v>
      </c>
      <c r="V18">
        <v>99.18</v>
      </c>
      <c r="W18" s="2">
        <v>2.5</v>
      </c>
      <c r="X18" s="39">
        <v>39</v>
      </c>
    </row>
    <row r="19" spans="2:24" x14ac:dyDescent="0.3">
      <c r="B19" s="6" t="s">
        <v>2</v>
      </c>
      <c r="C19">
        <v>117.59</v>
      </c>
      <c r="D19">
        <f t="shared" si="0"/>
        <v>65</v>
      </c>
      <c r="E19">
        <v>30</v>
      </c>
      <c r="F19">
        <v>318</v>
      </c>
      <c r="G19" s="23">
        <f t="shared" si="3"/>
        <v>318.9478887145537</v>
      </c>
      <c r="H19">
        <v>18</v>
      </c>
      <c r="I19" s="23">
        <f t="shared" si="1"/>
        <v>18.307692307692307</v>
      </c>
      <c r="J19">
        <v>96</v>
      </c>
      <c r="K19" s="23">
        <f t="shared" si="4"/>
        <v>91.010592306750567</v>
      </c>
      <c r="L19" s="2">
        <v>3</v>
      </c>
      <c r="M19">
        <v>217</v>
      </c>
      <c r="N19">
        <v>79</v>
      </c>
      <c r="O19" s="23">
        <v>2742.9266629901699</v>
      </c>
      <c r="P19" s="23">
        <f t="shared" si="5"/>
        <v>1367.9204223544314</v>
      </c>
      <c r="Q19" s="23">
        <v>17.100000000000001</v>
      </c>
      <c r="R19" s="23">
        <f t="shared" si="2"/>
        <v>79.131476585370365</v>
      </c>
      <c r="S19" s="2">
        <v>6</v>
      </c>
      <c r="T19">
        <v>1</v>
      </c>
      <c r="U19" s="2">
        <v>3</v>
      </c>
      <c r="V19">
        <v>87.59</v>
      </c>
      <c r="W19" s="2">
        <v>3</v>
      </c>
      <c r="X19" s="39">
        <v>21</v>
      </c>
    </row>
    <row r="20" spans="2:24" x14ac:dyDescent="0.3">
      <c r="B20" s="6" t="s">
        <v>3</v>
      </c>
      <c r="C20">
        <v>276.87</v>
      </c>
      <c r="D20">
        <f t="shared" si="0"/>
        <v>195</v>
      </c>
      <c r="E20">
        <v>75</v>
      </c>
      <c r="F20">
        <v>911</v>
      </c>
      <c r="G20" s="23">
        <f t="shared" si="3"/>
        <v>1214.6196446466968</v>
      </c>
      <c r="H20">
        <v>72</v>
      </c>
      <c r="I20" s="23">
        <f t="shared" si="1"/>
        <v>72.965517241379317</v>
      </c>
      <c r="J20">
        <v>81</v>
      </c>
      <c r="K20" s="23">
        <f t="shared" si="4"/>
        <v>77.823938750468102</v>
      </c>
      <c r="L20" s="2">
        <v>2.67</v>
      </c>
      <c r="M20">
        <v>273</v>
      </c>
      <c r="N20">
        <v>56</v>
      </c>
      <c r="O20" s="23">
        <v>1566.1070936922999</v>
      </c>
      <c r="P20" s="23">
        <f t="shared" si="5"/>
        <v>1585.4078937217262</v>
      </c>
      <c r="Q20" s="23">
        <v>42.741935483870897</v>
      </c>
      <c r="R20" s="23">
        <f t="shared" si="2"/>
        <v>75.736396330196953</v>
      </c>
      <c r="S20" s="2">
        <v>6</v>
      </c>
      <c r="T20">
        <v>3</v>
      </c>
      <c r="U20" s="2">
        <v>2.7</v>
      </c>
      <c r="V20">
        <v>100.27</v>
      </c>
      <c r="W20" s="2">
        <v>2.67</v>
      </c>
      <c r="X20" s="39">
        <v>31</v>
      </c>
    </row>
    <row r="21" spans="2:24" x14ac:dyDescent="0.3">
      <c r="B21" s="6" t="s">
        <v>4</v>
      </c>
      <c r="C21">
        <v>426.99</v>
      </c>
      <c r="D21">
        <f t="shared" si="0"/>
        <v>283</v>
      </c>
      <c r="E21">
        <v>102</v>
      </c>
      <c r="F21">
        <v>1467</v>
      </c>
      <c r="G21" s="23">
        <f t="shared" si="3"/>
        <v>1888.2963717779332</v>
      </c>
      <c r="H21">
        <v>81</v>
      </c>
      <c r="I21" s="23">
        <f t="shared" si="1"/>
        <v>73.723404255319153</v>
      </c>
      <c r="J21">
        <v>76</v>
      </c>
      <c r="K21" s="23">
        <f t="shared" si="4"/>
        <v>69.704390313515518</v>
      </c>
      <c r="L21" s="2">
        <v>3.33</v>
      </c>
      <c r="M21">
        <v>386</v>
      </c>
      <c r="N21">
        <v>75</v>
      </c>
      <c r="O21" s="23">
        <v>2487.3715613893901</v>
      </c>
      <c r="P21" s="23">
        <f t="shared" si="5"/>
        <v>2404.3240145314098</v>
      </c>
      <c r="Q21" s="23">
        <v>36.941176470588204</v>
      </c>
      <c r="R21" s="23">
        <f t="shared" si="2"/>
        <v>67.427422393269779</v>
      </c>
      <c r="S21" s="2">
        <v>7</v>
      </c>
      <c r="T21">
        <v>3</v>
      </c>
      <c r="U21" s="2">
        <v>3.3</v>
      </c>
      <c r="V21">
        <v>91.91</v>
      </c>
      <c r="W21" s="2">
        <v>3.33</v>
      </c>
      <c r="X21" s="39">
        <v>44</v>
      </c>
    </row>
    <row r="22" spans="2:24" x14ac:dyDescent="0.3">
      <c r="B22" s="6" t="s">
        <v>5</v>
      </c>
      <c r="C22">
        <v>221.75</v>
      </c>
      <c r="D22">
        <f t="shared" si="0"/>
        <v>130</v>
      </c>
      <c r="E22">
        <v>57</v>
      </c>
      <c r="F22">
        <v>645</v>
      </c>
      <c r="G22" s="23">
        <f t="shared" si="3"/>
        <v>758.27570184141643</v>
      </c>
      <c r="H22">
        <v>32</v>
      </c>
      <c r="I22" s="23">
        <f t="shared" si="1"/>
        <v>31.379310344827584</v>
      </c>
      <c r="J22">
        <v>87</v>
      </c>
      <c r="K22" s="23">
        <f t="shared" si="4"/>
        <v>82.435998150992333</v>
      </c>
      <c r="L22" s="2">
        <v>3</v>
      </c>
      <c r="M22">
        <v>208</v>
      </c>
      <c r="N22">
        <v>63</v>
      </c>
      <c r="O22" s="23">
        <v>1899.3830733433499</v>
      </c>
      <c r="P22" s="23">
        <f t="shared" si="5"/>
        <v>1243.2742240879827</v>
      </c>
      <c r="Q22" s="23">
        <v>23.0731707317073</v>
      </c>
      <c r="R22" s="23">
        <f t="shared" si="2"/>
        <v>76.971163816950707</v>
      </c>
      <c r="S22" s="2">
        <v>6</v>
      </c>
      <c r="T22">
        <v>2</v>
      </c>
      <c r="U22" s="2">
        <v>3.5</v>
      </c>
      <c r="V22">
        <v>95.2</v>
      </c>
      <c r="W22" s="2">
        <v>3.5</v>
      </c>
      <c r="X22" s="39">
        <v>27</v>
      </c>
    </row>
    <row r="23" spans="2:24" x14ac:dyDescent="0.3">
      <c r="B23" s="6" t="s">
        <v>6</v>
      </c>
      <c r="C23">
        <v>1096.68</v>
      </c>
      <c r="D23">
        <f t="shared" si="0"/>
        <v>587</v>
      </c>
      <c r="E23">
        <v>274</v>
      </c>
      <c r="F23">
        <v>2997</v>
      </c>
      <c r="G23" s="23">
        <f t="shared" si="3"/>
        <v>4753.5448326978294</v>
      </c>
      <c r="H23">
        <v>109</v>
      </c>
      <c r="I23" s="23">
        <f t="shared" si="1"/>
        <v>108.05732484076434</v>
      </c>
      <c r="J23">
        <v>55</v>
      </c>
      <c r="K23" s="23">
        <f t="shared" si="4"/>
        <v>45.014131099681251</v>
      </c>
      <c r="L23" s="2">
        <v>7.78</v>
      </c>
      <c r="M23">
        <v>699</v>
      </c>
      <c r="N23">
        <v>102</v>
      </c>
      <c r="O23" s="23">
        <v>4005.4600894335999</v>
      </c>
      <c r="P23" s="23">
        <f t="shared" si="5"/>
        <v>4664.0253140380755</v>
      </c>
      <c r="Q23" s="23">
        <v>55.538461538461497</v>
      </c>
      <c r="R23" s="23">
        <f t="shared" si="2"/>
        <v>44.473938371219049</v>
      </c>
      <c r="S23" s="2">
        <v>14</v>
      </c>
      <c r="T23">
        <v>9</v>
      </c>
      <c r="U23" s="2">
        <v>2.7</v>
      </c>
      <c r="V23">
        <v>99.59</v>
      </c>
      <c r="W23" s="2">
        <v>2.5</v>
      </c>
      <c r="X23" s="39">
        <v>141</v>
      </c>
    </row>
    <row r="24" spans="2:24" x14ac:dyDescent="0.3">
      <c r="B24" s="6" t="s">
        <v>7</v>
      </c>
      <c r="C24">
        <v>550.98</v>
      </c>
      <c r="D24">
        <f t="shared" si="0"/>
        <v>260</v>
      </c>
      <c r="E24">
        <v>134</v>
      </c>
      <c r="F24">
        <v>1342</v>
      </c>
      <c r="G24" s="23">
        <f t="shared" si="3"/>
        <v>1837.1831895190207</v>
      </c>
      <c r="H24">
        <v>59</v>
      </c>
      <c r="I24" s="23">
        <f t="shared" si="1"/>
        <v>55.5</v>
      </c>
      <c r="J24">
        <v>71</v>
      </c>
      <c r="K24" s="23">
        <f t="shared" si="4"/>
        <v>68.064369398362828</v>
      </c>
      <c r="L24" s="2">
        <v>3.5</v>
      </c>
      <c r="M24">
        <v>479</v>
      </c>
      <c r="N24">
        <v>117</v>
      </c>
      <c r="O24" s="23">
        <v>4920.99563484595</v>
      </c>
      <c r="P24" s="23">
        <f t="shared" si="5"/>
        <v>3290.9047006804508</v>
      </c>
      <c r="Q24" s="23">
        <v>28.260869565217298</v>
      </c>
      <c r="R24" s="23">
        <f t="shared" si="2"/>
        <v>61.215927170746731</v>
      </c>
      <c r="S24" s="2">
        <v>11</v>
      </c>
      <c r="T24">
        <v>4</v>
      </c>
      <c r="U24" s="2">
        <v>3.5</v>
      </c>
      <c r="V24">
        <v>97.49</v>
      </c>
      <c r="W24" s="2">
        <v>3</v>
      </c>
      <c r="X24" s="39">
        <v>49</v>
      </c>
    </row>
    <row r="25" spans="2:24" x14ac:dyDescent="0.3">
      <c r="B25" s="6" t="s">
        <v>8</v>
      </c>
      <c r="C25">
        <v>786.07</v>
      </c>
      <c r="D25">
        <f t="shared" si="0"/>
        <v>362</v>
      </c>
      <c r="E25">
        <v>183</v>
      </c>
      <c r="F25">
        <v>1911</v>
      </c>
      <c r="G25" s="23">
        <f t="shared" si="3"/>
        <v>2720.6833414588236</v>
      </c>
      <c r="H25">
        <v>59</v>
      </c>
      <c r="I25" s="23">
        <f t="shared" si="1"/>
        <v>57.5</v>
      </c>
      <c r="J25">
        <v>65</v>
      </c>
      <c r="K25" s="23">
        <f t="shared" si="4"/>
        <v>59.257200435043615</v>
      </c>
      <c r="L25" s="2">
        <v>2</v>
      </c>
      <c r="M25">
        <v>445</v>
      </c>
      <c r="N25">
        <v>58</v>
      </c>
      <c r="O25" s="23">
        <v>3062.9175930659999</v>
      </c>
      <c r="P25" s="23">
        <f t="shared" si="5"/>
        <v>2606.8015428317694</v>
      </c>
      <c r="Q25" s="23">
        <v>38.566666666666599</v>
      </c>
      <c r="R25" s="23">
        <f>171 - 5.2 * LN(O26) - 0.23 * (S25) - 16.2 * LN($X25)</f>
        <v>61.073102371430025</v>
      </c>
      <c r="S25" s="2">
        <v>5</v>
      </c>
      <c r="T25">
        <v>1</v>
      </c>
      <c r="U25" s="2">
        <v>2</v>
      </c>
      <c r="V25">
        <v>99.16</v>
      </c>
      <c r="W25" s="2">
        <v>2</v>
      </c>
      <c r="X25" s="39">
        <v>76</v>
      </c>
    </row>
    <row r="26" spans="2:24" x14ac:dyDescent="0.3">
      <c r="B26" s="6" t="s">
        <v>9</v>
      </c>
      <c r="C26">
        <v>96.32</v>
      </c>
      <c r="D26">
        <f t="shared" si="0"/>
        <v>38</v>
      </c>
      <c r="E26">
        <v>26</v>
      </c>
      <c r="F26">
        <v>178</v>
      </c>
      <c r="G26" s="23">
        <f t="shared" si="3"/>
        <v>178.61670928936152</v>
      </c>
      <c r="H26">
        <v>10</v>
      </c>
      <c r="I26" s="23">
        <f t="shared" si="1"/>
        <v>10.5</v>
      </c>
      <c r="J26">
        <v>114</v>
      </c>
      <c r="K26" s="23">
        <f t="shared" si="4"/>
        <v>102.02456085931206</v>
      </c>
      <c r="L26" s="2">
        <v>2</v>
      </c>
      <c r="M26">
        <v>118</v>
      </c>
      <c r="N26">
        <v>86</v>
      </c>
      <c r="O26" s="23">
        <v>1680.3109384445099</v>
      </c>
      <c r="P26" s="23">
        <f t="shared" si="5"/>
        <v>758.29924105484758</v>
      </c>
      <c r="Q26" s="23">
        <v>15.1025641025641</v>
      </c>
      <c r="R26" s="23">
        <f>171 - 5.2 * LN(O25) - 0.23 * (S26) - 16.2 * LN($X26)</f>
        <v>87.246779756244081</v>
      </c>
      <c r="S26" s="2">
        <v>2</v>
      </c>
      <c r="T26">
        <v>5</v>
      </c>
      <c r="U26" s="2">
        <v>2.2000000000000002</v>
      </c>
      <c r="V26">
        <v>93.6</v>
      </c>
      <c r="W26" s="2">
        <v>2.2000000000000002</v>
      </c>
      <c r="X26" s="39">
        <v>13</v>
      </c>
    </row>
    <row r="27" spans="2:24" x14ac:dyDescent="0.3">
      <c r="B27" s="6" t="s">
        <v>10</v>
      </c>
      <c r="C27">
        <v>390.81</v>
      </c>
      <c r="D27">
        <f t="shared" si="0"/>
        <v>265</v>
      </c>
      <c r="E27">
        <v>84</v>
      </c>
      <c r="F27">
        <v>1558</v>
      </c>
      <c r="G27" s="23">
        <f t="shared" si="3"/>
        <v>1693.9641170363714</v>
      </c>
      <c r="H27">
        <v>67</v>
      </c>
      <c r="I27" s="23">
        <f t="shared" si="1"/>
        <v>63</v>
      </c>
      <c r="J27">
        <v>72</v>
      </c>
      <c r="K27" s="23">
        <f t="shared" si="4"/>
        <v>68.589910575353443</v>
      </c>
      <c r="L27" s="2">
        <v>7.5</v>
      </c>
      <c r="M27">
        <v>400</v>
      </c>
      <c r="N27">
        <v>100</v>
      </c>
      <c r="O27" s="23">
        <v>3828.5655074561901</v>
      </c>
      <c r="P27" s="23">
        <f t="shared" si="5"/>
        <v>2657.5424759098901</v>
      </c>
      <c r="Q27" s="23">
        <v>36.214285714285701</v>
      </c>
      <c r="R27" s="23">
        <f t="shared" ref="R27:R47" si="6">171 - 5.2 * LN(O27) - 0.23 * (S27) - 16.2 * LN($X27)</f>
        <v>63.774732928287733</v>
      </c>
      <c r="S27" s="2">
        <v>10</v>
      </c>
      <c r="T27">
        <v>2</v>
      </c>
      <c r="U27" s="2">
        <v>7</v>
      </c>
      <c r="V27">
        <v>82.44</v>
      </c>
      <c r="W27" s="2">
        <v>5.5</v>
      </c>
      <c r="X27" s="39">
        <v>46</v>
      </c>
    </row>
    <row r="28" spans="2:24" x14ac:dyDescent="0.3">
      <c r="B28" s="6" t="s">
        <v>11</v>
      </c>
      <c r="C28">
        <v>155.24</v>
      </c>
      <c r="D28">
        <f t="shared" si="0"/>
        <v>84</v>
      </c>
      <c r="E28">
        <v>44</v>
      </c>
      <c r="F28">
        <v>380</v>
      </c>
      <c r="G28" s="23">
        <f t="shared" si="3"/>
        <v>458.59225596553296</v>
      </c>
      <c r="H28">
        <v>29</v>
      </c>
      <c r="I28" s="23">
        <f t="shared" si="1"/>
        <v>28.588235294117649</v>
      </c>
      <c r="J28">
        <v>96</v>
      </c>
      <c r="K28" s="23">
        <f t="shared" si="4"/>
        <v>91.619537805122192</v>
      </c>
      <c r="L28" s="2">
        <v>3</v>
      </c>
      <c r="M28">
        <v>122</v>
      </c>
      <c r="N28">
        <v>41</v>
      </c>
      <c r="O28" s="23">
        <v>957.27253985145296</v>
      </c>
      <c r="P28" s="23">
        <f t="shared" si="5"/>
        <v>653.62134456340618</v>
      </c>
      <c r="Q28" s="23">
        <v>23.1</v>
      </c>
      <c r="R28" s="23">
        <f t="shared" si="6"/>
        <v>87.102719212058915</v>
      </c>
      <c r="S28" s="2">
        <v>6</v>
      </c>
      <c r="T28">
        <v>2</v>
      </c>
      <c r="U28" s="2">
        <v>3.5</v>
      </c>
      <c r="V28">
        <v>104.67</v>
      </c>
      <c r="W28" s="2">
        <v>3.5</v>
      </c>
      <c r="X28" s="39">
        <v>18</v>
      </c>
    </row>
    <row r="29" spans="2:24" x14ac:dyDescent="0.3">
      <c r="B29" s="6" t="s">
        <v>12</v>
      </c>
      <c r="C29">
        <v>164.11</v>
      </c>
      <c r="D29">
        <f t="shared" si="0"/>
        <v>106</v>
      </c>
      <c r="E29">
        <v>46</v>
      </c>
      <c r="F29">
        <v>491</v>
      </c>
      <c r="G29" s="23">
        <f t="shared" si="3"/>
        <v>585.49756734204334</v>
      </c>
      <c r="H29">
        <v>32</v>
      </c>
      <c r="I29" s="23">
        <f t="shared" si="1"/>
        <v>31.973684210526315</v>
      </c>
      <c r="J29">
        <v>91</v>
      </c>
      <c r="K29" s="23">
        <f t="shared" si="4"/>
        <v>88.311933962289373</v>
      </c>
      <c r="L29" s="2">
        <v>1</v>
      </c>
      <c r="M29">
        <v>181</v>
      </c>
      <c r="N29">
        <v>60</v>
      </c>
      <c r="O29" s="23">
        <v>1781.14005502963</v>
      </c>
      <c r="P29" s="23">
        <f t="shared" si="5"/>
        <v>1069.1471978051418</v>
      </c>
      <c r="Q29" s="23">
        <v>18.428571428571399</v>
      </c>
      <c r="R29" s="23">
        <f t="shared" si="6"/>
        <v>82.526690132057325</v>
      </c>
      <c r="S29" s="2">
        <v>1</v>
      </c>
      <c r="T29">
        <v>2</v>
      </c>
      <c r="U29" s="2">
        <v>1</v>
      </c>
      <c r="V29">
        <v>100.01</v>
      </c>
      <c r="W29" s="2">
        <v>1</v>
      </c>
      <c r="X29" s="39">
        <v>21</v>
      </c>
    </row>
    <row r="30" spans="2:24" x14ac:dyDescent="0.3">
      <c r="B30" s="6" t="s">
        <v>13</v>
      </c>
      <c r="C30">
        <v>892.68</v>
      </c>
      <c r="D30">
        <f t="shared" si="0"/>
        <v>626</v>
      </c>
      <c r="E30">
        <v>212</v>
      </c>
      <c r="F30">
        <v>3294</v>
      </c>
      <c r="G30" s="23">
        <f t="shared" si="3"/>
        <v>4837.6782045565633</v>
      </c>
      <c r="H30">
        <v>129</v>
      </c>
      <c r="I30" s="23">
        <f t="shared" si="1"/>
        <v>131</v>
      </c>
      <c r="J30">
        <v>52</v>
      </c>
      <c r="K30" s="23">
        <f t="shared" si="4"/>
        <v>49.863454077976982</v>
      </c>
      <c r="L30" s="2">
        <v>10.5</v>
      </c>
      <c r="M30">
        <v>827</v>
      </c>
      <c r="N30">
        <v>120</v>
      </c>
      <c r="O30" s="23">
        <v>5052.2074141746798</v>
      </c>
      <c r="P30" s="23">
        <f t="shared" si="5"/>
        <v>5711.9985225682449</v>
      </c>
      <c r="Q30" s="23">
        <v>61.6666666666666</v>
      </c>
      <c r="R30" s="23">
        <f t="shared" si="6"/>
        <v>48.602824186888242</v>
      </c>
      <c r="S30" s="2">
        <v>15</v>
      </c>
      <c r="T30">
        <v>6</v>
      </c>
      <c r="U30" s="2">
        <v>5.3</v>
      </c>
      <c r="V30">
        <v>88.72</v>
      </c>
      <c r="W30" s="2">
        <v>3.17</v>
      </c>
      <c r="X30" s="39">
        <v>100</v>
      </c>
    </row>
    <row r="31" spans="2:24" x14ac:dyDescent="0.3">
      <c r="B31" s="6" t="s">
        <v>14</v>
      </c>
      <c r="C31">
        <v>161.72999999999999</v>
      </c>
      <c r="D31">
        <f t="shared" si="0"/>
        <v>134</v>
      </c>
      <c r="E31">
        <v>38</v>
      </c>
      <c r="F31">
        <v>703</v>
      </c>
      <c r="G31" s="23">
        <f t="shared" si="3"/>
        <v>703.22228680144042</v>
      </c>
      <c r="H31">
        <v>37</v>
      </c>
      <c r="I31" s="23">
        <f t="shared" si="1"/>
        <v>37.058823529411761</v>
      </c>
      <c r="J31">
        <v>92</v>
      </c>
      <c r="K31" s="23">
        <f t="shared" si="4"/>
        <v>89.632444022072917</v>
      </c>
      <c r="L31" s="2">
        <v>6</v>
      </c>
      <c r="M31">
        <v>186</v>
      </c>
      <c r="N31">
        <v>50</v>
      </c>
      <c r="O31" s="23">
        <v>1313.4011516942701</v>
      </c>
      <c r="P31" s="23">
        <f t="shared" si="5"/>
        <v>1049.7572512980987</v>
      </c>
      <c r="Q31" s="23">
        <v>30.6428571428571</v>
      </c>
      <c r="R31" s="23">
        <f t="shared" si="6"/>
        <v>86.843992002979263</v>
      </c>
      <c r="S31" s="2">
        <v>4</v>
      </c>
      <c r="T31">
        <v>1</v>
      </c>
      <c r="U31" s="2">
        <v>5</v>
      </c>
      <c r="V31">
        <v>87.95</v>
      </c>
      <c r="W31" s="2">
        <v>5</v>
      </c>
      <c r="X31" s="39">
        <v>17</v>
      </c>
    </row>
    <row r="32" spans="2:24" x14ac:dyDescent="0.3">
      <c r="B32" s="6" t="s">
        <v>15</v>
      </c>
      <c r="C32">
        <v>169.13</v>
      </c>
      <c r="D32">
        <f t="shared" si="0"/>
        <v>73</v>
      </c>
      <c r="E32">
        <v>47</v>
      </c>
      <c r="F32">
        <v>333</v>
      </c>
      <c r="G32" s="23">
        <f t="shared" si="3"/>
        <v>405.48498617246753</v>
      </c>
      <c r="H32">
        <v>22</v>
      </c>
      <c r="I32" s="23">
        <f t="shared" si="1"/>
        <v>22.555555555555557</v>
      </c>
      <c r="J32">
        <v>101</v>
      </c>
      <c r="K32" s="23">
        <f t="shared" si="4"/>
        <v>93.530507819802182</v>
      </c>
      <c r="L32" s="2">
        <v>1.5</v>
      </c>
      <c r="M32">
        <v>108</v>
      </c>
      <c r="N32">
        <v>43</v>
      </c>
      <c r="O32" s="23">
        <v>1032.8686672772001</v>
      </c>
      <c r="P32" s="23">
        <f t="shared" si="5"/>
        <v>586.03659350782652</v>
      </c>
      <c r="Q32" s="23">
        <v>20.522727272727199</v>
      </c>
      <c r="R32" s="23">
        <f t="shared" si="6"/>
        <v>88.553448142312618</v>
      </c>
      <c r="S32" s="2">
        <v>2</v>
      </c>
      <c r="T32">
        <v>2</v>
      </c>
      <c r="U32" s="2">
        <v>1.5</v>
      </c>
      <c r="V32">
        <v>105.93</v>
      </c>
      <c r="W32" s="2">
        <v>1.5</v>
      </c>
      <c r="X32" s="39">
        <v>17</v>
      </c>
    </row>
    <row r="33" spans="2:31" x14ac:dyDescent="0.3">
      <c r="B33" s="6" t="s">
        <v>16</v>
      </c>
      <c r="C33">
        <v>223.93</v>
      </c>
      <c r="D33">
        <f t="shared" si="0"/>
        <v>130</v>
      </c>
      <c r="E33">
        <v>56</v>
      </c>
      <c r="F33">
        <v>657</v>
      </c>
      <c r="G33" s="23">
        <f t="shared" si="3"/>
        <v>754.95613986748856</v>
      </c>
      <c r="H33">
        <v>56</v>
      </c>
      <c r="I33" s="23">
        <f t="shared" si="1"/>
        <v>50.4</v>
      </c>
      <c r="J33">
        <v>90</v>
      </c>
      <c r="K33" s="23">
        <f t="shared" si="4"/>
        <v>87.205506964137058</v>
      </c>
      <c r="L33" s="2">
        <v>3.5</v>
      </c>
      <c r="M33">
        <v>198</v>
      </c>
      <c r="N33">
        <v>65</v>
      </c>
      <c r="O33" s="23">
        <v>1985.56703283761</v>
      </c>
      <c r="P33" s="23">
        <f t="shared" si="5"/>
        <v>1192.4288269796339</v>
      </c>
      <c r="Q33" s="23">
        <v>25.170731707317</v>
      </c>
      <c r="R33" s="23">
        <f t="shared" si="6"/>
        <v>81.832106150243462</v>
      </c>
      <c r="S33" s="2">
        <v>5</v>
      </c>
      <c r="T33">
        <v>2</v>
      </c>
      <c r="U33" s="2">
        <v>3.5</v>
      </c>
      <c r="V33">
        <v>100.53</v>
      </c>
      <c r="W33" s="2">
        <v>3</v>
      </c>
      <c r="X33" s="39">
        <v>20</v>
      </c>
    </row>
    <row r="34" spans="2:31" x14ac:dyDescent="0.3">
      <c r="B34" s="6" t="s">
        <v>17</v>
      </c>
      <c r="C34">
        <v>160.83000000000001</v>
      </c>
      <c r="D34">
        <f t="shared" si="0"/>
        <v>99</v>
      </c>
      <c r="E34">
        <v>51</v>
      </c>
      <c r="F34">
        <v>406</v>
      </c>
      <c r="G34" s="23">
        <f t="shared" si="3"/>
        <v>561.57010885517809</v>
      </c>
      <c r="H34">
        <v>37</v>
      </c>
      <c r="I34" s="23">
        <f t="shared" si="1"/>
        <v>37.05263157894737</v>
      </c>
      <c r="J34">
        <v>96</v>
      </c>
      <c r="K34" s="23">
        <f t="shared" si="4"/>
        <v>86.749263245072711</v>
      </c>
      <c r="L34" s="2">
        <v>2.33</v>
      </c>
      <c r="M34">
        <v>184</v>
      </c>
      <c r="N34">
        <v>63</v>
      </c>
      <c r="O34" s="23">
        <v>1889.8353175801101</v>
      </c>
      <c r="P34" s="23">
        <f t="shared" si="5"/>
        <v>1099.8195059239847</v>
      </c>
      <c r="Q34" s="23">
        <v>24.923076923076898</v>
      </c>
      <c r="R34" s="23">
        <f t="shared" si="6"/>
        <v>80.05491985429822</v>
      </c>
      <c r="S34" s="2">
        <v>4</v>
      </c>
      <c r="T34">
        <v>3</v>
      </c>
      <c r="U34" s="2">
        <v>2.2999999999999998</v>
      </c>
      <c r="V34">
        <v>108.52</v>
      </c>
      <c r="W34" s="2">
        <v>2.33</v>
      </c>
      <c r="X34" s="39">
        <v>23</v>
      </c>
    </row>
    <row r="35" spans="2:31" x14ac:dyDescent="0.3">
      <c r="B35" s="6" t="s">
        <v>18</v>
      </c>
      <c r="C35">
        <v>436.07</v>
      </c>
      <c r="D35">
        <f t="shared" si="0"/>
        <v>280</v>
      </c>
      <c r="E35">
        <v>113</v>
      </c>
      <c r="F35">
        <v>1385</v>
      </c>
      <c r="G35" s="23">
        <f t="shared" si="3"/>
        <v>1909.6501094762527</v>
      </c>
      <c r="H35">
        <v>70</v>
      </c>
      <c r="I35" s="23">
        <f t="shared" si="1"/>
        <v>67.78947368421052</v>
      </c>
      <c r="J35">
        <v>71</v>
      </c>
      <c r="K35" s="23">
        <f t="shared" si="4"/>
        <v>69.001697736257526</v>
      </c>
      <c r="L35" s="2">
        <v>3</v>
      </c>
      <c r="M35">
        <v>387</v>
      </c>
      <c r="N35">
        <v>78</v>
      </c>
      <c r="O35" s="23">
        <v>2631.2849456353501</v>
      </c>
      <c r="P35" s="23">
        <f t="shared" si="5"/>
        <v>2432.4506586996904</v>
      </c>
      <c r="Q35" s="23">
        <v>40.5</v>
      </c>
      <c r="R35" s="23">
        <f t="shared" si="6"/>
        <v>65.724825969487568</v>
      </c>
      <c r="S35" s="2">
        <v>10</v>
      </c>
      <c r="T35">
        <v>4</v>
      </c>
      <c r="U35" s="2">
        <v>3.2</v>
      </c>
      <c r="V35">
        <v>97.92</v>
      </c>
      <c r="W35" s="2">
        <v>3.25</v>
      </c>
      <c r="X35" s="39">
        <v>46</v>
      </c>
    </row>
    <row r="36" spans="2:31" x14ac:dyDescent="0.3">
      <c r="B36" s="6" t="s">
        <v>19</v>
      </c>
      <c r="C36">
        <v>140</v>
      </c>
      <c r="D36">
        <f t="shared" si="0"/>
        <v>90</v>
      </c>
      <c r="E36">
        <v>41</v>
      </c>
      <c r="F36">
        <v>396</v>
      </c>
      <c r="G36" s="23">
        <f t="shared" si="3"/>
        <v>482.17968041562756</v>
      </c>
      <c r="H36">
        <v>32</v>
      </c>
      <c r="I36" s="23">
        <f t="shared" si="1"/>
        <v>32.8125</v>
      </c>
      <c r="J36">
        <v>92</v>
      </c>
      <c r="K36" s="23">
        <f t="shared" si="4"/>
        <v>88.976489016122827</v>
      </c>
      <c r="L36" s="2">
        <v>2.5</v>
      </c>
      <c r="M36">
        <v>152</v>
      </c>
      <c r="N36">
        <v>56</v>
      </c>
      <c r="O36" s="23">
        <v>1578.22751442054</v>
      </c>
      <c r="P36" s="23">
        <f t="shared" si="5"/>
        <v>882.71794815275587</v>
      </c>
      <c r="Q36" s="23">
        <v>21.299999999999901</v>
      </c>
      <c r="R36" s="23">
        <f t="shared" si="6"/>
        <v>82.005636624949432</v>
      </c>
      <c r="S36" s="2">
        <v>6</v>
      </c>
      <c r="T36">
        <v>2</v>
      </c>
      <c r="U36" s="2">
        <v>3.5</v>
      </c>
      <c r="V36">
        <v>101.69</v>
      </c>
      <c r="W36" s="2">
        <v>3.5</v>
      </c>
      <c r="X36" s="39">
        <v>21</v>
      </c>
    </row>
    <row r="37" spans="2:31" x14ac:dyDescent="0.3">
      <c r="B37" s="6" t="s">
        <v>20</v>
      </c>
      <c r="C37">
        <v>256.36</v>
      </c>
      <c r="D37">
        <f t="shared" si="0"/>
        <v>143</v>
      </c>
      <c r="E37">
        <v>64</v>
      </c>
      <c r="F37">
        <v>715</v>
      </c>
      <c r="G37" s="23">
        <f t="shared" si="3"/>
        <v>858</v>
      </c>
      <c r="H37">
        <v>41</v>
      </c>
      <c r="I37" s="23">
        <f t="shared" si="1"/>
        <v>40.233333333333334</v>
      </c>
      <c r="J37">
        <v>84</v>
      </c>
      <c r="K37" s="23">
        <f t="shared" si="4"/>
        <v>81.089345617824293</v>
      </c>
      <c r="L37" s="2">
        <v>3.5</v>
      </c>
      <c r="M37">
        <v>269</v>
      </c>
      <c r="N37">
        <v>66</v>
      </c>
      <c r="O37" s="23">
        <v>2039.2051588284701</v>
      </c>
      <c r="P37" s="23">
        <f t="shared" si="5"/>
        <v>1625.942018107424</v>
      </c>
      <c r="Q37" s="23">
        <v>29.953488372092998</v>
      </c>
      <c r="R37" s="23">
        <f t="shared" si="6"/>
        <v>76.472646944142653</v>
      </c>
      <c r="S37" s="2">
        <v>4</v>
      </c>
      <c r="T37">
        <v>2</v>
      </c>
      <c r="U37" s="2">
        <v>3.5</v>
      </c>
      <c r="V37">
        <v>92.93</v>
      </c>
      <c r="W37" s="2">
        <v>3</v>
      </c>
      <c r="X37" s="39">
        <v>28</v>
      </c>
    </row>
    <row r="38" spans="2:31" x14ac:dyDescent="0.3">
      <c r="B38" s="6" t="s">
        <v>21</v>
      </c>
      <c r="C38">
        <v>288.25</v>
      </c>
      <c r="D38">
        <f t="shared" si="0"/>
        <v>245</v>
      </c>
      <c r="E38">
        <v>75</v>
      </c>
      <c r="F38">
        <v>1205</v>
      </c>
      <c r="G38" s="23">
        <f t="shared" si="3"/>
        <v>1526.0605791714906</v>
      </c>
      <c r="H38">
        <v>68</v>
      </c>
      <c r="I38" s="23">
        <f t="shared" si="1"/>
        <v>70.63636363636364</v>
      </c>
      <c r="J38">
        <v>81</v>
      </c>
      <c r="K38" s="23">
        <f t="shared" si="4"/>
        <v>76.86699376016702</v>
      </c>
      <c r="L38" s="2">
        <v>1.67</v>
      </c>
      <c r="M38">
        <v>325</v>
      </c>
      <c r="N38">
        <v>62</v>
      </c>
      <c r="O38" s="23">
        <v>1851.66347345138</v>
      </c>
      <c r="P38" s="23">
        <f t="shared" si="5"/>
        <v>1935.1138008757346</v>
      </c>
      <c r="Q38" s="23">
        <v>39.875</v>
      </c>
      <c r="R38" s="23">
        <f t="shared" si="6"/>
        <v>75.555440905084396</v>
      </c>
      <c r="S38" s="2">
        <v>3</v>
      </c>
      <c r="T38">
        <v>3</v>
      </c>
      <c r="U38" s="2">
        <v>1.7</v>
      </c>
      <c r="V38">
        <v>99.22</v>
      </c>
      <c r="W38" s="2">
        <v>1.67</v>
      </c>
      <c r="X38" s="39">
        <v>31</v>
      </c>
    </row>
    <row r="39" spans="2:31" x14ac:dyDescent="0.3">
      <c r="B39" s="6" t="s">
        <v>22</v>
      </c>
      <c r="C39">
        <v>782.93</v>
      </c>
      <c r="D39">
        <f t="shared" si="0"/>
        <v>485</v>
      </c>
      <c r="E39">
        <v>193</v>
      </c>
      <c r="F39">
        <v>2488</v>
      </c>
      <c r="G39" s="23">
        <f t="shared" si="3"/>
        <v>3682.3416630750189</v>
      </c>
      <c r="H39">
        <v>136</v>
      </c>
      <c r="I39" s="23">
        <f t="shared" si="1"/>
        <v>134.96629213483146</v>
      </c>
      <c r="J39">
        <v>58</v>
      </c>
      <c r="K39" s="23">
        <f t="shared" si="4"/>
        <v>52.4715614055157</v>
      </c>
      <c r="L39" s="2">
        <v>5.33</v>
      </c>
      <c r="M39">
        <v>675</v>
      </c>
      <c r="N39">
        <v>105</v>
      </c>
      <c r="O39" s="23">
        <v>4116.3671891127397</v>
      </c>
      <c r="P39" s="23">
        <f t="shared" si="5"/>
        <v>4532.1157244246324</v>
      </c>
      <c r="Q39" s="23">
        <v>58.858108108108098</v>
      </c>
      <c r="R39" s="23">
        <f t="shared" si="6"/>
        <v>48.978066210572194</v>
      </c>
      <c r="S39" s="2">
        <v>18</v>
      </c>
      <c r="T39">
        <v>6</v>
      </c>
      <c r="U39" s="2">
        <v>3.8</v>
      </c>
      <c r="V39">
        <v>90.45</v>
      </c>
      <c r="W39" s="2">
        <v>3.83</v>
      </c>
      <c r="X39" s="39">
        <v>100</v>
      </c>
    </row>
    <row r="40" spans="2:31" x14ac:dyDescent="0.3">
      <c r="B40" s="6" t="s">
        <v>23</v>
      </c>
      <c r="C40">
        <v>120</v>
      </c>
      <c r="D40">
        <f t="shared" si="0"/>
        <v>72</v>
      </c>
      <c r="E40">
        <v>36</v>
      </c>
      <c r="F40">
        <v>311</v>
      </c>
      <c r="G40" s="23">
        <f t="shared" si="3"/>
        <v>372.23460010384645</v>
      </c>
      <c r="H40">
        <v>24</v>
      </c>
      <c r="I40" s="23">
        <f t="shared" si="1"/>
        <v>24</v>
      </c>
      <c r="J40">
        <v>100</v>
      </c>
      <c r="K40" s="23">
        <f t="shared" si="4"/>
        <v>93.745417461399626</v>
      </c>
      <c r="L40" s="2">
        <v>2.5</v>
      </c>
      <c r="M40">
        <v>163</v>
      </c>
      <c r="N40">
        <v>61</v>
      </c>
      <c r="O40" s="23">
        <v>1828.9684305372</v>
      </c>
      <c r="P40" s="23">
        <f t="shared" si="5"/>
        <v>966.71018602275058</v>
      </c>
      <c r="Q40" s="23">
        <v>14.0232558139534</v>
      </c>
      <c r="R40" s="23">
        <f t="shared" si="6"/>
        <v>85.352105410055003</v>
      </c>
      <c r="S40" s="2">
        <v>3</v>
      </c>
      <c r="T40">
        <v>2</v>
      </c>
      <c r="U40" s="2">
        <v>2</v>
      </c>
      <c r="V40">
        <v>106.01</v>
      </c>
      <c r="W40" s="2">
        <v>2</v>
      </c>
      <c r="X40" s="39">
        <v>17</v>
      </c>
    </row>
    <row r="41" spans="2:31" x14ac:dyDescent="0.3">
      <c r="B41" s="6" t="s">
        <v>24</v>
      </c>
      <c r="G41" s="23"/>
      <c r="I41" s="23"/>
      <c r="K41" s="23"/>
      <c r="L41" s="2"/>
      <c r="M41">
        <v>437</v>
      </c>
      <c r="N41">
        <v>80</v>
      </c>
      <c r="O41" s="23">
        <v>2737.2390787969898</v>
      </c>
      <c r="P41" s="23">
        <f t="shared" si="5"/>
        <v>2762.6825774657773</v>
      </c>
      <c r="Q41" s="23">
        <v>42.6111111111111</v>
      </c>
      <c r="R41" s="23">
        <f t="shared" si="6"/>
        <v>70.17689511318811</v>
      </c>
      <c r="S41" s="2">
        <v>9</v>
      </c>
      <c r="T41">
        <v>3</v>
      </c>
      <c r="U41" s="2">
        <v>3.7</v>
      </c>
      <c r="V41">
        <v>95.45</v>
      </c>
      <c r="W41" s="2">
        <v>3.67</v>
      </c>
      <c r="X41" s="39">
        <v>35</v>
      </c>
    </row>
    <row r="42" spans="2:31" x14ac:dyDescent="0.3">
      <c r="B42" s="6" t="s">
        <v>25</v>
      </c>
      <c r="C42">
        <v>217.31</v>
      </c>
      <c r="D42">
        <f t="shared" ref="D42:D47" si="7">I84+J84</f>
        <v>151</v>
      </c>
      <c r="E42">
        <v>56</v>
      </c>
      <c r="F42">
        <v>721</v>
      </c>
      <c r="G42" s="23">
        <f t="shared" si="3"/>
        <v>876.91059323069828</v>
      </c>
      <c r="H42">
        <v>55</v>
      </c>
      <c r="I42" s="23">
        <f t="shared" ref="I42:I47" si="8">(H84/2)*(I84/G84)</f>
        <v>49.5</v>
      </c>
      <c r="J42">
        <v>84</v>
      </c>
      <c r="K42" s="23">
        <f t="shared" ref="K42:K47" si="9">171 - 5.2 * LN(G42) - 0.23 * (L42) - 16.2 * LN($X42)</f>
        <v>83.703221735006423</v>
      </c>
      <c r="L42" s="2">
        <v>2.5</v>
      </c>
      <c r="M42">
        <v>242</v>
      </c>
      <c r="N42">
        <v>56</v>
      </c>
      <c r="O42" s="23">
        <v>1568.2128966335099</v>
      </c>
      <c r="P42" s="23">
        <f t="shared" si="5"/>
        <v>1405.3798911379404</v>
      </c>
      <c r="Q42" s="23">
        <v>35.25</v>
      </c>
      <c r="R42" s="23">
        <f t="shared" si="6"/>
        <v>80.10552971680238</v>
      </c>
      <c r="S42" s="2">
        <v>5</v>
      </c>
      <c r="T42">
        <v>2</v>
      </c>
      <c r="U42" s="2">
        <v>2.5</v>
      </c>
      <c r="V42">
        <v>104.8</v>
      </c>
      <c r="W42" s="2">
        <v>2.33</v>
      </c>
      <c r="X42" s="39">
        <v>24</v>
      </c>
    </row>
    <row r="43" spans="2:31" x14ac:dyDescent="0.3">
      <c r="B43" s="6" t="s">
        <v>26</v>
      </c>
      <c r="C43">
        <v>234.01</v>
      </c>
      <c r="D43">
        <f t="shared" si="7"/>
        <v>108</v>
      </c>
      <c r="E43">
        <v>77</v>
      </c>
      <c r="F43">
        <v>435</v>
      </c>
      <c r="G43" s="23">
        <f t="shared" si="3"/>
        <v>676.81294639504938</v>
      </c>
      <c r="H43">
        <v>30</v>
      </c>
      <c r="I43" s="23">
        <f t="shared" si="8"/>
        <v>29.333333333333332</v>
      </c>
      <c r="J43">
        <v>94</v>
      </c>
      <c r="K43" s="23">
        <f t="shared" si="9"/>
        <v>84.687757965029718</v>
      </c>
      <c r="L43" s="2">
        <v>1.2</v>
      </c>
      <c r="M43">
        <v>144</v>
      </c>
      <c r="N43">
        <v>46</v>
      </c>
      <c r="O43" s="23">
        <v>1158.0953409451399</v>
      </c>
      <c r="P43" s="23">
        <f t="shared" si="5"/>
        <v>795.39292167220992</v>
      </c>
      <c r="Q43" s="23">
        <v>19.285714285714199</v>
      </c>
      <c r="R43" s="23">
        <f t="shared" si="6"/>
        <v>81.710645303870834</v>
      </c>
      <c r="S43" s="2">
        <v>2</v>
      </c>
      <c r="T43">
        <v>5</v>
      </c>
      <c r="U43" s="2">
        <v>1.2</v>
      </c>
      <c r="V43">
        <v>118.12</v>
      </c>
      <c r="W43" s="2">
        <v>1.2</v>
      </c>
      <c r="X43" s="39">
        <v>25</v>
      </c>
    </row>
    <row r="44" spans="2:31" x14ac:dyDescent="0.3">
      <c r="B44" s="6" t="s">
        <v>27</v>
      </c>
      <c r="C44">
        <v>174.04</v>
      </c>
      <c r="D44">
        <f t="shared" si="7"/>
        <v>90</v>
      </c>
      <c r="E44">
        <v>40</v>
      </c>
      <c r="F44">
        <v>478</v>
      </c>
      <c r="G44" s="23">
        <f t="shared" si="3"/>
        <v>478.97352853986263</v>
      </c>
      <c r="H44">
        <v>27</v>
      </c>
      <c r="I44" s="23">
        <f t="shared" si="8"/>
        <v>27</v>
      </c>
      <c r="J44">
        <v>94</v>
      </c>
      <c r="K44" s="23">
        <f t="shared" si="9"/>
        <v>84.005731209410854</v>
      </c>
      <c r="L44" s="2">
        <v>4</v>
      </c>
      <c r="M44">
        <v>168</v>
      </c>
      <c r="N44">
        <v>61</v>
      </c>
      <c r="O44" s="23">
        <v>1792.35010295857</v>
      </c>
      <c r="P44" s="23">
        <f t="shared" si="5"/>
        <v>996.36387271056492</v>
      </c>
      <c r="Q44" s="23">
        <v>23.6111111111111</v>
      </c>
      <c r="R44" s="23">
        <f t="shared" si="6"/>
        <v>76.913615624244201</v>
      </c>
      <c r="S44" s="2">
        <v>5</v>
      </c>
      <c r="T44">
        <v>1</v>
      </c>
      <c r="U44" s="2">
        <v>4</v>
      </c>
      <c r="V44">
        <v>81.430000000000007</v>
      </c>
      <c r="W44" s="2">
        <v>4</v>
      </c>
      <c r="X44" s="39">
        <v>28</v>
      </c>
    </row>
    <row r="45" spans="2:31" x14ac:dyDescent="0.3">
      <c r="B45" s="6" t="s">
        <v>28</v>
      </c>
      <c r="C45">
        <v>1796.18</v>
      </c>
      <c r="D45">
        <f t="shared" si="7"/>
        <v>1699</v>
      </c>
      <c r="E45">
        <v>370</v>
      </c>
      <c r="F45">
        <v>9902</v>
      </c>
      <c r="G45" s="23">
        <f t="shared" si="3"/>
        <v>14494.817101417215</v>
      </c>
      <c r="H45">
        <v>265</v>
      </c>
      <c r="I45" s="23">
        <f t="shared" si="8"/>
        <v>266.6832669322709</v>
      </c>
      <c r="J45">
        <v>40</v>
      </c>
      <c r="K45" s="23">
        <f t="shared" si="9"/>
        <v>30.020292348297133</v>
      </c>
      <c r="L45" s="2">
        <v>16.43</v>
      </c>
      <c r="M45">
        <v>1582</v>
      </c>
      <c r="N45">
        <v>123</v>
      </c>
      <c r="O45" s="23">
        <v>5292.9937362046503</v>
      </c>
      <c r="P45" s="23">
        <f t="shared" si="5"/>
        <v>10983.057947446678</v>
      </c>
      <c r="Q45" s="23">
        <v>97.0309278350515</v>
      </c>
      <c r="R45" s="23">
        <f t="shared" si="6"/>
        <v>33.287709449171956</v>
      </c>
      <c r="S45" s="2">
        <v>25</v>
      </c>
      <c r="T45">
        <v>7</v>
      </c>
      <c r="U45" s="2">
        <v>4.7</v>
      </c>
      <c r="V45">
        <v>76.239999999999995</v>
      </c>
      <c r="W45" s="2">
        <v>4.43</v>
      </c>
      <c r="X45" s="39">
        <v>220</v>
      </c>
    </row>
    <row r="46" spans="2:31" x14ac:dyDescent="0.3">
      <c r="B46" s="6" t="s">
        <v>29</v>
      </c>
      <c r="C46">
        <v>2380.86</v>
      </c>
      <c r="D46">
        <f t="shared" si="7"/>
        <v>1204</v>
      </c>
      <c r="E46">
        <v>514</v>
      </c>
      <c r="F46">
        <v>6723</v>
      </c>
      <c r="G46" s="23">
        <f t="shared" si="3"/>
        <v>10842.77195722943</v>
      </c>
      <c r="H46">
        <v>213</v>
      </c>
      <c r="I46" s="23">
        <f t="shared" si="8"/>
        <v>210.671875</v>
      </c>
      <c r="J46">
        <v>43</v>
      </c>
      <c r="K46" s="23">
        <f t="shared" si="9"/>
        <v>38.506362741649781</v>
      </c>
      <c r="L46" s="2">
        <v>6.36</v>
      </c>
      <c r="M46">
        <v>1164</v>
      </c>
      <c r="N46">
        <v>117</v>
      </c>
      <c r="O46" s="23">
        <v>4852.1185097369898</v>
      </c>
      <c r="P46" s="23">
        <f t="shared" si="5"/>
        <v>7997.104533595083</v>
      </c>
      <c r="Q46" s="23">
        <v>88.313953488371993</v>
      </c>
      <c r="R46" s="23">
        <f t="shared" si="6"/>
        <v>39.780395710418233</v>
      </c>
      <c r="S46" s="2">
        <v>19</v>
      </c>
      <c r="T46">
        <v>11</v>
      </c>
      <c r="U46" s="2">
        <v>3.2</v>
      </c>
      <c r="V46">
        <v>92.09</v>
      </c>
      <c r="W46" s="2">
        <v>3.09</v>
      </c>
      <c r="X46" s="39">
        <v>165</v>
      </c>
    </row>
    <row r="47" spans="2:31" ht="15" thickBot="1" x14ac:dyDescent="0.35">
      <c r="B47" s="8" t="s">
        <v>30</v>
      </c>
      <c r="C47" s="1">
        <v>1220.25</v>
      </c>
      <c r="D47">
        <f t="shared" si="7"/>
        <v>1089</v>
      </c>
      <c r="E47">
        <v>266</v>
      </c>
      <c r="F47" s="1">
        <v>6158</v>
      </c>
      <c r="G47" s="23">
        <f t="shared" si="3"/>
        <v>8772.2025722607959</v>
      </c>
      <c r="H47" s="1">
        <v>177</v>
      </c>
      <c r="I47" s="23">
        <f t="shared" si="8"/>
        <v>181.18064516129033</v>
      </c>
      <c r="J47" s="25">
        <v>48</v>
      </c>
      <c r="K47" s="23">
        <f t="shared" si="9"/>
        <v>44.186097604190905</v>
      </c>
      <c r="L47" s="5">
        <v>10.67</v>
      </c>
      <c r="M47" s="1">
        <v>1032</v>
      </c>
      <c r="N47" s="1">
        <v>123</v>
      </c>
      <c r="O47" s="24">
        <v>5244.0178296753402</v>
      </c>
      <c r="P47" s="23">
        <f t="shared" si="5"/>
        <v>7164.6749695100953</v>
      </c>
      <c r="Q47" s="24">
        <v>85.161290322580598</v>
      </c>
      <c r="R47" s="23">
        <f t="shared" si="6"/>
        <v>45.405597382837044</v>
      </c>
      <c r="S47" s="5">
        <v>17</v>
      </c>
      <c r="T47" s="1">
        <v>6</v>
      </c>
      <c r="U47" s="5">
        <v>8.5</v>
      </c>
      <c r="V47" s="1">
        <v>83.62</v>
      </c>
      <c r="W47" s="5">
        <v>3.67</v>
      </c>
      <c r="X47" s="40">
        <v>117</v>
      </c>
      <c r="Y47" s="9"/>
      <c r="Z47" s="1"/>
      <c r="AA47" s="1"/>
      <c r="AB47" s="1"/>
      <c r="AC47" s="1"/>
      <c r="AD47" s="1"/>
      <c r="AE47" s="1"/>
    </row>
    <row r="48" spans="2:31" ht="15" thickBot="1" x14ac:dyDescent="0.35">
      <c r="B48" s="3"/>
      <c r="C48" s="35">
        <f t="shared" ref="C48:D48" si="10">AVERAGE(C17:C47)</f>
        <v>493.226</v>
      </c>
      <c r="D48" s="36">
        <f t="shared" si="10"/>
        <v>320.66666666666669</v>
      </c>
      <c r="E48" s="36">
        <f t="shared" ref="E48:N48" si="11">AVERAGE(E17:E47)</f>
        <v>117.53333333333333</v>
      </c>
      <c r="F48" s="36">
        <f t="shared" si="11"/>
        <v>1703.8</v>
      </c>
      <c r="G48" s="36">
        <f t="shared" si="11"/>
        <v>2407.7120458622726</v>
      </c>
      <c r="H48" s="36">
        <f t="shared" si="11"/>
        <v>71.966666666666669</v>
      </c>
      <c r="I48" s="36">
        <f t="shared" si="11"/>
        <v>71.045812147166373</v>
      </c>
      <c r="J48" s="36">
        <f t="shared" si="11"/>
        <v>79.166666666666671</v>
      </c>
      <c r="K48" s="36">
        <f t="shared" si="11"/>
        <v>74.071331538469863</v>
      </c>
      <c r="L48" s="36">
        <f t="shared" si="11"/>
        <v>4.3006666666666673</v>
      </c>
      <c r="M48" s="36">
        <f t="shared" si="11"/>
        <v>405.32258064516128</v>
      </c>
      <c r="N48" s="36">
        <f t="shared" si="11"/>
        <v>76.677419354838705</v>
      </c>
      <c r="O48" s="36">
        <f t="shared" ref="O48" si="12">AVERAGE(O17:O47)</f>
        <v>2667.4129118538513</v>
      </c>
      <c r="P48" s="36">
        <f t="shared" ref="P48" si="13">AVERAGE(P17:P47)</f>
        <v>2629.1651798896528</v>
      </c>
      <c r="Q48" s="36">
        <f t="shared" ref="Q48:W48" si="14">AVERAGE(Q17:Q47)</f>
        <v>38.134697309661767</v>
      </c>
      <c r="R48" s="36">
        <f t="shared" si="14"/>
        <v>70.046278980902656</v>
      </c>
      <c r="S48" s="36">
        <f t="shared" si="14"/>
        <v>7.903225806451613</v>
      </c>
      <c r="T48" s="36">
        <f t="shared" si="14"/>
        <v>3.5483870967741935</v>
      </c>
      <c r="U48" s="36">
        <f t="shared" si="14"/>
        <v>3.3483870967741938</v>
      </c>
      <c r="V48" s="36">
        <f t="shared" si="14"/>
        <v>96.283225806451611</v>
      </c>
      <c r="W48" s="37">
        <f t="shared" si="14"/>
        <v>2.9787096774193556</v>
      </c>
      <c r="X48" s="27">
        <f>AVERAGE(C48,M48)</f>
        <v>449.27429032258067</v>
      </c>
      <c r="Y48" s="28">
        <f>AVERAGE(E48,N48)</f>
        <v>97.105376344086011</v>
      </c>
      <c r="Z48" s="28">
        <f>AVERAGE(F48,O48)</f>
        <v>2185.6064559269257</v>
      </c>
      <c r="AA48" s="28">
        <f>AVERAGE(H48,Q48)</f>
        <v>55.050681988164214</v>
      </c>
      <c r="AB48" s="28">
        <f>AVERAGE(L48,S48)</f>
        <v>6.1019462365591401</v>
      </c>
      <c r="AC48" s="28">
        <f>AVERAGE(J48,R48)</f>
        <v>74.606472823784657</v>
      </c>
      <c r="AD48" s="3"/>
      <c r="AE48" s="30" t="s">
        <v>89</v>
      </c>
    </row>
    <row r="49" spans="2:31" x14ac:dyDescent="0.3">
      <c r="U49" s="3"/>
      <c r="X49" s="27">
        <f>MIN(C48,M48)</f>
        <v>405.32258064516128</v>
      </c>
      <c r="Y49" s="28">
        <f>MIN(E48,N48)</f>
        <v>76.677419354838705</v>
      </c>
      <c r="Z49" s="28">
        <f>MIN(F48,O48)</f>
        <v>1703.8</v>
      </c>
      <c r="AA49" s="28">
        <f>MIN(H48,Q48)</f>
        <v>38.134697309661767</v>
      </c>
      <c r="AB49" s="28">
        <f>MIN(L48,S48)</f>
        <v>4.3006666666666673</v>
      </c>
      <c r="AC49" s="28">
        <f>MIN(J48,R48)</f>
        <v>70.046278980902656</v>
      </c>
      <c r="AD49" s="3"/>
      <c r="AE49" s="30" t="s">
        <v>90</v>
      </c>
    </row>
    <row r="50" spans="2:31" x14ac:dyDescent="0.3">
      <c r="X50" s="27">
        <f>MAX(C48,M48)</f>
        <v>493.226</v>
      </c>
      <c r="Y50" s="28">
        <f>MAX(E48,N48)</f>
        <v>117.53333333333333</v>
      </c>
      <c r="Z50" s="28">
        <f>MAX(F48,O48)</f>
        <v>2667.4129118538513</v>
      </c>
      <c r="AA50" s="28">
        <f>MAX(H48,Q48)</f>
        <v>71.966666666666669</v>
      </c>
      <c r="AB50" s="28">
        <f>MAX(L48,S48)</f>
        <v>7.903225806451613</v>
      </c>
      <c r="AC50" s="28">
        <f>MAX(J48,R48)</f>
        <v>79.166666666666671</v>
      </c>
      <c r="AD50" s="3"/>
      <c r="AE50" s="30" t="s">
        <v>91</v>
      </c>
    </row>
    <row r="51" spans="2:31" x14ac:dyDescent="0.3">
      <c r="X51" s="12">
        <f>_xlfn.STDEV.P(C48,M48)</f>
        <v>43.951709677419359</v>
      </c>
      <c r="Y51" s="3">
        <f>_xlfn.STDEV.P(E48,N48)</f>
        <v>20.42795698924737</v>
      </c>
      <c r="Z51" s="3">
        <f>_xlfn.STDEV.P(F48,O48)</f>
        <v>481.80645592692525</v>
      </c>
      <c r="AA51" s="3">
        <f>_xlfn.STDEV.P(H48,Q48)</f>
        <v>16.915984678502465</v>
      </c>
      <c r="AB51" s="3">
        <f>_xlfn.STDEV.P(L48,S48)</f>
        <v>1.8012795698924722</v>
      </c>
      <c r="AC51" s="3">
        <f>_xlfn.STDEV.P(J48,R48)</f>
        <v>4.5601938428820077</v>
      </c>
      <c r="AD51" s="3"/>
      <c r="AE51" s="30" t="s">
        <v>92</v>
      </c>
    </row>
    <row r="52" spans="2:31" ht="15" customHeight="1" x14ac:dyDescent="0.3">
      <c r="X52" s="12">
        <f>_xlfn.VAR.P(C48,M48)</f>
        <v>1931.7527835681585</v>
      </c>
      <c r="Y52" s="3">
        <f>_xlfn.VAR.P(E48,N48)</f>
        <v>417.30142675454044</v>
      </c>
      <c r="Z52" s="3">
        <f>_xlfn.VAR.P(F48,O48)</f>
        <v>232137.46097286418</v>
      </c>
      <c r="AA52" s="3">
        <f>_xlfn.VAR.P(H48,Q48)</f>
        <v>286.15053764333015</v>
      </c>
      <c r="AB52" s="3">
        <f>_xlfn.VAR.P(L48,S48)</f>
        <v>3.2446080889120097</v>
      </c>
      <c r="AC52" s="3">
        <f>_xlfn.VAR.P(J48,R48)</f>
        <v>20.795367884658972</v>
      </c>
      <c r="AD52" s="3"/>
      <c r="AE52" s="30" t="s">
        <v>93</v>
      </c>
    </row>
    <row r="53" spans="2:31" ht="15" thickBot="1" x14ac:dyDescent="0.35">
      <c r="X53" s="34" t="s">
        <v>95</v>
      </c>
      <c r="Y53" s="4" t="s">
        <v>94</v>
      </c>
      <c r="Z53" s="4" t="s">
        <v>76</v>
      </c>
      <c r="AA53" s="4" t="s">
        <v>77</v>
      </c>
      <c r="AB53" s="4" t="s">
        <v>31</v>
      </c>
      <c r="AC53" s="4" t="s">
        <v>81</v>
      </c>
      <c r="AD53" s="1"/>
      <c r="AE53" s="5"/>
    </row>
    <row r="57" spans="2:31" x14ac:dyDescent="0.3">
      <c r="B57" s="2"/>
      <c r="C57" s="46" t="s">
        <v>32</v>
      </c>
      <c r="D57" s="47"/>
      <c r="E57" s="3"/>
      <c r="F57" s="2"/>
      <c r="G57" s="46" t="s">
        <v>33</v>
      </c>
      <c r="H57" s="47"/>
      <c r="I57" s="3"/>
      <c r="J57" s="2"/>
    </row>
    <row r="58" spans="2:31" ht="15" thickBot="1" x14ac:dyDescent="0.35">
      <c r="B58" s="5"/>
      <c r="C58" s="16" t="s">
        <v>43</v>
      </c>
      <c r="D58" s="4" t="s">
        <v>44</v>
      </c>
      <c r="E58" s="42" t="s">
        <v>98</v>
      </c>
      <c r="F58" s="7" t="s">
        <v>98</v>
      </c>
      <c r="G58" s="16" t="s">
        <v>43</v>
      </c>
      <c r="H58" s="4" t="s">
        <v>44</v>
      </c>
      <c r="I58" s="42" t="s">
        <v>98</v>
      </c>
      <c r="J58" s="7" t="s">
        <v>98</v>
      </c>
    </row>
    <row r="59" spans="2:31" x14ac:dyDescent="0.3">
      <c r="B59" s="17" t="s">
        <v>45</v>
      </c>
      <c r="C59" s="10">
        <v>38</v>
      </c>
      <c r="D59" s="11">
        <v>29</v>
      </c>
      <c r="E59">
        <v>119</v>
      </c>
      <c r="F59" s="19">
        <v>189</v>
      </c>
      <c r="G59" s="11">
        <v>42</v>
      </c>
      <c r="H59" s="11">
        <v>63</v>
      </c>
      <c r="I59" s="11">
        <v>95</v>
      </c>
      <c r="J59" s="19">
        <v>119</v>
      </c>
    </row>
    <row r="60" spans="2:31" x14ac:dyDescent="0.3">
      <c r="B60" s="17" t="s">
        <v>46</v>
      </c>
      <c r="C60">
        <v>70</v>
      </c>
      <c r="D60" s="3">
        <v>28</v>
      </c>
      <c r="E60">
        <v>215</v>
      </c>
      <c r="F60" s="2">
        <v>271</v>
      </c>
      <c r="G60">
        <v>49</v>
      </c>
      <c r="H60" s="3">
        <v>68</v>
      </c>
      <c r="I60" s="25">
        <v>138</v>
      </c>
      <c r="J60" s="2">
        <v>175</v>
      </c>
    </row>
    <row r="61" spans="2:31" x14ac:dyDescent="0.3">
      <c r="B61" s="17" t="s">
        <v>47</v>
      </c>
      <c r="C61">
        <v>60</v>
      </c>
      <c r="D61" s="3">
        <v>19</v>
      </c>
      <c r="E61">
        <v>108</v>
      </c>
      <c r="F61" s="2">
        <v>109</v>
      </c>
      <c r="G61">
        <v>13</v>
      </c>
      <c r="H61" s="3">
        <v>17</v>
      </c>
      <c r="I61" s="25">
        <v>28</v>
      </c>
      <c r="J61" s="2">
        <v>37</v>
      </c>
    </row>
    <row r="62" spans="2:31" x14ac:dyDescent="0.3">
      <c r="B62" s="17" t="s">
        <v>48</v>
      </c>
      <c r="C62">
        <v>31</v>
      </c>
      <c r="D62" s="3">
        <v>25</v>
      </c>
      <c r="E62">
        <v>106</v>
      </c>
      <c r="F62" s="2">
        <v>167</v>
      </c>
      <c r="G62">
        <v>29</v>
      </c>
      <c r="H62" s="3">
        <v>46</v>
      </c>
      <c r="I62" s="25">
        <v>92</v>
      </c>
      <c r="J62" s="2">
        <v>103</v>
      </c>
    </row>
    <row r="63" spans="2:31" x14ac:dyDescent="0.3">
      <c r="B63" s="17" t="s">
        <v>49</v>
      </c>
      <c r="C63">
        <v>51</v>
      </c>
      <c r="D63" s="3">
        <v>24</v>
      </c>
      <c r="E63">
        <v>157</v>
      </c>
      <c r="F63" s="2">
        <v>229</v>
      </c>
      <c r="G63">
        <v>47</v>
      </c>
      <c r="H63" s="3">
        <v>55</v>
      </c>
      <c r="I63" s="25">
        <v>126</v>
      </c>
      <c r="J63" s="2">
        <v>157</v>
      </c>
    </row>
    <row r="64" spans="2:31" x14ac:dyDescent="0.3">
      <c r="B64" s="17" t="s">
        <v>50</v>
      </c>
      <c r="C64">
        <v>41</v>
      </c>
      <c r="D64" s="3">
        <v>22</v>
      </c>
      <c r="E64">
        <v>86</v>
      </c>
      <c r="F64" s="2">
        <v>122</v>
      </c>
      <c r="G64">
        <v>29</v>
      </c>
      <c r="H64" s="3">
        <v>28</v>
      </c>
      <c r="I64" s="25">
        <v>65</v>
      </c>
      <c r="J64" s="2">
        <v>65</v>
      </c>
    </row>
    <row r="65" spans="2:10" x14ac:dyDescent="0.3">
      <c r="B65" s="17" t="s">
        <v>51</v>
      </c>
      <c r="C65">
        <v>78</v>
      </c>
      <c r="D65" s="3">
        <v>24</v>
      </c>
      <c r="E65">
        <v>361</v>
      </c>
      <c r="F65" s="2">
        <v>338</v>
      </c>
      <c r="G65">
        <v>157</v>
      </c>
      <c r="H65" s="3">
        <v>117</v>
      </c>
      <c r="I65" s="25">
        <v>290</v>
      </c>
      <c r="J65" s="2">
        <v>297</v>
      </c>
    </row>
    <row r="66" spans="2:10" x14ac:dyDescent="0.3">
      <c r="B66" s="17" t="s">
        <v>52</v>
      </c>
      <c r="C66">
        <v>92</v>
      </c>
      <c r="D66" s="3">
        <v>25</v>
      </c>
      <c r="E66">
        <v>208</v>
      </c>
      <c r="F66" s="2">
        <v>271</v>
      </c>
      <c r="G66">
        <v>67</v>
      </c>
      <c r="H66" s="3">
        <v>67</v>
      </c>
      <c r="I66" s="25">
        <v>111</v>
      </c>
      <c r="J66" s="2">
        <v>149</v>
      </c>
    </row>
    <row r="67" spans="2:10" x14ac:dyDescent="0.3">
      <c r="B67" s="17" t="s">
        <v>53</v>
      </c>
      <c r="C67">
        <v>39</v>
      </c>
      <c r="D67" s="3">
        <v>19</v>
      </c>
      <c r="E67">
        <v>62</v>
      </c>
      <c r="F67" s="2">
        <v>56</v>
      </c>
      <c r="G67">
        <v>114</v>
      </c>
      <c r="H67" s="3">
        <v>69</v>
      </c>
      <c r="I67" s="25">
        <v>190</v>
      </c>
      <c r="J67" s="2">
        <v>172</v>
      </c>
    </row>
    <row r="68" spans="2:10" x14ac:dyDescent="0.3">
      <c r="B68" s="17" t="s">
        <v>54</v>
      </c>
      <c r="C68">
        <v>60</v>
      </c>
      <c r="D68" s="3">
        <v>26</v>
      </c>
      <c r="E68">
        <v>178</v>
      </c>
      <c r="F68" s="2">
        <v>267</v>
      </c>
      <c r="G68">
        <v>12</v>
      </c>
      <c r="H68" s="3">
        <v>14</v>
      </c>
      <c r="I68" s="25">
        <v>18</v>
      </c>
      <c r="J68" s="2">
        <v>20</v>
      </c>
    </row>
    <row r="69" spans="2:10" x14ac:dyDescent="0.3">
      <c r="B69" s="17" t="s">
        <v>55</v>
      </c>
      <c r="C69">
        <v>70</v>
      </c>
      <c r="D69" s="3">
        <v>30</v>
      </c>
      <c r="E69">
        <v>169</v>
      </c>
      <c r="F69" s="2">
        <v>231</v>
      </c>
      <c r="G69">
        <v>42</v>
      </c>
      <c r="H69" s="3">
        <v>42</v>
      </c>
      <c r="I69" s="25">
        <v>126</v>
      </c>
      <c r="J69" s="2">
        <v>139</v>
      </c>
    </row>
    <row r="70" spans="2:10" x14ac:dyDescent="0.3">
      <c r="B70" s="17" t="s">
        <v>56</v>
      </c>
      <c r="C70">
        <v>20</v>
      </c>
      <c r="D70" s="3">
        <v>21</v>
      </c>
      <c r="E70">
        <v>44</v>
      </c>
      <c r="F70" s="2">
        <v>78</v>
      </c>
      <c r="G70">
        <v>17</v>
      </c>
      <c r="H70" s="3">
        <v>27</v>
      </c>
      <c r="I70" s="25">
        <v>36</v>
      </c>
      <c r="J70" s="2">
        <v>48</v>
      </c>
    </row>
    <row r="71" spans="2:10" x14ac:dyDescent="0.3">
      <c r="B71" s="17" t="s">
        <v>57</v>
      </c>
      <c r="C71">
        <v>42</v>
      </c>
      <c r="D71" s="3">
        <v>18</v>
      </c>
      <c r="E71">
        <v>86</v>
      </c>
      <c r="F71" s="2">
        <v>95</v>
      </c>
      <c r="G71">
        <v>19</v>
      </c>
      <c r="H71" s="3">
        <v>27</v>
      </c>
      <c r="I71" s="25">
        <v>45</v>
      </c>
      <c r="J71" s="2">
        <v>61</v>
      </c>
    </row>
    <row r="72" spans="2:10" x14ac:dyDescent="0.3">
      <c r="B72" s="17" t="s">
        <v>58</v>
      </c>
      <c r="C72">
        <v>90</v>
      </c>
      <c r="D72" s="3">
        <v>30</v>
      </c>
      <c r="E72">
        <v>370</v>
      </c>
      <c r="F72" s="2">
        <v>457</v>
      </c>
      <c r="G72">
        <v>106</v>
      </c>
      <c r="H72" s="3">
        <v>106</v>
      </c>
      <c r="I72" s="25">
        <v>262</v>
      </c>
      <c r="J72" s="2">
        <v>364</v>
      </c>
    </row>
    <row r="73" spans="2:10" x14ac:dyDescent="0.3">
      <c r="B73" s="17" t="s">
        <v>59</v>
      </c>
      <c r="C73">
        <v>28</v>
      </c>
      <c r="D73" s="3">
        <v>22</v>
      </c>
      <c r="E73">
        <v>78</v>
      </c>
      <c r="F73" s="2">
        <v>108</v>
      </c>
      <c r="G73">
        <v>17</v>
      </c>
      <c r="H73" s="3">
        <v>21</v>
      </c>
      <c r="I73" s="25">
        <v>60</v>
      </c>
      <c r="J73" s="2">
        <v>74</v>
      </c>
    </row>
    <row r="74" spans="2:10" x14ac:dyDescent="0.3">
      <c r="B74" s="17" t="s">
        <v>60</v>
      </c>
      <c r="C74">
        <v>22</v>
      </c>
      <c r="D74" s="3">
        <v>21</v>
      </c>
      <c r="E74">
        <v>43</v>
      </c>
      <c r="F74" s="2">
        <v>65</v>
      </c>
      <c r="G74">
        <v>18</v>
      </c>
      <c r="H74" s="3">
        <v>29</v>
      </c>
      <c r="I74" s="25">
        <v>28</v>
      </c>
      <c r="J74" s="2">
        <v>45</v>
      </c>
    </row>
    <row r="75" spans="2:10" x14ac:dyDescent="0.3">
      <c r="B75" s="17" t="s">
        <v>61</v>
      </c>
      <c r="C75">
        <v>41</v>
      </c>
      <c r="D75" s="3">
        <v>24</v>
      </c>
      <c r="E75">
        <v>86</v>
      </c>
      <c r="F75" s="2">
        <v>112</v>
      </c>
      <c r="G75">
        <v>20</v>
      </c>
      <c r="H75" s="3">
        <v>36</v>
      </c>
      <c r="I75" s="25">
        <v>56</v>
      </c>
      <c r="J75" s="2">
        <v>74</v>
      </c>
    </row>
    <row r="76" spans="2:10" x14ac:dyDescent="0.3">
      <c r="B76" s="17" t="s">
        <v>62</v>
      </c>
      <c r="C76">
        <v>39</v>
      </c>
      <c r="D76" s="3">
        <v>24</v>
      </c>
      <c r="E76">
        <v>81</v>
      </c>
      <c r="F76" s="2">
        <v>103</v>
      </c>
      <c r="G76">
        <v>19</v>
      </c>
      <c r="H76" s="3">
        <v>32</v>
      </c>
      <c r="I76" s="25">
        <v>44</v>
      </c>
      <c r="J76" s="2">
        <v>55</v>
      </c>
    </row>
    <row r="77" spans="2:10" x14ac:dyDescent="0.3">
      <c r="B77" s="17" t="s">
        <v>63</v>
      </c>
      <c r="C77">
        <v>52</v>
      </c>
      <c r="D77" s="3">
        <v>26</v>
      </c>
      <c r="E77">
        <v>162</v>
      </c>
      <c r="F77" s="2">
        <v>225</v>
      </c>
      <c r="G77">
        <v>57</v>
      </c>
      <c r="H77" s="3">
        <v>56</v>
      </c>
      <c r="I77" s="25">
        <v>138</v>
      </c>
      <c r="J77" s="2">
        <v>142</v>
      </c>
    </row>
    <row r="78" spans="2:10" x14ac:dyDescent="0.3">
      <c r="B78" s="17" t="s">
        <v>64</v>
      </c>
      <c r="C78">
        <v>35</v>
      </c>
      <c r="D78" s="3">
        <v>21</v>
      </c>
      <c r="E78">
        <v>71</v>
      </c>
      <c r="F78" s="2">
        <v>81</v>
      </c>
      <c r="G78">
        <v>16</v>
      </c>
      <c r="H78" s="3">
        <v>25</v>
      </c>
      <c r="I78" s="25">
        <v>42</v>
      </c>
      <c r="J78" s="2">
        <v>48</v>
      </c>
    </row>
    <row r="79" spans="2:10" x14ac:dyDescent="0.3">
      <c r="B79" s="17" t="s">
        <v>65</v>
      </c>
      <c r="C79">
        <v>43</v>
      </c>
      <c r="D79" s="3">
        <v>23</v>
      </c>
      <c r="E79">
        <v>112</v>
      </c>
      <c r="F79" s="2">
        <v>157</v>
      </c>
      <c r="G79">
        <v>30</v>
      </c>
      <c r="H79" s="3">
        <v>34</v>
      </c>
      <c r="I79" s="25">
        <v>71</v>
      </c>
      <c r="J79" s="2">
        <v>72</v>
      </c>
    </row>
    <row r="80" spans="2:10" x14ac:dyDescent="0.3">
      <c r="B80" s="17" t="s">
        <v>66</v>
      </c>
      <c r="C80">
        <v>40</v>
      </c>
      <c r="D80" s="3">
        <v>22</v>
      </c>
      <c r="E80">
        <v>145</v>
      </c>
      <c r="F80" s="2">
        <v>180</v>
      </c>
      <c r="G80">
        <v>33</v>
      </c>
      <c r="H80" s="3">
        <v>42</v>
      </c>
      <c r="I80" s="25">
        <v>111</v>
      </c>
      <c r="J80" s="2">
        <v>134</v>
      </c>
    </row>
    <row r="81" spans="2:16" x14ac:dyDescent="0.3">
      <c r="B81" s="17" t="s">
        <v>67</v>
      </c>
      <c r="C81">
        <v>74</v>
      </c>
      <c r="D81" s="3">
        <v>31</v>
      </c>
      <c r="E81">
        <v>281</v>
      </c>
      <c r="F81" s="2">
        <v>394</v>
      </c>
      <c r="G81">
        <v>89</v>
      </c>
      <c r="H81" s="3">
        <v>104</v>
      </c>
      <c r="I81" s="25">
        <v>231</v>
      </c>
      <c r="J81" s="2">
        <v>254</v>
      </c>
    </row>
    <row r="82" spans="2:16" x14ac:dyDescent="0.3">
      <c r="B82" s="17" t="s">
        <v>68</v>
      </c>
      <c r="C82">
        <v>43</v>
      </c>
      <c r="D82" s="3">
        <v>18</v>
      </c>
      <c r="E82">
        <v>67</v>
      </c>
      <c r="F82" s="2">
        <v>96</v>
      </c>
      <c r="G82">
        <v>12</v>
      </c>
      <c r="H82" s="3">
        <v>24</v>
      </c>
      <c r="I82" s="25">
        <v>24</v>
      </c>
      <c r="J82" s="2">
        <v>48</v>
      </c>
    </row>
    <row r="83" spans="2:16" x14ac:dyDescent="0.3">
      <c r="B83" s="17" t="s">
        <v>69</v>
      </c>
      <c r="C83">
        <v>54</v>
      </c>
      <c r="D83" s="3">
        <v>26</v>
      </c>
      <c r="E83">
        <v>177</v>
      </c>
      <c r="F83" s="2">
        <v>260</v>
      </c>
      <c r="H83" s="3"/>
      <c r="J83" s="2"/>
    </row>
    <row r="84" spans="2:16" x14ac:dyDescent="0.3">
      <c r="B84" s="17" t="s">
        <v>70</v>
      </c>
      <c r="C84">
        <v>32</v>
      </c>
      <c r="D84" s="3">
        <v>24</v>
      </c>
      <c r="E84">
        <v>94</v>
      </c>
      <c r="F84" s="2">
        <v>148</v>
      </c>
      <c r="G84">
        <v>23</v>
      </c>
      <c r="H84" s="3">
        <v>33</v>
      </c>
      <c r="I84" s="25">
        <v>69</v>
      </c>
      <c r="J84" s="2">
        <v>82</v>
      </c>
    </row>
    <row r="85" spans="2:16" x14ac:dyDescent="0.3">
      <c r="B85" s="17" t="s">
        <v>71</v>
      </c>
      <c r="C85">
        <v>28</v>
      </c>
      <c r="D85" s="3">
        <v>18</v>
      </c>
      <c r="E85">
        <v>60</v>
      </c>
      <c r="F85" s="2">
        <v>84</v>
      </c>
      <c r="G85">
        <v>33</v>
      </c>
      <c r="H85" s="3">
        <v>44</v>
      </c>
      <c r="I85" s="25">
        <v>44</v>
      </c>
      <c r="J85" s="2">
        <v>64</v>
      </c>
    </row>
    <row r="86" spans="2:16" x14ac:dyDescent="0.3">
      <c r="B86" s="17" t="s">
        <v>72</v>
      </c>
      <c r="C86">
        <v>36</v>
      </c>
      <c r="D86" s="3">
        <v>25</v>
      </c>
      <c r="E86">
        <v>68</v>
      </c>
      <c r="F86" s="2">
        <v>100</v>
      </c>
      <c r="G86">
        <v>16</v>
      </c>
      <c r="H86" s="3">
        <v>24</v>
      </c>
      <c r="I86" s="25">
        <v>36</v>
      </c>
      <c r="J86" s="2">
        <v>54</v>
      </c>
    </row>
    <row r="87" spans="2:16" x14ac:dyDescent="0.3">
      <c r="B87" s="17" t="s">
        <v>73</v>
      </c>
      <c r="C87">
        <v>97</v>
      </c>
      <c r="D87" s="3">
        <v>26</v>
      </c>
      <c r="E87">
        <v>724</v>
      </c>
      <c r="F87" s="2">
        <v>858</v>
      </c>
      <c r="G87">
        <v>251</v>
      </c>
      <c r="H87" s="3">
        <v>119</v>
      </c>
      <c r="I87" s="25">
        <v>1125</v>
      </c>
      <c r="J87" s="2">
        <v>574</v>
      </c>
    </row>
    <row r="88" spans="2:16" x14ac:dyDescent="0.3">
      <c r="B88" s="17" t="s">
        <v>74</v>
      </c>
      <c r="C88">
        <v>86</v>
      </c>
      <c r="D88" s="3">
        <v>31</v>
      </c>
      <c r="E88">
        <v>490</v>
      </c>
      <c r="F88" s="2">
        <v>674</v>
      </c>
      <c r="G88">
        <v>320</v>
      </c>
      <c r="H88" s="3">
        <v>194</v>
      </c>
      <c r="I88" s="25">
        <v>695</v>
      </c>
      <c r="J88" s="2">
        <v>509</v>
      </c>
    </row>
    <row r="89" spans="2:16" ht="15" thickBot="1" x14ac:dyDescent="0.35">
      <c r="B89" s="18" t="s">
        <v>75</v>
      </c>
      <c r="C89">
        <v>93</v>
      </c>
      <c r="D89" s="1">
        <v>30</v>
      </c>
      <c r="E89">
        <v>528</v>
      </c>
      <c r="F89" s="5">
        <v>774</v>
      </c>
      <c r="G89">
        <v>155</v>
      </c>
      <c r="H89" s="3">
        <v>111</v>
      </c>
      <c r="I89" s="1">
        <v>506</v>
      </c>
      <c r="J89" s="2">
        <v>583</v>
      </c>
      <c r="K89" s="9"/>
      <c r="L89" s="1"/>
      <c r="M89" s="1"/>
      <c r="N89" s="1"/>
    </row>
    <row r="90" spans="2:16" ht="15" thickBot="1" x14ac:dyDescent="0.35">
      <c r="C90" s="31">
        <f t="shared" ref="C90:E90" si="15">AVERAGE(C59:C89)</f>
        <v>52.41935483870968</v>
      </c>
      <c r="D90" s="32">
        <f>AVERAGE(D59:D89)</f>
        <v>24.258064516129032</v>
      </c>
      <c r="E90" s="31">
        <f t="shared" si="15"/>
        <v>178.58064516129033</v>
      </c>
      <c r="F90" s="32">
        <f>AVERAGE(F59:F89)</f>
        <v>235.45161290322579</v>
      </c>
      <c r="G90" s="31">
        <f>AVERAGE(G59:G89)</f>
        <v>61.733333333333334</v>
      </c>
      <c r="H90" s="33">
        <f>AVERAGE(H59:H89)</f>
        <v>55.8</v>
      </c>
      <c r="I90" s="31">
        <f t="shared" ref="I90:J90" si="16">AVERAGE(I59:I89)</f>
        <v>163.4</v>
      </c>
      <c r="J90" s="32">
        <f t="shared" si="16"/>
        <v>157.26666666666668</v>
      </c>
      <c r="K90" s="26">
        <f>AVERAGE(C90,G90)</f>
        <v>57.076344086021507</v>
      </c>
      <c r="L90" s="20">
        <f>AVERAGE(D90,H90)</f>
        <v>40.029032258064518</v>
      </c>
      <c r="M90" s="26">
        <f>AVERAGE(E90,I90)</f>
        <v>170.99032258064517</v>
      </c>
      <c r="N90" s="20">
        <f>AVERAGE(F90,J90)</f>
        <v>196.35913978494625</v>
      </c>
      <c r="O90" s="11"/>
      <c r="P90" s="29" t="s">
        <v>89</v>
      </c>
    </row>
    <row r="91" spans="2:16" x14ac:dyDescent="0.3">
      <c r="K91" s="27">
        <f>MIN(C90,G90)</f>
        <v>52.41935483870968</v>
      </c>
      <c r="L91" s="28">
        <f>MIN(D90,H90)</f>
        <v>24.258064516129032</v>
      </c>
      <c r="M91" s="27">
        <f>MIN(E90,I90)</f>
        <v>163.4</v>
      </c>
      <c r="N91" s="28">
        <f>MIN(F90,J90)</f>
        <v>157.26666666666668</v>
      </c>
      <c r="O91" s="3"/>
      <c r="P91" s="30" t="s">
        <v>90</v>
      </c>
    </row>
    <row r="92" spans="2:16" x14ac:dyDescent="0.3">
      <c r="K92" s="27">
        <f>MAX(C90,G90)</f>
        <v>61.733333333333334</v>
      </c>
      <c r="L92" s="28">
        <f>MAX(D90,H90)</f>
        <v>55.8</v>
      </c>
      <c r="M92" s="27">
        <f>MAX(E90,I90)</f>
        <v>178.58064516129033</v>
      </c>
      <c r="N92" s="28">
        <f>MAX(F90,J90)</f>
        <v>235.45161290322579</v>
      </c>
      <c r="O92" s="3"/>
      <c r="P92" s="30" t="s">
        <v>91</v>
      </c>
    </row>
    <row r="93" spans="2:16" x14ac:dyDescent="0.3">
      <c r="K93" s="12">
        <f>_xlfn.STDEV.P(C90,G90)</f>
        <v>4.6569892473118273</v>
      </c>
      <c r="L93" s="3">
        <f>_xlfn.STDEV.P(D90,H90)</f>
        <v>15.770967741935474</v>
      </c>
      <c r="M93" s="12">
        <f>_xlfn.STDEV.P(E90,I90)</f>
        <v>7.5903225806451644</v>
      </c>
      <c r="N93" s="3">
        <f>_xlfn.STDEV.P(F90,J90)</f>
        <v>39.092473118279528</v>
      </c>
      <c r="O93" s="3"/>
      <c r="P93" s="30" t="s">
        <v>92</v>
      </c>
    </row>
    <row r="94" spans="2:16" x14ac:dyDescent="0.3">
      <c r="K94" s="12">
        <f>_xlfn.VAR.P(C90,G90)</f>
        <v>21.687548849577979</v>
      </c>
      <c r="L94" s="3">
        <f>_xlfn.VAR.P(D90,H90)</f>
        <v>248.72342351716929</v>
      </c>
      <c r="M94" s="12">
        <f>_xlfn.VAR.P(E90,I90)</f>
        <v>57.61299687825187</v>
      </c>
      <c r="N94" s="3">
        <f>_xlfn.VAR.P(F90,J90)</f>
        <v>1528.2214545034076</v>
      </c>
      <c r="O94" s="3"/>
      <c r="P94" s="30" t="s">
        <v>93</v>
      </c>
    </row>
    <row r="95" spans="2:16" ht="15" thickBot="1" x14ac:dyDescent="0.35">
      <c r="K95" s="45" t="s">
        <v>43</v>
      </c>
      <c r="L95" s="4" t="s">
        <v>44</v>
      </c>
      <c r="M95" s="45" t="s">
        <v>99</v>
      </c>
      <c r="N95" s="4" t="s">
        <v>100</v>
      </c>
      <c r="O95" s="1"/>
      <c r="P95" s="5"/>
    </row>
  </sheetData>
  <mergeCells count="2">
    <mergeCell ref="C57:D57"/>
    <mergeCell ref="G57:H5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2023-03-16T13:31:23Z</dcterms:created>
  <dcterms:modified xsi:type="dcterms:W3CDTF">2023-07-05T15:56:33Z</dcterms:modified>
</cp:coreProperties>
</file>