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9" i="1" l="1"/>
  <c r="AF49" i="1"/>
  <c r="AB45" i="1" l="1"/>
  <c r="P86" i="1"/>
  <c r="Q86" i="1"/>
  <c r="Q90" i="1"/>
  <c r="Q89" i="1"/>
  <c r="Q88" i="1"/>
  <c r="Q87" i="1"/>
  <c r="P90" i="1"/>
  <c r="P89" i="1"/>
  <c r="P88" i="1"/>
  <c r="P87" i="1"/>
  <c r="O90" i="1"/>
  <c r="O89" i="1"/>
  <c r="N90" i="1"/>
  <c r="N89" i="1"/>
  <c r="AE49" i="1"/>
  <c r="AE48" i="1"/>
  <c r="AD49" i="1"/>
  <c r="AD48" i="1"/>
  <c r="AC49" i="1"/>
  <c r="AC48" i="1"/>
  <c r="AB49" i="1"/>
  <c r="AB48" i="1"/>
  <c r="AG48" i="1"/>
  <c r="AF48" i="1"/>
  <c r="AG45" i="1"/>
  <c r="AF45" i="1"/>
  <c r="X45" i="1" l="1"/>
  <c r="Y45" i="1"/>
  <c r="Z45" i="1"/>
  <c r="AA45" i="1"/>
  <c r="H32" i="1"/>
  <c r="M32" i="1"/>
  <c r="O32" i="1"/>
  <c r="P32" i="1"/>
  <c r="R32" i="1"/>
  <c r="S32" i="1"/>
  <c r="U32" i="1"/>
  <c r="H33" i="1"/>
  <c r="M33" i="1"/>
  <c r="O33" i="1"/>
  <c r="P33" i="1"/>
  <c r="R33" i="1"/>
  <c r="T33" i="1" s="1"/>
  <c r="V33" i="1" s="1"/>
  <c r="S33" i="1"/>
  <c r="U33" i="1"/>
  <c r="H34" i="1"/>
  <c r="M34" i="1"/>
  <c r="O34" i="1"/>
  <c r="P34" i="1"/>
  <c r="R34" i="1"/>
  <c r="T34" i="1" s="1"/>
  <c r="V34" i="1" s="1"/>
  <c r="S34" i="1"/>
  <c r="U34" i="1"/>
  <c r="H35" i="1"/>
  <c r="M35" i="1"/>
  <c r="O35" i="1"/>
  <c r="P35" i="1"/>
  <c r="R35" i="1"/>
  <c r="S35" i="1"/>
  <c r="T35" i="1" s="1"/>
  <c r="V35" i="1" s="1"/>
  <c r="U35" i="1"/>
  <c r="H36" i="1"/>
  <c r="M36" i="1"/>
  <c r="O36" i="1"/>
  <c r="P36" i="1"/>
  <c r="R36" i="1"/>
  <c r="S36" i="1"/>
  <c r="U36" i="1"/>
  <c r="H37" i="1"/>
  <c r="M37" i="1"/>
  <c r="O37" i="1"/>
  <c r="P37" i="1"/>
  <c r="R37" i="1"/>
  <c r="T37" i="1" s="1"/>
  <c r="V37" i="1" s="1"/>
  <c r="S37" i="1"/>
  <c r="U37" i="1"/>
  <c r="H38" i="1"/>
  <c r="M38" i="1"/>
  <c r="O38" i="1"/>
  <c r="P38" i="1"/>
  <c r="R38" i="1"/>
  <c r="S38" i="1"/>
  <c r="U38" i="1"/>
  <c r="H39" i="1"/>
  <c r="M39" i="1"/>
  <c r="O39" i="1"/>
  <c r="P39" i="1"/>
  <c r="R39" i="1"/>
  <c r="T39" i="1" s="1"/>
  <c r="V39" i="1" s="1"/>
  <c r="S39" i="1"/>
  <c r="U39" i="1"/>
  <c r="H40" i="1"/>
  <c r="M40" i="1"/>
  <c r="O40" i="1"/>
  <c r="P40" i="1"/>
  <c r="R40" i="1"/>
  <c r="S40" i="1"/>
  <c r="T40" i="1" s="1"/>
  <c r="V40" i="1" s="1"/>
  <c r="U40" i="1"/>
  <c r="H41" i="1"/>
  <c r="M41" i="1"/>
  <c r="O41" i="1"/>
  <c r="P41" i="1"/>
  <c r="R41" i="1"/>
  <c r="T41" i="1" s="1"/>
  <c r="V41" i="1" s="1"/>
  <c r="S41" i="1"/>
  <c r="U41" i="1"/>
  <c r="H42" i="1"/>
  <c r="M42" i="1"/>
  <c r="O42" i="1"/>
  <c r="P42" i="1"/>
  <c r="R42" i="1"/>
  <c r="S42" i="1"/>
  <c r="U42" i="1"/>
  <c r="H43" i="1"/>
  <c r="M43" i="1"/>
  <c r="O43" i="1"/>
  <c r="P43" i="1"/>
  <c r="R43" i="1"/>
  <c r="S43" i="1"/>
  <c r="T43" i="1"/>
  <c r="V43" i="1" s="1"/>
  <c r="U43" i="1"/>
  <c r="H44" i="1"/>
  <c r="M44" i="1"/>
  <c r="O44" i="1"/>
  <c r="P44" i="1"/>
  <c r="R44" i="1"/>
  <c r="S44" i="1"/>
  <c r="U44" i="1"/>
  <c r="H14" i="1"/>
  <c r="M14" i="1"/>
  <c r="O14" i="1"/>
  <c r="P14" i="1"/>
  <c r="R14" i="1"/>
  <c r="S14" i="1"/>
  <c r="U14" i="1"/>
  <c r="H15" i="1"/>
  <c r="M15" i="1"/>
  <c r="O15" i="1"/>
  <c r="P15" i="1"/>
  <c r="R15" i="1"/>
  <c r="T15" i="1" s="1"/>
  <c r="V15" i="1" s="1"/>
  <c r="S15" i="1"/>
  <c r="U15" i="1"/>
  <c r="H16" i="1"/>
  <c r="M16" i="1"/>
  <c r="O16" i="1"/>
  <c r="P16" i="1"/>
  <c r="R16" i="1"/>
  <c r="S16" i="1"/>
  <c r="U16" i="1"/>
  <c r="H17" i="1"/>
  <c r="M17" i="1"/>
  <c r="O17" i="1"/>
  <c r="P17" i="1"/>
  <c r="R17" i="1"/>
  <c r="S17" i="1"/>
  <c r="U17" i="1"/>
  <c r="H18" i="1"/>
  <c r="M18" i="1"/>
  <c r="O18" i="1"/>
  <c r="P18" i="1"/>
  <c r="R18" i="1"/>
  <c r="S18" i="1"/>
  <c r="U18" i="1"/>
  <c r="H19" i="1"/>
  <c r="M19" i="1"/>
  <c r="O19" i="1"/>
  <c r="P19" i="1"/>
  <c r="R19" i="1"/>
  <c r="S19" i="1"/>
  <c r="U19" i="1"/>
  <c r="H20" i="1"/>
  <c r="M20" i="1"/>
  <c r="O20" i="1"/>
  <c r="P20" i="1"/>
  <c r="R20" i="1"/>
  <c r="S20" i="1"/>
  <c r="U20" i="1"/>
  <c r="H21" i="1"/>
  <c r="M21" i="1"/>
  <c r="O21" i="1"/>
  <c r="P21" i="1"/>
  <c r="R21" i="1"/>
  <c r="S21" i="1"/>
  <c r="T21" i="1" s="1"/>
  <c r="V21" i="1" s="1"/>
  <c r="U21" i="1"/>
  <c r="H22" i="1"/>
  <c r="M22" i="1"/>
  <c r="O22" i="1"/>
  <c r="P22" i="1"/>
  <c r="R22" i="1"/>
  <c r="S22" i="1"/>
  <c r="T22" i="1" s="1"/>
  <c r="V22" i="1" s="1"/>
  <c r="U22" i="1"/>
  <c r="H23" i="1"/>
  <c r="M23" i="1"/>
  <c r="O23" i="1"/>
  <c r="P23" i="1"/>
  <c r="R23" i="1"/>
  <c r="S23" i="1"/>
  <c r="U23" i="1"/>
  <c r="H24" i="1"/>
  <c r="M24" i="1"/>
  <c r="O24" i="1"/>
  <c r="P24" i="1"/>
  <c r="R24" i="1"/>
  <c r="S24" i="1"/>
  <c r="U24" i="1"/>
  <c r="H25" i="1"/>
  <c r="M25" i="1"/>
  <c r="O25" i="1"/>
  <c r="P25" i="1"/>
  <c r="R25" i="1"/>
  <c r="S25" i="1"/>
  <c r="U25" i="1"/>
  <c r="H26" i="1"/>
  <c r="M26" i="1"/>
  <c r="O26" i="1"/>
  <c r="P26" i="1"/>
  <c r="R26" i="1"/>
  <c r="S26" i="1"/>
  <c r="U26" i="1"/>
  <c r="H27" i="1"/>
  <c r="M27" i="1"/>
  <c r="O27" i="1"/>
  <c r="P27" i="1"/>
  <c r="R27" i="1"/>
  <c r="T27" i="1" s="1"/>
  <c r="V27" i="1" s="1"/>
  <c r="S27" i="1"/>
  <c r="U27" i="1"/>
  <c r="H28" i="1"/>
  <c r="M28" i="1"/>
  <c r="O28" i="1"/>
  <c r="P28" i="1"/>
  <c r="R28" i="1"/>
  <c r="S28" i="1"/>
  <c r="U28" i="1"/>
  <c r="H29" i="1"/>
  <c r="M29" i="1"/>
  <c r="O29" i="1"/>
  <c r="P29" i="1"/>
  <c r="R29" i="1"/>
  <c r="S29" i="1"/>
  <c r="U29" i="1"/>
  <c r="H30" i="1"/>
  <c r="M30" i="1"/>
  <c r="O30" i="1"/>
  <c r="P30" i="1"/>
  <c r="R30" i="1"/>
  <c r="S30" i="1"/>
  <c r="U30" i="1"/>
  <c r="H31" i="1"/>
  <c r="M31" i="1"/>
  <c r="O31" i="1"/>
  <c r="P31" i="1"/>
  <c r="R31" i="1"/>
  <c r="T31" i="1" s="1"/>
  <c r="V31" i="1" s="1"/>
  <c r="S31" i="1"/>
  <c r="U31" i="1"/>
  <c r="T19" i="1" l="1"/>
  <c r="V19" i="1" s="1"/>
  <c r="T17" i="1"/>
  <c r="V17" i="1" s="1"/>
  <c r="T32" i="1"/>
  <c r="V32" i="1" s="1"/>
  <c r="T38" i="1"/>
  <c r="V38" i="1" s="1"/>
  <c r="T44" i="1"/>
  <c r="V44" i="1" s="1"/>
  <c r="T25" i="1"/>
  <c r="V25" i="1" s="1"/>
  <c r="T18" i="1"/>
  <c r="V18" i="1" s="1"/>
  <c r="T36" i="1"/>
  <c r="V36" i="1" s="1"/>
  <c r="T42" i="1"/>
  <c r="V42" i="1" s="1"/>
  <c r="T30" i="1"/>
  <c r="V30" i="1" s="1"/>
  <c r="T14" i="1"/>
  <c r="V14" i="1" s="1"/>
  <c r="T28" i="1"/>
  <c r="V28" i="1" s="1"/>
  <c r="T23" i="1"/>
  <c r="V23" i="1" s="1"/>
  <c r="T29" i="1"/>
  <c r="V29" i="1" s="1"/>
  <c r="T26" i="1"/>
  <c r="V26" i="1" s="1"/>
  <c r="T24" i="1"/>
  <c r="V24" i="1" s="1"/>
  <c r="T20" i="1"/>
  <c r="V20" i="1" s="1"/>
  <c r="T16" i="1"/>
  <c r="V16" i="1" s="1"/>
  <c r="L86" i="1"/>
  <c r="M86" i="1"/>
  <c r="F86" i="1" l="1"/>
  <c r="I86" i="1"/>
  <c r="H86" i="1"/>
  <c r="O45" i="1" l="1"/>
  <c r="M45" i="1"/>
  <c r="U45" i="1"/>
  <c r="P45" i="1"/>
  <c r="H45" i="1"/>
  <c r="V45" i="1" l="1"/>
  <c r="T45" i="1"/>
  <c r="AG47" i="1" l="1"/>
  <c r="AG46" i="1"/>
  <c r="G86" i="1"/>
  <c r="J86" i="1"/>
  <c r="K86" i="1"/>
  <c r="E86" i="1" l="1"/>
  <c r="D86" i="1"/>
  <c r="D45" i="1"/>
  <c r="F45" i="1"/>
  <c r="G45" i="1"/>
  <c r="I45" i="1"/>
  <c r="J45" i="1"/>
  <c r="K45" i="1"/>
  <c r="L45" i="1"/>
  <c r="N45" i="1"/>
  <c r="Q45" i="1"/>
  <c r="R45" i="1"/>
  <c r="S45" i="1"/>
  <c r="W45" i="1"/>
  <c r="E45" i="1"/>
  <c r="AF46" i="1" l="1"/>
  <c r="AF47" i="1"/>
  <c r="AD45" i="1"/>
  <c r="AE45" i="1"/>
  <c r="AC45" i="1"/>
  <c r="AC46" i="1"/>
  <c r="AD46" i="1"/>
  <c r="AE46" i="1"/>
  <c r="AB46" i="1"/>
  <c r="AE47" i="1"/>
  <c r="AD47" i="1"/>
  <c r="AB47" i="1"/>
  <c r="AC47" i="1"/>
  <c r="N88" i="1"/>
  <c r="N87" i="1"/>
  <c r="N86" i="1"/>
  <c r="O88" i="1"/>
  <c r="O86" i="1"/>
  <c r="O87" i="1"/>
</calcChain>
</file>

<file path=xl/sharedStrings.xml><?xml version="1.0" encoding="utf-8"?>
<sst xmlns="http://schemas.openxmlformats.org/spreadsheetml/2006/main" count="148" uniqueCount="66">
  <si>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</si>
  <si>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</si>
  <si>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</si>
  <si>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</si>
  <si>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</si>
  <si>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</si>
  <si>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</si>
  <si>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</si>
  <si>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</si>
  <si>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</si>
  <si>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</si>
  <si>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</si>
  <si>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</si>
  <si>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</si>
  <si>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</si>
  <si>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</si>
  <si>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</si>
  <si>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</si>
  <si>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</si>
  <si>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</si>
  <si>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</si>
  <si>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</si>
  <si>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</si>
  <si>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</si>
  <si>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</si>
  <si>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</si>
  <si>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</si>
  <si>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</si>
  <si>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</si>
  <si>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</si>
  <si>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</si>
  <si>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HDIF</t>
  </si>
  <si>
    <t>HPL</t>
  </si>
  <si>
    <t>HVOL</t>
  </si>
  <si>
    <t>McCC</t>
  </si>
  <si>
    <t>Lizard</t>
  </si>
  <si>
    <t>FUN_COUNT</t>
  </si>
  <si>
    <t>Java_complexity_and_organization</t>
  </si>
  <si>
    <t>Java_halstead_cyclomatic</t>
  </si>
  <si>
    <t>Java_4_metrics</t>
  </si>
  <si>
    <t>OPTR</t>
  </si>
  <si>
    <t>OPND</t>
  </si>
  <si>
    <t>https://github.com/Taha248/Java-Code-Analyzer</t>
  </si>
  <si>
    <t>https://github.com/MohamedSaidSallam/halstead_cyclomatic</t>
  </si>
  <si>
    <t>https://github.com/AccuType-911/Java-code-analyzer</t>
  </si>
  <si>
    <t>https://github.com/terryyin/lizard</t>
  </si>
  <si>
    <t>Java_complexity_and_organization:</t>
  </si>
  <si>
    <t>Java_halstead_cyclomatic:</t>
  </si>
  <si>
    <t>Java_4_metrics:</t>
  </si>
  <si>
    <t>Lizard:</t>
  </si>
  <si>
    <t>Unified_Code_Count:</t>
  </si>
  <si>
    <t>https://cssedr.usc.edu:4443/csse-tools/ucc/UCC-2018.07</t>
  </si>
  <si>
    <t>MI</t>
  </si>
  <si>
    <t>Unified_Code_Count</t>
  </si>
  <si>
    <t>Average</t>
  </si>
  <si>
    <t>Minimum</t>
  </si>
  <si>
    <t>Maximum</t>
  </si>
  <si>
    <t>Standard deviation</t>
  </si>
  <si>
    <t>Variance</t>
  </si>
  <si>
    <t>HLEN</t>
  </si>
  <si>
    <t>HVOC</t>
  </si>
  <si>
    <t>Lines of Code</t>
  </si>
  <si>
    <t>(manually)</t>
  </si>
  <si>
    <t>TOTAL</t>
  </si>
  <si>
    <t>TPND</t>
  </si>
  <si>
    <t>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</si>
</sst>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5" xfId="0" applyFont="1" applyBorder="1" applyAlignment="1"/>
    <xf numFmtId="0" fontId="4" fillId="0" borderId="2" xfId="0" applyFont="1" applyBorder="1" applyAlignment="1"/>
    <xf numFmtId="2" fontId="0" fillId="0" borderId="6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4" xfId="0" applyFont="1" applyFill="1" applyBorder="1" applyAlignment="1">
      <alignment horizontal="center" vertical="center"/>
    </xf>
    <xf numFmtId="0" fontId="0" fillId="0" borderId="12" xfId="0" applyBorder="1"/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" fontId="5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91"/>
  <sheetViews>
    <sheetView tabSelected="1" topLeftCell="Z25" zoomScale="55" zoomScaleNormal="55" workbookViewId="0">
      <selection activeCell="AF47" sqref="AF47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4" max="14" width="9.6640625" customWidth="1"/>
    <col min="19" max="19" width="10.109375" customWidth="1"/>
    <col min="20" max="20" width="9.6640625" customWidth="1"/>
    <col min="25" max="25" width="9.33203125" customWidth="1"/>
    <col min="27" max="27" width="10.109375" customWidth="1"/>
    <col min="28" max="28" width="11.109375" customWidth="1"/>
  </cols>
  <sheetData>
    <row r="3" spans="2:30" x14ac:dyDescent="0.3">
      <c r="B3" s="15" t="s">
        <v>46</v>
      </c>
      <c r="E3" t="s">
        <v>42</v>
      </c>
    </row>
    <row r="4" spans="2:30" x14ac:dyDescent="0.3">
      <c r="B4" s="15" t="s">
        <v>47</v>
      </c>
      <c r="E4" t="s">
        <v>43</v>
      </c>
    </row>
    <row r="5" spans="2:30" x14ac:dyDescent="0.3">
      <c r="B5" s="15" t="s">
        <v>48</v>
      </c>
      <c r="E5" t="s">
        <v>44</v>
      </c>
    </row>
    <row r="6" spans="2:30" x14ac:dyDescent="0.3">
      <c r="B6" s="15" t="s">
        <v>49</v>
      </c>
      <c r="E6" t="s">
        <v>45</v>
      </c>
    </row>
    <row r="7" spans="2:30" x14ac:dyDescent="0.3">
      <c r="B7" s="15" t="s">
        <v>50</v>
      </c>
      <c r="C7" t="s">
        <v>51</v>
      </c>
      <c r="E7" t="s">
        <v>51</v>
      </c>
    </row>
    <row r="8" spans="2:30" x14ac:dyDescent="0.3">
      <c r="B8" s="15"/>
    </row>
    <row r="9" spans="2:30" x14ac:dyDescent="0.3">
      <c r="B9" s="15"/>
    </row>
    <row r="10" spans="2:30" x14ac:dyDescent="0.3">
      <c r="B10" s="15"/>
    </row>
    <row r="11" spans="2:30" x14ac:dyDescent="0.3">
      <c r="C11" s="19"/>
      <c r="D11" s="30" t="s">
        <v>37</v>
      </c>
      <c r="E11" s="30"/>
      <c r="F11" s="30"/>
      <c r="G11" s="30"/>
      <c r="I11" s="31"/>
      <c r="J11" s="30" t="s">
        <v>38</v>
      </c>
      <c r="K11" s="30"/>
      <c r="L11" s="30"/>
      <c r="N11" s="30"/>
      <c r="Q11" s="31"/>
      <c r="R11" s="32" t="s">
        <v>39</v>
      </c>
      <c r="S11" s="32"/>
      <c r="W11" s="33"/>
      <c r="X11" s="16" t="s">
        <v>35</v>
      </c>
      <c r="Y11" s="17"/>
      <c r="Z11" s="16" t="s">
        <v>53</v>
      </c>
      <c r="AA11" s="17"/>
      <c r="AB11" s="43" t="s">
        <v>62</v>
      </c>
    </row>
    <row r="12" spans="2:30" ht="14.4" customHeight="1" x14ac:dyDescent="0.3">
      <c r="B12" s="2"/>
      <c r="C12" s="10" t="s">
        <v>37</v>
      </c>
      <c r="H12" s="37" t="s">
        <v>62</v>
      </c>
      <c r="J12" s="19"/>
      <c r="M12" s="37" t="s">
        <v>62</v>
      </c>
      <c r="O12" s="37" t="s">
        <v>62</v>
      </c>
      <c r="P12" s="37" t="s">
        <v>62</v>
      </c>
      <c r="Q12" s="2"/>
      <c r="T12" s="37" t="s">
        <v>62</v>
      </c>
      <c r="U12" s="37" t="s">
        <v>62</v>
      </c>
      <c r="V12" s="37" t="s">
        <v>62</v>
      </c>
      <c r="W12" s="2"/>
      <c r="Z12" s="19"/>
      <c r="AB12" s="47" t="s">
        <v>61</v>
      </c>
    </row>
    <row r="13" spans="2:30" ht="15" thickBot="1" x14ac:dyDescent="0.35">
      <c r="B13" s="4"/>
      <c r="C13" s="3" t="s">
        <v>32</v>
      </c>
      <c r="D13" s="3" t="s">
        <v>59</v>
      </c>
      <c r="E13" s="3" t="s">
        <v>60</v>
      </c>
      <c r="F13" s="3" t="s">
        <v>33</v>
      </c>
      <c r="G13" s="3" t="s">
        <v>31</v>
      </c>
      <c r="H13" s="3" t="s">
        <v>52</v>
      </c>
      <c r="I13" s="7" t="s">
        <v>34</v>
      </c>
      <c r="J13" s="3" t="s">
        <v>59</v>
      </c>
      <c r="K13" s="3" t="s">
        <v>60</v>
      </c>
      <c r="L13" s="3" t="s">
        <v>33</v>
      </c>
      <c r="M13" s="3" t="s">
        <v>33</v>
      </c>
      <c r="N13" s="3" t="s">
        <v>31</v>
      </c>
      <c r="O13" s="3" t="s">
        <v>31</v>
      </c>
      <c r="P13" s="3" t="s">
        <v>52</v>
      </c>
      <c r="Q13" s="7" t="s">
        <v>34</v>
      </c>
      <c r="R13" s="3" t="s">
        <v>59</v>
      </c>
      <c r="S13" s="3" t="s">
        <v>60</v>
      </c>
      <c r="T13" s="3" t="s">
        <v>33</v>
      </c>
      <c r="U13" s="3" t="s">
        <v>31</v>
      </c>
      <c r="V13" s="3" t="s">
        <v>52</v>
      </c>
      <c r="W13" s="7" t="s">
        <v>34</v>
      </c>
      <c r="X13" s="3" t="s">
        <v>36</v>
      </c>
      <c r="Y13" s="7" t="s">
        <v>34</v>
      </c>
      <c r="Z13" s="3" t="s">
        <v>52</v>
      </c>
      <c r="AA13" s="7" t="s">
        <v>34</v>
      </c>
      <c r="AB13" s="48"/>
    </row>
    <row r="14" spans="2:30" x14ac:dyDescent="0.3">
      <c r="B14" s="5" t="s">
        <v>0</v>
      </c>
      <c r="C14">
        <v>283</v>
      </c>
      <c r="D14" s="11">
        <v>283</v>
      </c>
      <c r="E14">
        <v>61</v>
      </c>
      <c r="F14">
        <v>1678</v>
      </c>
      <c r="G14">
        <v>68</v>
      </c>
      <c r="H14" s="45">
        <f t="shared" ref="H14:H44" si="0">171 - 5.2 * LN(F14) - 0.23 * (I14) - 16.2 * LN($AB14)</f>
        <v>72.769243199891349</v>
      </c>
      <c r="I14" s="2">
        <v>3</v>
      </c>
      <c r="J14">
        <v>309</v>
      </c>
      <c r="K14">
        <v>63</v>
      </c>
      <c r="L14">
        <v>1879</v>
      </c>
      <c r="M14" s="44">
        <f>J14*LOG(K14,2)</f>
        <v>1846.9794963614743</v>
      </c>
      <c r="N14">
        <v>71</v>
      </c>
      <c r="O14" s="45">
        <f>(G55/2)*(H55/F55)</f>
        <v>71.333333333333329</v>
      </c>
      <c r="P14" s="45">
        <f t="shared" ref="P14:P44" si="1">171 - 5.2 * LN(L14) - 0.23 * (Q14) - 16.2 * LN($AB14)</f>
        <v>71.030930215482528</v>
      </c>
      <c r="Q14" s="2">
        <v>8</v>
      </c>
      <c r="R14">
        <f t="shared" ref="R14:R31" si="2">L55+M55</f>
        <v>201</v>
      </c>
      <c r="S14">
        <f t="shared" ref="S14:S31" si="3">J55+K55</f>
        <v>41</v>
      </c>
      <c r="T14" s="45">
        <f t="shared" ref="T14:T44" si="4">R14*LOG(S14,2)</f>
        <v>1076.8679529282349</v>
      </c>
      <c r="U14" s="45">
        <f t="shared" ref="U14:U31" si="5">(K55/2)*(L55/J55)</f>
        <v>61.71875</v>
      </c>
      <c r="V14" s="45">
        <f t="shared" ref="V14:V44" si="6">171 - 5.2 * LN(T14) - 0.23 * (W14) - 16.2 * LN($AB14)</f>
        <v>75.133181483485004</v>
      </c>
      <c r="W14" s="2">
        <v>2.75</v>
      </c>
      <c r="X14">
        <v>4</v>
      </c>
      <c r="Y14" s="2">
        <v>3</v>
      </c>
      <c r="Z14" s="45">
        <v>101.94</v>
      </c>
      <c r="AA14" s="2">
        <v>2.75</v>
      </c>
      <c r="AB14" s="34">
        <v>38</v>
      </c>
      <c r="AC14" s="41"/>
      <c r="AD14" s="9"/>
    </row>
    <row r="15" spans="2:30" x14ac:dyDescent="0.3">
      <c r="B15" s="5" t="s">
        <v>1</v>
      </c>
      <c r="C15">
        <v>188</v>
      </c>
      <c r="D15">
        <v>188</v>
      </c>
      <c r="E15">
        <v>57</v>
      </c>
      <c r="F15">
        <v>1096</v>
      </c>
      <c r="G15">
        <v>22</v>
      </c>
      <c r="H15" s="45">
        <f t="shared" si="0"/>
        <v>81.59183925301059</v>
      </c>
      <c r="I15" s="2">
        <v>1</v>
      </c>
      <c r="J15">
        <v>247</v>
      </c>
      <c r="K15">
        <v>66</v>
      </c>
      <c r="L15">
        <v>2016</v>
      </c>
      <c r="M15" s="44">
        <f t="shared" ref="M15:M44" si="7">J15*LOG(K15,2)</f>
        <v>1492.9653474815379</v>
      </c>
      <c r="N15">
        <v>36</v>
      </c>
      <c r="O15" s="45">
        <f t="shared" ref="O15:O17" si="8">(G56/2)*(H56/F56)</f>
        <v>36.445945945945944</v>
      </c>
      <c r="P15" s="45">
        <f t="shared" si="1"/>
        <v>77.502708812257424</v>
      </c>
      <c r="Q15" s="2">
        <v>5</v>
      </c>
      <c r="R15">
        <f t="shared" si="2"/>
        <v>147</v>
      </c>
      <c r="S15">
        <f t="shared" si="3"/>
        <v>33</v>
      </c>
      <c r="T15" s="45">
        <f t="shared" si="4"/>
        <v>741.52593554569262</v>
      </c>
      <c r="U15" s="45">
        <f t="shared" si="5"/>
        <v>19.294117647058822</v>
      </c>
      <c r="V15" s="45">
        <f t="shared" si="6"/>
        <v>83.048543365924587</v>
      </c>
      <c r="W15" s="2">
        <v>3.5</v>
      </c>
      <c r="X15">
        <v>2</v>
      </c>
      <c r="Y15" s="2">
        <v>3</v>
      </c>
      <c r="Z15" s="45">
        <v>79.989999999999995</v>
      </c>
      <c r="AA15" s="2">
        <v>1</v>
      </c>
      <c r="AB15" s="29">
        <v>26</v>
      </c>
      <c r="AC15" s="41"/>
      <c r="AD15" s="9"/>
    </row>
    <row r="16" spans="2:30" x14ac:dyDescent="0.3">
      <c r="B16" s="5" t="s">
        <v>2</v>
      </c>
      <c r="C16">
        <v>433</v>
      </c>
      <c r="D16">
        <v>433</v>
      </c>
      <c r="E16">
        <v>83</v>
      </c>
      <c r="F16">
        <v>2760</v>
      </c>
      <c r="G16">
        <v>42</v>
      </c>
      <c r="H16" s="45">
        <f t="shared" si="0"/>
        <v>64.07304247578206</v>
      </c>
      <c r="I16" s="2">
        <v>1</v>
      </c>
      <c r="J16">
        <v>494</v>
      </c>
      <c r="K16">
        <v>72</v>
      </c>
      <c r="L16">
        <v>2296</v>
      </c>
      <c r="M16" s="44">
        <f t="shared" si="7"/>
        <v>3047.9429507125024</v>
      </c>
      <c r="N16">
        <v>80</v>
      </c>
      <c r="O16" s="45">
        <f t="shared" si="8"/>
        <v>80.878378378378386</v>
      </c>
      <c r="P16" s="45">
        <f t="shared" si="1"/>
        <v>63.4201659223951</v>
      </c>
      <c r="Q16" s="2">
        <v>8</v>
      </c>
      <c r="R16">
        <f t="shared" si="2"/>
        <v>318</v>
      </c>
      <c r="S16">
        <f t="shared" si="3"/>
        <v>49</v>
      </c>
      <c r="T16" s="45">
        <f t="shared" si="4"/>
        <v>1785.4777304286363</v>
      </c>
      <c r="U16" s="45">
        <f t="shared" si="5"/>
        <v>45.222222222222214</v>
      </c>
      <c r="V16" s="45">
        <f t="shared" si="6"/>
        <v>66.07107472967995</v>
      </c>
      <c r="W16" s="2">
        <v>2.16</v>
      </c>
      <c r="X16">
        <v>5</v>
      </c>
      <c r="Y16" s="2">
        <v>2.4</v>
      </c>
      <c r="Z16" s="45">
        <v>97.66</v>
      </c>
      <c r="AA16" s="2">
        <v>2.4</v>
      </c>
      <c r="AB16" s="29">
        <v>57</v>
      </c>
      <c r="AC16" s="41"/>
      <c r="AD16" s="9"/>
    </row>
    <row r="17" spans="2:30" x14ac:dyDescent="0.3">
      <c r="B17" s="5" t="s">
        <v>3</v>
      </c>
      <c r="C17">
        <v>233</v>
      </c>
      <c r="D17">
        <v>233</v>
      </c>
      <c r="E17">
        <v>61</v>
      </c>
      <c r="F17">
        <v>1381</v>
      </c>
      <c r="G17">
        <v>26</v>
      </c>
      <c r="H17" s="45">
        <f t="shared" si="0"/>
        <v>74.812164799282712</v>
      </c>
      <c r="I17" s="2">
        <v>2.33</v>
      </c>
      <c r="J17">
        <v>262</v>
      </c>
      <c r="K17">
        <v>66</v>
      </c>
      <c r="L17">
        <v>2013</v>
      </c>
      <c r="M17" s="44">
        <f t="shared" si="7"/>
        <v>1583.6312592719148</v>
      </c>
      <c r="N17">
        <v>41</v>
      </c>
      <c r="O17" s="45">
        <f t="shared" si="8"/>
        <v>41.628571428571426</v>
      </c>
      <c r="P17" s="45">
        <f t="shared" si="1"/>
        <v>72.238609783684112</v>
      </c>
      <c r="Q17" s="2">
        <v>5</v>
      </c>
      <c r="R17">
        <f t="shared" si="2"/>
        <v>178</v>
      </c>
      <c r="S17">
        <f t="shared" si="3"/>
        <v>43</v>
      </c>
      <c r="T17" s="45">
        <f t="shared" si="4"/>
        <v>965.87512633697338</v>
      </c>
      <c r="U17" s="45">
        <f t="shared" si="5"/>
        <v>35.795454545454547</v>
      </c>
      <c r="V17" s="45">
        <f t="shared" si="6"/>
        <v>76.402213500328756</v>
      </c>
      <c r="W17" s="2">
        <v>3.5</v>
      </c>
      <c r="X17">
        <v>3</v>
      </c>
      <c r="Y17" s="2">
        <v>2.2999999999999998</v>
      </c>
      <c r="Z17" s="45">
        <v>97.59</v>
      </c>
      <c r="AA17" s="2">
        <v>2.33</v>
      </c>
      <c r="AB17" s="29">
        <v>36</v>
      </c>
      <c r="AC17" s="41"/>
      <c r="AD17" s="9"/>
    </row>
    <row r="18" spans="2:30" x14ac:dyDescent="0.3">
      <c r="B18" s="5" t="s">
        <v>4</v>
      </c>
      <c r="C18">
        <v>260</v>
      </c>
      <c r="D18">
        <v>260</v>
      </c>
      <c r="E18">
        <v>75</v>
      </c>
      <c r="F18">
        <v>1619</v>
      </c>
      <c r="G18">
        <v>26</v>
      </c>
      <c r="H18" s="45">
        <f t="shared" si="0"/>
        <v>77.794074995095428</v>
      </c>
      <c r="I18" s="2">
        <v>1</v>
      </c>
      <c r="J18">
        <v>314</v>
      </c>
      <c r="K18">
        <v>71</v>
      </c>
      <c r="L18">
        <v>2256</v>
      </c>
      <c r="M18" s="44">
        <f t="shared" si="7"/>
        <v>1931.0205955244703</v>
      </c>
      <c r="N18">
        <v>36</v>
      </c>
      <c r="O18" s="45">
        <f t="shared" ref="O18:O31" si="9">(G59/2)*(H59/F59)</f>
        <v>36.951219512195124</v>
      </c>
      <c r="P18" s="45">
        <f t="shared" si="1"/>
        <v>75.378794768605786</v>
      </c>
      <c r="Q18" s="2">
        <v>4</v>
      </c>
      <c r="R18">
        <f t="shared" si="2"/>
        <v>215</v>
      </c>
      <c r="S18">
        <f t="shared" si="3"/>
        <v>50</v>
      </c>
      <c r="T18" s="45">
        <f t="shared" si="4"/>
        <v>1213.4290808015658</v>
      </c>
      <c r="U18" s="45">
        <f t="shared" si="5"/>
        <v>28.333333333333336</v>
      </c>
      <c r="V18" s="45">
        <f t="shared" si="6"/>
        <v>78.833538529910697</v>
      </c>
      <c r="W18" s="2">
        <v>3</v>
      </c>
      <c r="X18">
        <v>2</v>
      </c>
      <c r="Y18" s="2">
        <v>3</v>
      </c>
      <c r="Z18" s="45">
        <v>91.24</v>
      </c>
      <c r="AA18" s="2">
        <v>3</v>
      </c>
      <c r="AB18" s="29">
        <v>29</v>
      </c>
      <c r="AC18" s="41"/>
      <c r="AD18" s="9"/>
    </row>
    <row r="19" spans="2:30" x14ac:dyDescent="0.3">
      <c r="B19" s="5" t="s">
        <v>5</v>
      </c>
      <c r="C19">
        <v>563</v>
      </c>
      <c r="D19">
        <v>563</v>
      </c>
      <c r="E19">
        <v>95</v>
      </c>
      <c r="F19">
        <v>3698</v>
      </c>
      <c r="G19">
        <v>64</v>
      </c>
      <c r="H19" s="45">
        <f t="shared" si="0"/>
        <v>60.843046866602577</v>
      </c>
      <c r="I19" s="2">
        <v>6</v>
      </c>
      <c r="J19">
        <v>536</v>
      </c>
      <c r="K19">
        <v>86</v>
      </c>
      <c r="L19">
        <v>3025</v>
      </c>
      <c r="M19" s="44">
        <f t="shared" si="7"/>
        <v>3444.4779085203245</v>
      </c>
      <c r="N19">
        <v>63</v>
      </c>
      <c r="O19" s="45">
        <f t="shared" si="9"/>
        <v>63.111111111111114</v>
      </c>
      <c r="P19" s="45">
        <f t="shared" si="1"/>
        <v>61.427628282309627</v>
      </c>
      <c r="Q19" s="2">
        <v>8</v>
      </c>
      <c r="R19">
        <f t="shared" si="2"/>
        <v>378</v>
      </c>
      <c r="S19">
        <f t="shared" si="3"/>
        <v>62</v>
      </c>
      <c r="T19" s="45">
        <f t="shared" si="4"/>
        <v>2250.6862053262389</v>
      </c>
      <c r="U19" s="45">
        <f t="shared" si="5"/>
        <v>39.6</v>
      </c>
      <c r="V19" s="45">
        <f t="shared" si="6"/>
        <v>64.172643178725707</v>
      </c>
      <c r="W19" s="2">
        <v>2.75</v>
      </c>
      <c r="X19">
        <v>4</v>
      </c>
      <c r="Y19" s="2">
        <v>2.8</v>
      </c>
      <c r="Z19" s="45">
        <v>91.61</v>
      </c>
      <c r="AA19" s="2">
        <v>2.75</v>
      </c>
      <c r="AB19" s="29">
        <v>59</v>
      </c>
      <c r="AC19" s="41"/>
      <c r="AD19" s="9"/>
    </row>
    <row r="20" spans="2:30" x14ac:dyDescent="0.3">
      <c r="B20" s="5" t="s">
        <v>6</v>
      </c>
      <c r="C20">
        <v>74</v>
      </c>
      <c r="D20">
        <v>74</v>
      </c>
      <c r="E20">
        <v>40</v>
      </c>
      <c r="F20">
        <v>393</v>
      </c>
      <c r="G20">
        <v>8</v>
      </c>
      <c r="H20" s="45">
        <f t="shared" si="0"/>
        <v>95.568976760424022</v>
      </c>
      <c r="I20" s="2">
        <v>2.16</v>
      </c>
      <c r="J20">
        <v>120</v>
      </c>
      <c r="K20">
        <v>48</v>
      </c>
      <c r="L20">
        <v>1232</v>
      </c>
      <c r="M20" s="44">
        <f t="shared" si="7"/>
        <v>670.1955000865388</v>
      </c>
      <c r="N20">
        <v>17</v>
      </c>
      <c r="O20" s="45">
        <f t="shared" si="9"/>
        <v>17.888888888888889</v>
      </c>
      <c r="P20" s="45">
        <f t="shared" si="1"/>
        <v>89.894337192858188</v>
      </c>
      <c r="Q20" s="2">
        <v>1</v>
      </c>
      <c r="R20">
        <f t="shared" si="2"/>
        <v>52</v>
      </c>
      <c r="S20">
        <f t="shared" si="3"/>
        <v>16</v>
      </c>
      <c r="T20" s="45">
        <f t="shared" si="4"/>
        <v>208</v>
      </c>
      <c r="U20" s="45">
        <f t="shared" si="5"/>
        <v>5.8333333333333339</v>
      </c>
      <c r="V20" s="45">
        <f t="shared" si="6"/>
        <v>99.144388727697361</v>
      </c>
      <c r="W20" s="2">
        <v>1</v>
      </c>
      <c r="X20">
        <v>1</v>
      </c>
      <c r="Y20" s="2">
        <v>1</v>
      </c>
      <c r="Z20" s="45">
        <v>92.89</v>
      </c>
      <c r="AA20" s="2">
        <v>1</v>
      </c>
      <c r="AB20" s="29">
        <v>15</v>
      </c>
      <c r="AC20" s="41"/>
      <c r="AD20" s="9"/>
    </row>
    <row r="21" spans="2:30" x14ac:dyDescent="0.3">
      <c r="B21" s="5" t="s">
        <v>7</v>
      </c>
      <c r="C21">
        <v>188</v>
      </c>
      <c r="D21">
        <v>188</v>
      </c>
      <c r="E21">
        <v>60</v>
      </c>
      <c r="F21">
        <v>1110</v>
      </c>
      <c r="G21">
        <v>26</v>
      </c>
      <c r="H21" s="45">
        <f t="shared" si="0"/>
        <v>82.161212106741985</v>
      </c>
      <c r="I21" s="2">
        <v>1</v>
      </c>
      <c r="J21">
        <v>203</v>
      </c>
      <c r="K21">
        <v>60</v>
      </c>
      <c r="L21">
        <v>1741</v>
      </c>
      <c r="M21" s="44">
        <f t="shared" si="7"/>
        <v>1199.0987909085293</v>
      </c>
      <c r="N21">
        <v>31</v>
      </c>
      <c r="O21" s="45">
        <f t="shared" si="9"/>
        <v>31.500000000000004</v>
      </c>
      <c r="P21" s="45">
        <f t="shared" si="1"/>
        <v>79.130693950340586</v>
      </c>
      <c r="Q21" s="2">
        <v>4</v>
      </c>
      <c r="R21">
        <f t="shared" si="2"/>
        <v>126</v>
      </c>
      <c r="S21">
        <f t="shared" si="3"/>
        <v>36</v>
      </c>
      <c r="T21" s="45">
        <f t="shared" si="4"/>
        <v>651.41055018173131</v>
      </c>
      <c r="U21" s="45">
        <f t="shared" si="5"/>
        <v>17.2</v>
      </c>
      <c r="V21" s="45">
        <f t="shared" si="6"/>
        <v>84.587683174981279</v>
      </c>
      <c r="W21" s="2">
        <v>2.5</v>
      </c>
      <c r="X21">
        <v>1</v>
      </c>
      <c r="Y21" s="2">
        <v>4</v>
      </c>
      <c r="Z21" s="45">
        <v>81.03</v>
      </c>
      <c r="AA21" s="2">
        <v>4</v>
      </c>
      <c r="AB21" s="29">
        <v>25</v>
      </c>
      <c r="AC21" s="41"/>
      <c r="AD21" s="9"/>
    </row>
    <row r="22" spans="2:30" x14ac:dyDescent="0.3">
      <c r="B22" s="5" t="s">
        <v>8</v>
      </c>
      <c r="C22">
        <v>388</v>
      </c>
      <c r="D22">
        <v>212</v>
      </c>
      <c r="E22">
        <v>105</v>
      </c>
      <c r="F22">
        <v>2605</v>
      </c>
      <c r="G22">
        <v>32</v>
      </c>
      <c r="H22" s="45">
        <f t="shared" si="0"/>
        <v>71.81801583523621</v>
      </c>
      <c r="I22" s="2">
        <v>1</v>
      </c>
      <c r="J22">
        <v>304</v>
      </c>
      <c r="K22">
        <v>77</v>
      </c>
      <c r="L22">
        <v>2548</v>
      </c>
      <c r="M22" s="44">
        <f t="shared" si="7"/>
        <v>1905.1031083712501</v>
      </c>
      <c r="N22">
        <v>40</v>
      </c>
      <c r="O22" s="45">
        <f t="shared" si="9"/>
        <v>40.125</v>
      </c>
      <c r="P22" s="45">
        <f t="shared" si="1"/>
        <v>70.553060310212331</v>
      </c>
      <c r="Q22" s="2">
        <v>7</v>
      </c>
      <c r="R22">
        <f t="shared" si="2"/>
        <v>160</v>
      </c>
      <c r="S22">
        <f t="shared" si="3"/>
        <v>43</v>
      </c>
      <c r="T22" s="45">
        <f t="shared" si="4"/>
        <v>868.20236075233561</v>
      </c>
      <c r="U22" s="45">
        <f t="shared" si="5"/>
        <v>16.2</v>
      </c>
      <c r="V22" s="45">
        <f t="shared" si="6"/>
        <v>77.071584122631705</v>
      </c>
      <c r="W22" s="2">
        <v>3</v>
      </c>
      <c r="X22">
        <v>5</v>
      </c>
      <c r="Y22" s="2">
        <v>2.4</v>
      </c>
      <c r="Z22" s="45">
        <v>102.77</v>
      </c>
      <c r="AA22" s="2">
        <v>2.17</v>
      </c>
      <c r="AB22" s="29">
        <v>36</v>
      </c>
      <c r="AC22" s="41"/>
      <c r="AD22" s="9"/>
    </row>
    <row r="23" spans="2:30" x14ac:dyDescent="0.3">
      <c r="B23" s="5" t="s">
        <v>9</v>
      </c>
      <c r="C23">
        <v>212</v>
      </c>
      <c r="D23">
        <v>388</v>
      </c>
      <c r="E23">
        <v>68</v>
      </c>
      <c r="F23">
        <v>1290</v>
      </c>
      <c r="G23">
        <v>13</v>
      </c>
      <c r="H23" s="45">
        <f t="shared" si="0"/>
        <v>68.284735412984247</v>
      </c>
      <c r="I23" s="2">
        <v>2.4</v>
      </c>
      <c r="J23">
        <v>406</v>
      </c>
      <c r="K23">
        <v>107</v>
      </c>
      <c r="L23">
        <v>4205</v>
      </c>
      <c r="M23" s="44">
        <f t="shared" si="7"/>
        <v>2737.0355964788655</v>
      </c>
      <c r="N23">
        <v>37</v>
      </c>
      <c r="O23" s="45">
        <f t="shared" si="9"/>
        <v>37.916666666666664</v>
      </c>
      <c r="P23" s="45">
        <f t="shared" si="1"/>
        <v>61.54224862271731</v>
      </c>
      <c r="Q23" s="2">
        <v>5</v>
      </c>
      <c r="R23">
        <f t="shared" si="2"/>
        <v>266</v>
      </c>
      <c r="S23">
        <f t="shared" si="3"/>
        <v>56</v>
      </c>
      <c r="T23" s="45">
        <f t="shared" si="4"/>
        <v>1544.7564092673229</v>
      </c>
      <c r="U23" s="45">
        <f t="shared" si="5"/>
        <v>29.700000000000003</v>
      </c>
      <c r="V23" s="45">
        <f t="shared" si="6"/>
        <v>67.347570531649893</v>
      </c>
      <c r="W23" s="2">
        <v>2.4</v>
      </c>
      <c r="X23">
        <v>3</v>
      </c>
      <c r="Y23" s="2">
        <v>3</v>
      </c>
      <c r="Z23" s="45">
        <v>96.48</v>
      </c>
      <c r="AA23" s="2">
        <v>3</v>
      </c>
      <c r="AB23" s="29">
        <v>55</v>
      </c>
      <c r="AC23" s="41"/>
      <c r="AD23" s="9"/>
    </row>
    <row r="24" spans="2:30" x14ac:dyDescent="0.3">
      <c r="B24" s="5" t="s">
        <v>10</v>
      </c>
      <c r="C24">
        <v>139</v>
      </c>
      <c r="D24">
        <v>139</v>
      </c>
      <c r="E24">
        <v>54</v>
      </c>
      <c r="F24">
        <v>799</v>
      </c>
      <c r="G24">
        <v>20</v>
      </c>
      <c r="H24" s="45">
        <f t="shared" si="0"/>
        <v>88.086611619519019</v>
      </c>
      <c r="I24" s="2">
        <v>2</v>
      </c>
      <c r="J24">
        <v>141</v>
      </c>
      <c r="K24">
        <v>50</v>
      </c>
      <c r="L24">
        <v>1310</v>
      </c>
      <c r="M24" s="44">
        <f t="shared" si="7"/>
        <v>795.78372275823608</v>
      </c>
      <c r="N24">
        <v>25</v>
      </c>
      <c r="O24" s="45">
        <f t="shared" si="9"/>
        <v>25</v>
      </c>
      <c r="P24" s="45">
        <f t="shared" si="1"/>
        <v>85.285619973288661</v>
      </c>
      <c r="Q24" s="2">
        <v>3</v>
      </c>
      <c r="R24">
        <f t="shared" si="2"/>
        <v>83</v>
      </c>
      <c r="S24">
        <f t="shared" si="3"/>
        <v>35</v>
      </c>
      <c r="T24" s="45">
        <f t="shared" si="4"/>
        <v>425.73049040643218</v>
      </c>
      <c r="U24" s="45">
        <f t="shared" si="5"/>
        <v>16.03125</v>
      </c>
      <c r="V24" s="45">
        <f t="shared" si="6"/>
        <v>91.360294766453151</v>
      </c>
      <c r="W24" s="2">
        <v>2</v>
      </c>
      <c r="X24">
        <v>2</v>
      </c>
      <c r="Y24" s="2">
        <v>2</v>
      </c>
      <c r="Z24" s="45">
        <v>102.95</v>
      </c>
      <c r="AA24" s="2">
        <v>2</v>
      </c>
      <c r="AB24" s="29">
        <v>19</v>
      </c>
      <c r="AC24" s="41"/>
      <c r="AD24" s="9"/>
    </row>
    <row r="25" spans="2:30" x14ac:dyDescent="0.3">
      <c r="B25" s="5" t="s">
        <v>11</v>
      </c>
      <c r="C25">
        <v>137</v>
      </c>
      <c r="D25">
        <v>137</v>
      </c>
      <c r="E25">
        <v>46</v>
      </c>
      <c r="F25">
        <v>756</v>
      </c>
      <c r="G25">
        <v>24</v>
      </c>
      <c r="H25" s="45">
        <f t="shared" si="0"/>
        <v>84.819712792229723</v>
      </c>
      <c r="I25" s="2">
        <v>1</v>
      </c>
      <c r="J25">
        <v>154</v>
      </c>
      <c r="K25">
        <v>50</v>
      </c>
      <c r="L25">
        <v>1313</v>
      </c>
      <c r="M25" s="44">
        <f t="shared" si="7"/>
        <v>869.15385322530756</v>
      </c>
      <c r="N25">
        <v>31</v>
      </c>
      <c r="O25" s="45">
        <f t="shared" si="9"/>
        <v>31.18181818181818</v>
      </c>
      <c r="P25" s="45">
        <f t="shared" si="1"/>
        <v>80.799164601988764</v>
      </c>
      <c r="Q25" s="2">
        <v>6</v>
      </c>
      <c r="R25">
        <f t="shared" si="2"/>
        <v>98</v>
      </c>
      <c r="S25">
        <f t="shared" si="3"/>
        <v>29</v>
      </c>
      <c r="T25" s="45">
        <f t="shared" si="4"/>
        <v>476.08213752250214</v>
      </c>
      <c r="U25" s="45">
        <f t="shared" si="5"/>
        <v>41.230769230769234</v>
      </c>
      <c r="V25" s="45">
        <f t="shared" si="6"/>
        <v>86.649457883103139</v>
      </c>
      <c r="W25" s="2">
        <v>3.5</v>
      </c>
      <c r="X25">
        <v>2</v>
      </c>
      <c r="Y25" s="2">
        <v>3.5</v>
      </c>
      <c r="Z25" s="45">
        <v>98.33</v>
      </c>
      <c r="AA25" s="2">
        <v>3.5</v>
      </c>
      <c r="AB25" s="29">
        <v>24</v>
      </c>
      <c r="AC25" s="41"/>
      <c r="AD25" s="9"/>
    </row>
    <row r="26" spans="2:30" x14ac:dyDescent="0.3">
      <c r="B26" s="5" t="s">
        <v>12</v>
      </c>
      <c r="C26">
        <v>110</v>
      </c>
      <c r="D26">
        <v>110</v>
      </c>
      <c r="E26">
        <v>48</v>
      </c>
      <c r="F26">
        <v>614</v>
      </c>
      <c r="G26">
        <v>9</v>
      </c>
      <c r="H26" s="45">
        <f t="shared" si="0"/>
        <v>93.515613115779075</v>
      </c>
      <c r="I26" s="2">
        <v>1</v>
      </c>
      <c r="J26">
        <v>177</v>
      </c>
      <c r="K26">
        <v>51</v>
      </c>
      <c r="L26">
        <v>1358</v>
      </c>
      <c r="M26" s="44">
        <f t="shared" si="7"/>
        <v>1004.0192855289548</v>
      </c>
      <c r="N26">
        <v>23</v>
      </c>
      <c r="O26" s="45">
        <f t="shared" si="9"/>
        <v>23.45</v>
      </c>
      <c r="P26" s="45">
        <f t="shared" si="1"/>
        <v>89.38799153992727</v>
      </c>
      <c r="Q26" s="2">
        <v>1</v>
      </c>
      <c r="R26">
        <f t="shared" si="2"/>
        <v>121</v>
      </c>
      <c r="S26">
        <f t="shared" si="3"/>
        <v>35</v>
      </c>
      <c r="T26" s="45">
        <f t="shared" si="4"/>
        <v>620.64324505034097</v>
      </c>
      <c r="U26" s="45">
        <f t="shared" si="5"/>
        <v>12.521739130434781</v>
      </c>
      <c r="V26" s="45">
        <f t="shared" si="6"/>
        <v>93.459653294532956</v>
      </c>
      <c r="W26" s="2">
        <v>1</v>
      </c>
      <c r="X26">
        <v>2</v>
      </c>
      <c r="Y26" s="2">
        <v>1</v>
      </c>
      <c r="Z26" s="45">
        <v>105.39</v>
      </c>
      <c r="AA26" s="2">
        <v>1</v>
      </c>
      <c r="AB26" s="29">
        <v>15</v>
      </c>
      <c r="AC26" s="41"/>
      <c r="AD26" s="9"/>
    </row>
    <row r="27" spans="2:30" x14ac:dyDescent="0.3">
      <c r="B27" s="5" t="s">
        <v>13</v>
      </c>
      <c r="C27">
        <v>626</v>
      </c>
      <c r="D27">
        <v>626</v>
      </c>
      <c r="E27">
        <v>105</v>
      </c>
      <c r="F27">
        <v>4203</v>
      </c>
      <c r="G27">
        <v>54</v>
      </c>
      <c r="H27" s="45">
        <f t="shared" si="0"/>
        <v>58.289999623839748</v>
      </c>
      <c r="I27" s="2">
        <v>5.25</v>
      </c>
      <c r="J27">
        <v>670</v>
      </c>
      <c r="K27">
        <v>87</v>
      </c>
      <c r="L27">
        <v>3057</v>
      </c>
      <c r="M27" s="44">
        <f t="shared" si="7"/>
        <v>4316.7721422186487</v>
      </c>
      <c r="N27">
        <v>93</v>
      </c>
      <c r="O27" s="45">
        <f t="shared" si="9"/>
        <v>93.061224489795919</v>
      </c>
      <c r="P27" s="45">
        <f t="shared" si="1"/>
        <v>58.162995092034024</v>
      </c>
      <c r="Q27" s="2">
        <v>13</v>
      </c>
      <c r="R27">
        <f t="shared" si="2"/>
        <v>478</v>
      </c>
      <c r="S27">
        <f t="shared" si="3"/>
        <v>60</v>
      </c>
      <c r="T27" s="45">
        <f t="shared" si="4"/>
        <v>2823.4937047008721</v>
      </c>
      <c r="U27" s="45">
        <f t="shared" si="5"/>
        <v>82.22727272727272</v>
      </c>
      <c r="V27" s="45">
        <f t="shared" si="6"/>
        <v>60.692182008455575</v>
      </c>
      <c r="W27" s="2">
        <v>3.8</v>
      </c>
      <c r="X27">
        <v>5</v>
      </c>
      <c r="Y27" s="2">
        <v>4.5999999999999996</v>
      </c>
      <c r="Z27" s="45">
        <v>96.78</v>
      </c>
      <c r="AA27" s="2">
        <v>3.33</v>
      </c>
      <c r="AB27" s="29">
        <v>67</v>
      </c>
      <c r="AC27" s="41"/>
      <c r="AD27" s="9"/>
    </row>
    <row r="28" spans="2:30" x14ac:dyDescent="0.3">
      <c r="B28" s="5" t="s">
        <v>14</v>
      </c>
      <c r="C28">
        <v>336</v>
      </c>
      <c r="D28">
        <v>336</v>
      </c>
      <c r="E28">
        <v>84</v>
      </c>
      <c r="F28">
        <v>2147</v>
      </c>
      <c r="G28">
        <v>24</v>
      </c>
      <c r="H28" s="45">
        <f t="shared" si="0"/>
        <v>70.081653494384582</v>
      </c>
      <c r="I28" s="2">
        <v>5.5</v>
      </c>
      <c r="J28">
        <v>333</v>
      </c>
      <c r="K28">
        <v>71</v>
      </c>
      <c r="L28">
        <v>2262</v>
      </c>
      <c r="M28" s="44">
        <f t="shared" si="7"/>
        <v>2047.8657907950592</v>
      </c>
      <c r="N28">
        <v>39</v>
      </c>
      <c r="O28" s="45">
        <f t="shared" si="9"/>
        <v>39.069767441860463</v>
      </c>
      <c r="P28" s="45">
        <f t="shared" si="1"/>
        <v>69.235328628638698</v>
      </c>
      <c r="Q28" s="2">
        <v>8</v>
      </c>
      <c r="R28">
        <f t="shared" si="2"/>
        <v>212</v>
      </c>
      <c r="S28">
        <f t="shared" si="3"/>
        <v>45</v>
      </c>
      <c r="T28" s="45">
        <f t="shared" si="4"/>
        <v>1164.272856421891</v>
      </c>
      <c r="U28" s="45">
        <f t="shared" si="5"/>
        <v>28.134615384615387</v>
      </c>
      <c r="V28" s="45">
        <f t="shared" si="6"/>
        <v>73.769922372870369</v>
      </c>
      <c r="W28" s="2">
        <v>3.3</v>
      </c>
      <c r="X28">
        <v>3</v>
      </c>
      <c r="Y28" s="2">
        <v>3.3</v>
      </c>
      <c r="Z28" s="45">
        <v>85.39</v>
      </c>
      <c r="AA28" s="2">
        <v>4.5</v>
      </c>
      <c r="AB28" s="29">
        <v>40</v>
      </c>
      <c r="AC28" s="41"/>
      <c r="AD28" s="9"/>
    </row>
    <row r="29" spans="2:30" x14ac:dyDescent="0.3">
      <c r="B29" s="5" t="s">
        <v>15</v>
      </c>
      <c r="C29">
        <v>141</v>
      </c>
      <c r="D29">
        <v>141</v>
      </c>
      <c r="E29">
        <v>50</v>
      </c>
      <c r="F29">
        <v>795</v>
      </c>
      <c r="G29">
        <v>20</v>
      </c>
      <c r="H29" s="45">
        <f t="shared" si="0"/>
        <v>86.721357512678026</v>
      </c>
      <c r="I29" s="2">
        <v>1</v>
      </c>
      <c r="J29">
        <v>170</v>
      </c>
      <c r="K29">
        <v>56</v>
      </c>
      <c r="L29">
        <v>1564</v>
      </c>
      <c r="M29" s="44">
        <f t="shared" si="7"/>
        <v>987.25033674979284</v>
      </c>
      <c r="N29">
        <v>27</v>
      </c>
      <c r="O29" s="45">
        <f t="shared" si="9"/>
        <v>27.3</v>
      </c>
      <c r="P29" s="45">
        <f t="shared" si="1"/>
        <v>82.972726519133204</v>
      </c>
      <c r="Q29" s="2">
        <v>2</v>
      </c>
      <c r="R29">
        <f t="shared" si="2"/>
        <v>106</v>
      </c>
      <c r="S29">
        <f t="shared" si="3"/>
        <v>31</v>
      </c>
      <c r="T29" s="45">
        <f t="shared" si="4"/>
        <v>525.14480890100879</v>
      </c>
      <c r="U29" s="45">
        <f t="shared" si="5"/>
        <v>15.46875</v>
      </c>
      <c r="V29" s="45">
        <f t="shared" si="6"/>
        <v>88.762631443490193</v>
      </c>
      <c r="W29" s="2">
        <v>1.5</v>
      </c>
      <c r="X29">
        <v>2</v>
      </c>
      <c r="Y29" s="2">
        <v>1.5</v>
      </c>
      <c r="Z29" s="45">
        <v>100.08</v>
      </c>
      <c r="AA29" s="2">
        <v>1.5</v>
      </c>
      <c r="AB29" s="29">
        <v>21</v>
      </c>
      <c r="AC29" s="41"/>
      <c r="AD29" s="9"/>
    </row>
    <row r="30" spans="2:30" x14ac:dyDescent="0.3">
      <c r="B30" s="5" t="s">
        <v>16</v>
      </c>
      <c r="C30">
        <v>238</v>
      </c>
      <c r="D30">
        <v>238</v>
      </c>
      <c r="E30">
        <v>67</v>
      </c>
      <c r="F30">
        <v>1443</v>
      </c>
      <c r="G30">
        <v>32</v>
      </c>
      <c r="H30" s="45">
        <f t="shared" si="0"/>
        <v>70.286264420140157</v>
      </c>
      <c r="I30" s="2">
        <v>8.5</v>
      </c>
      <c r="J30">
        <v>264</v>
      </c>
      <c r="K30">
        <v>62</v>
      </c>
      <c r="L30">
        <v>1831</v>
      </c>
      <c r="M30" s="44">
        <f t="shared" si="7"/>
        <v>1571.9078259421351</v>
      </c>
      <c r="N30">
        <v>49</v>
      </c>
      <c r="O30" s="45">
        <f t="shared" si="9"/>
        <v>49.785714285714285</v>
      </c>
      <c r="P30" s="45">
        <f t="shared" si="1"/>
        <v>68.932946893456858</v>
      </c>
      <c r="Q30" s="2">
        <v>9</v>
      </c>
      <c r="R30">
        <f t="shared" si="2"/>
        <v>175</v>
      </c>
      <c r="S30">
        <f t="shared" si="3"/>
        <v>40</v>
      </c>
      <c r="T30" s="45">
        <f t="shared" si="4"/>
        <v>931.33741660528847</v>
      </c>
      <c r="U30" s="45">
        <f t="shared" si="5"/>
        <v>46.5</v>
      </c>
      <c r="V30" s="45">
        <f t="shared" si="6"/>
        <v>73.368125621328517</v>
      </c>
      <c r="W30" s="2">
        <v>5</v>
      </c>
      <c r="X30">
        <v>2</v>
      </c>
      <c r="Y30" s="2">
        <v>5.5</v>
      </c>
      <c r="Z30" s="45">
        <v>85.37</v>
      </c>
      <c r="AA30" s="2">
        <v>5</v>
      </c>
      <c r="AB30" s="29">
        <v>43</v>
      </c>
      <c r="AC30" s="41"/>
      <c r="AD30" s="9"/>
    </row>
    <row r="31" spans="2:30" x14ac:dyDescent="0.3">
      <c r="B31" s="5" t="s">
        <v>17</v>
      </c>
      <c r="C31">
        <v>126</v>
      </c>
      <c r="D31">
        <v>126</v>
      </c>
      <c r="E31">
        <v>44</v>
      </c>
      <c r="F31">
        <v>687</v>
      </c>
      <c r="G31">
        <v>20</v>
      </c>
      <c r="H31" s="45">
        <f t="shared" si="0"/>
        <v>89.517839202525934</v>
      </c>
      <c r="I31" s="2">
        <v>3</v>
      </c>
      <c r="J31">
        <v>128</v>
      </c>
      <c r="K31">
        <v>45</v>
      </c>
      <c r="L31">
        <v>1112</v>
      </c>
      <c r="M31" s="44">
        <f t="shared" si="7"/>
        <v>702.95719633019837</v>
      </c>
      <c r="N31">
        <v>27</v>
      </c>
      <c r="O31" s="45">
        <f t="shared" si="9"/>
        <v>27.500000000000004</v>
      </c>
      <c r="P31" s="45">
        <f t="shared" si="1"/>
        <v>86.783617053067402</v>
      </c>
      <c r="Q31" s="2">
        <v>4</v>
      </c>
      <c r="R31">
        <f t="shared" si="2"/>
        <v>82</v>
      </c>
      <c r="S31">
        <f t="shared" si="3"/>
        <v>27</v>
      </c>
      <c r="T31" s="45">
        <f t="shared" si="4"/>
        <v>389.90077517740446</v>
      </c>
      <c r="U31" s="45">
        <f t="shared" si="5"/>
        <v>16.692307692307693</v>
      </c>
      <c r="V31" s="45">
        <f t="shared" si="6"/>
        <v>92.578337644602371</v>
      </c>
      <c r="W31" s="2">
        <v>2.5</v>
      </c>
      <c r="X31">
        <v>2</v>
      </c>
      <c r="Y31" s="2">
        <v>2.5</v>
      </c>
      <c r="Z31" s="45">
        <v>104.35</v>
      </c>
      <c r="AA31" s="2">
        <v>2.5</v>
      </c>
      <c r="AB31" s="29">
        <v>18</v>
      </c>
      <c r="AC31" s="41"/>
      <c r="AD31" s="9"/>
    </row>
    <row r="32" spans="2:30" x14ac:dyDescent="0.3">
      <c r="B32" s="5" t="s">
        <v>18</v>
      </c>
      <c r="C32">
        <v>542</v>
      </c>
      <c r="D32">
        <v>542</v>
      </c>
      <c r="E32">
        <v>107</v>
      </c>
      <c r="F32">
        <v>3653</v>
      </c>
      <c r="G32">
        <v>57</v>
      </c>
      <c r="H32" s="45">
        <f t="shared" si="0"/>
        <v>55.573967254983643</v>
      </c>
      <c r="I32" s="2">
        <v>6</v>
      </c>
      <c r="J32">
        <v>612</v>
      </c>
      <c r="K32">
        <v>95</v>
      </c>
      <c r="L32">
        <v>3490</v>
      </c>
      <c r="M32" s="44">
        <f t="shared" si="7"/>
        <v>4020.7516322985402</v>
      </c>
      <c r="N32">
        <v>70</v>
      </c>
      <c r="O32" s="45">
        <f t="shared" ref="O32:O44" si="10">(G73/2)*(H73/F73)</f>
        <v>70.6875</v>
      </c>
      <c r="P32" s="45">
        <f t="shared" si="1"/>
        <v>53.971331715297453</v>
      </c>
      <c r="Q32" s="2">
        <v>14</v>
      </c>
      <c r="R32">
        <f t="shared" ref="R32:R44" si="11">L73+M73</f>
        <v>411</v>
      </c>
      <c r="S32">
        <f t="shared" ref="S32:S44" si="12">J73+K73</f>
        <v>65</v>
      </c>
      <c r="T32" s="45">
        <f t="shared" si="4"/>
        <v>2475.1931711546949</v>
      </c>
      <c r="U32" s="45">
        <f t="shared" ref="U32:U44" si="13">(K73/2)*(L73/J73)</f>
        <v>56.131578947368425</v>
      </c>
      <c r="V32" s="45">
        <f t="shared" si="6"/>
        <v>58.172964845594777</v>
      </c>
      <c r="W32" s="2">
        <v>3.5</v>
      </c>
      <c r="X32">
        <v>6</v>
      </c>
      <c r="Y32" s="2">
        <v>3.8</v>
      </c>
      <c r="Z32" s="45">
        <v>93.91</v>
      </c>
      <c r="AA32" s="2">
        <v>3.5</v>
      </c>
      <c r="AB32" s="29">
        <v>82</v>
      </c>
      <c r="AC32" s="41"/>
      <c r="AD32" s="9"/>
    </row>
    <row r="33" spans="2:35" x14ac:dyDescent="0.3">
      <c r="B33" s="5" t="s">
        <v>19</v>
      </c>
      <c r="C33">
        <v>146</v>
      </c>
      <c r="D33">
        <v>146</v>
      </c>
      <c r="E33">
        <v>44</v>
      </c>
      <c r="F33">
        <v>797</v>
      </c>
      <c r="G33">
        <v>22</v>
      </c>
      <c r="H33" s="45">
        <f t="shared" si="0"/>
        <v>84.009183618654163</v>
      </c>
      <c r="I33" s="2">
        <v>3.33</v>
      </c>
      <c r="J33">
        <v>175</v>
      </c>
      <c r="K33">
        <v>50</v>
      </c>
      <c r="L33">
        <v>1310</v>
      </c>
      <c r="M33" s="44">
        <f t="shared" si="7"/>
        <v>987.67483321057671</v>
      </c>
      <c r="N33">
        <v>30</v>
      </c>
      <c r="O33" s="45">
        <f t="shared" si="10"/>
        <v>30.333333333333336</v>
      </c>
      <c r="P33" s="45">
        <f t="shared" si="1"/>
        <v>80.351059384148272</v>
      </c>
      <c r="Q33" s="2">
        <v>8</v>
      </c>
      <c r="R33">
        <f t="shared" si="11"/>
        <v>108</v>
      </c>
      <c r="S33">
        <f t="shared" si="12"/>
        <v>29</v>
      </c>
      <c r="T33" s="45">
        <f t="shared" si="4"/>
        <v>524.6619474737779</v>
      </c>
      <c r="U33" s="45">
        <f t="shared" si="13"/>
        <v>19.821428571428569</v>
      </c>
      <c r="V33" s="45">
        <f t="shared" si="6"/>
        <v>86.190206391144187</v>
      </c>
      <c r="W33" s="2">
        <v>3.3</v>
      </c>
      <c r="X33">
        <v>3</v>
      </c>
      <c r="Y33" s="2">
        <v>3.3</v>
      </c>
      <c r="Z33" s="45">
        <v>106.41</v>
      </c>
      <c r="AA33" s="2">
        <v>3.33</v>
      </c>
      <c r="AB33" s="29">
        <v>24</v>
      </c>
      <c r="AC33" s="41"/>
      <c r="AD33" s="9"/>
    </row>
    <row r="34" spans="2:35" x14ac:dyDescent="0.3">
      <c r="B34" s="5" t="s">
        <v>20</v>
      </c>
      <c r="C34">
        <v>385</v>
      </c>
      <c r="D34">
        <v>385</v>
      </c>
      <c r="E34">
        <v>94</v>
      </c>
      <c r="F34">
        <v>2523</v>
      </c>
      <c r="G34">
        <v>30</v>
      </c>
      <c r="H34" s="45">
        <f t="shared" si="0"/>
        <v>67.032448319363553</v>
      </c>
      <c r="I34" s="2">
        <v>3.75</v>
      </c>
      <c r="J34">
        <v>385</v>
      </c>
      <c r="K34">
        <v>82</v>
      </c>
      <c r="L34">
        <v>2804</v>
      </c>
      <c r="M34" s="44">
        <f t="shared" si="7"/>
        <v>2447.6575217779628</v>
      </c>
      <c r="N34">
        <v>46</v>
      </c>
      <c r="O34" s="45">
        <f t="shared" si="10"/>
        <v>49.229166666666671</v>
      </c>
      <c r="P34" s="45">
        <f t="shared" si="1"/>
        <v>65.275837161893762</v>
      </c>
      <c r="Q34" s="2">
        <v>9</v>
      </c>
      <c r="R34">
        <f t="shared" si="11"/>
        <v>260</v>
      </c>
      <c r="S34">
        <f t="shared" si="12"/>
        <v>55</v>
      </c>
      <c r="T34" s="45">
        <f t="shared" si="4"/>
        <v>1503.1535255164115</v>
      </c>
      <c r="U34" s="45">
        <f t="shared" si="13"/>
        <v>34.333333333333329</v>
      </c>
      <c r="V34" s="45">
        <f t="shared" si="6"/>
        <v>69.782942093236372</v>
      </c>
      <c r="W34" s="2">
        <v>3.5</v>
      </c>
      <c r="X34">
        <v>4</v>
      </c>
      <c r="Y34" s="2">
        <v>3</v>
      </c>
      <c r="Z34" s="45">
        <v>82.33</v>
      </c>
      <c r="AA34" s="2">
        <v>2.5</v>
      </c>
      <c r="AB34" s="29">
        <v>47</v>
      </c>
      <c r="AC34" s="41"/>
      <c r="AD34" s="9"/>
    </row>
    <row r="35" spans="2:35" x14ac:dyDescent="0.3">
      <c r="B35" s="5" t="s">
        <v>21</v>
      </c>
      <c r="C35">
        <v>368</v>
      </c>
      <c r="D35">
        <v>368</v>
      </c>
      <c r="E35">
        <v>77</v>
      </c>
      <c r="F35">
        <v>2306</v>
      </c>
      <c r="G35">
        <v>42</v>
      </c>
      <c r="H35" s="45">
        <f t="shared" si="0"/>
        <v>74.414404843029814</v>
      </c>
      <c r="I35" s="2">
        <v>3</v>
      </c>
      <c r="J35">
        <v>378</v>
      </c>
      <c r="K35">
        <v>78</v>
      </c>
      <c r="L35">
        <v>2606</v>
      </c>
      <c r="M35" s="44">
        <f t="shared" si="7"/>
        <v>2375.8820387299302</v>
      </c>
      <c r="N35">
        <v>46</v>
      </c>
      <c r="O35" s="45">
        <f t="shared" si="10"/>
        <v>46.170212765957444</v>
      </c>
      <c r="P35" s="45">
        <f t="shared" si="1"/>
        <v>73.548434147379737</v>
      </c>
      <c r="Q35" s="2">
        <v>4</v>
      </c>
      <c r="R35">
        <f t="shared" si="11"/>
        <v>247</v>
      </c>
      <c r="S35">
        <f t="shared" si="12"/>
        <v>49</v>
      </c>
      <c r="T35" s="45">
        <f t="shared" si="4"/>
        <v>1386.8333314964564</v>
      </c>
      <c r="U35" s="45">
        <f t="shared" si="13"/>
        <v>33</v>
      </c>
      <c r="V35" s="45">
        <f t="shared" si="6"/>
        <v>77.288560395931739</v>
      </c>
      <c r="W35" s="2">
        <v>2</v>
      </c>
      <c r="X35">
        <v>3</v>
      </c>
      <c r="Y35" s="2">
        <v>2</v>
      </c>
      <c r="Z35" s="45">
        <v>97.76</v>
      </c>
      <c r="AA35" s="2">
        <v>2</v>
      </c>
      <c r="AB35" s="29">
        <v>31</v>
      </c>
      <c r="AC35" s="41"/>
      <c r="AD35" s="9"/>
    </row>
    <row r="36" spans="2:35" x14ac:dyDescent="0.3">
      <c r="B36" s="5" t="s">
        <v>22</v>
      </c>
      <c r="C36">
        <v>449</v>
      </c>
      <c r="D36">
        <v>449</v>
      </c>
      <c r="E36">
        <v>107</v>
      </c>
      <c r="F36">
        <v>3026</v>
      </c>
      <c r="G36">
        <v>36</v>
      </c>
      <c r="H36" s="45">
        <f t="shared" si="0"/>
        <v>61.613634241390827</v>
      </c>
      <c r="I36" s="2">
        <v>6</v>
      </c>
      <c r="J36">
        <v>525</v>
      </c>
      <c r="K36">
        <v>109</v>
      </c>
      <c r="L36">
        <v>4325</v>
      </c>
      <c r="M36" s="44">
        <f t="shared" si="7"/>
        <v>3553.2967705078863</v>
      </c>
      <c r="N36">
        <v>43</v>
      </c>
      <c r="O36" s="45">
        <f t="shared" si="10"/>
        <v>43.040540540540547</v>
      </c>
      <c r="P36" s="45">
        <f t="shared" si="1"/>
        <v>59.066347511298886</v>
      </c>
      <c r="Q36" s="2">
        <v>9</v>
      </c>
      <c r="R36">
        <f t="shared" si="11"/>
        <v>322</v>
      </c>
      <c r="S36">
        <f t="shared" si="12"/>
        <v>64</v>
      </c>
      <c r="T36" s="45">
        <f t="shared" si="4"/>
        <v>1932</v>
      </c>
      <c r="U36" s="45">
        <f t="shared" si="13"/>
        <v>26.616279069767444</v>
      </c>
      <c r="V36" s="45">
        <f t="shared" si="6"/>
        <v>64.636800815185183</v>
      </c>
      <c r="W36" s="2">
        <v>3</v>
      </c>
      <c r="X36">
        <v>4</v>
      </c>
      <c r="Y36" s="2">
        <v>3.2</v>
      </c>
      <c r="Z36" s="45">
        <v>90.99</v>
      </c>
      <c r="AA36" s="2">
        <v>3</v>
      </c>
      <c r="AB36" s="29">
        <v>60</v>
      </c>
      <c r="AC36" s="41"/>
      <c r="AD36" s="9"/>
    </row>
    <row r="37" spans="2:35" x14ac:dyDescent="0.3">
      <c r="B37" s="5" t="s">
        <v>23</v>
      </c>
      <c r="C37">
        <v>82</v>
      </c>
      <c r="D37">
        <v>82</v>
      </c>
      <c r="E37">
        <v>35</v>
      </c>
      <c r="F37">
        <v>420</v>
      </c>
      <c r="G37">
        <v>7</v>
      </c>
      <c r="H37" s="45">
        <f t="shared" si="0"/>
        <v>96.377946761590266</v>
      </c>
      <c r="I37" s="2">
        <v>2</v>
      </c>
      <c r="J37">
        <v>120</v>
      </c>
      <c r="K37">
        <v>42</v>
      </c>
      <c r="L37">
        <v>995</v>
      </c>
      <c r="M37" s="44">
        <f t="shared" si="7"/>
        <v>647.07809073345129</v>
      </c>
      <c r="N37">
        <v>22</v>
      </c>
      <c r="O37" s="45">
        <f t="shared" si="10"/>
        <v>22</v>
      </c>
      <c r="P37" s="45">
        <f t="shared" si="1"/>
        <v>91.663009027008144</v>
      </c>
      <c r="Q37" s="2">
        <v>3</v>
      </c>
      <c r="R37">
        <f t="shared" si="11"/>
        <v>72</v>
      </c>
      <c r="S37">
        <f t="shared" si="12"/>
        <v>24</v>
      </c>
      <c r="T37" s="45">
        <f t="shared" si="4"/>
        <v>330.11730005192328</v>
      </c>
      <c r="U37" s="45">
        <f t="shared" si="13"/>
        <v>13</v>
      </c>
      <c r="V37" s="45">
        <f t="shared" si="6"/>
        <v>97.63014142101062</v>
      </c>
      <c r="W37" s="2">
        <v>2</v>
      </c>
      <c r="X37">
        <v>2</v>
      </c>
      <c r="Y37" s="2">
        <v>2</v>
      </c>
      <c r="Z37" s="45">
        <v>108.96</v>
      </c>
      <c r="AA37" s="2">
        <v>2</v>
      </c>
      <c r="AB37" s="29">
        <v>14</v>
      </c>
      <c r="AC37" s="41"/>
      <c r="AD37" s="9"/>
    </row>
    <row r="38" spans="2:35" x14ac:dyDescent="0.3">
      <c r="B38" s="5" t="s">
        <v>24</v>
      </c>
      <c r="C38">
        <v>355</v>
      </c>
      <c r="D38">
        <v>355</v>
      </c>
      <c r="E38">
        <v>79</v>
      </c>
      <c r="F38">
        <v>2237</v>
      </c>
      <c r="G38">
        <v>28</v>
      </c>
      <c r="H38" s="45">
        <f t="shared" si="0"/>
        <v>66.50739175011725</v>
      </c>
      <c r="I38" s="2">
        <v>3</v>
      </c>
      <c r="J38">
        <v>406</v>
      </c>
      <c r="K38">
        <v>72</v>
      </c>
      <c r="L38">
        <v>2209</v>
      </c>
      <c r="M38" s="44">
        <f t="shared" si="7"/>
        <v>2504.9895505855789</v>
      </c>
      <c r="N38">
        <v>45</v>
      </c>
      <c r="O38" s="45">
        <f t="shared" si="10"/>
        <v>45.860465116279066</v>
      </c>
      <c r="P38" s="45">
        <f t="shared" si="1"/>
        <v>65.652889692081288</v>
      </c>
      <c r="Q38" s="2">
        <v>7</v>
      </c>
      <c r="R38">
        <f t="shared" si="11"/>
        <v>226</v>
      </c>
      <c r="S38">
        <f t="shared" si="12"/>
        <v>42</v>
      </c>
      <c r="T38" s="45">
        <f t="shared" si="4"/>
        <v>1218.663737548</v>
      </c>
      <c r="U38" s="45">
        <f t="shared" si="13"/>
        <v>28.56</v>
      </c>
      <c r="V38" s="45">
        <f t="shared" si="6"/>
        <v>69.849771499997672</v>
      </c>
      <c r="W38" s="2">
        <v>2.2000000000000002</v>
      </c>
      <c r="X38">
        <v>5</v>
      </c>
      <c r="Y38" s="2">
        <v>2.2000000000000002</v>
      </c>
      <c r="Z38" s="45">
        <v>100.99</v>
      </c>
      <c r="AA38" s="2">
        <v>2.2000000000000002</v>
      </c>
      <c r="AB38" s="29">
        <v>51</v>
      </c>
      <c r="AC38" s="41"/>
      <c r="AD38" s="9"/>
    </row>
    <row r="39" spans="2:35" x14ac:dyDescent="0.3">
      <c r="B39" s="5" t="s">
        <v>25</v>
      </c>
      <c r="C39">
        <v>168</v>
      </c>
      <c r="D39">
        <v>168</v>
      </c>
      <c r="E39">
        <v>48</v>
      </c>
      <c r="F39">
        <v>38</v>
      </c>
      <c r="G39">
        <v>18</v>
      </c>
      <c r="H39" s="45">
        <f t="shared" si="0"/>
        <v>100.21827991778608</v>
      </c>
      <c r="I39" s="2">
        <v>1.66</v>
      </c>
      <c r="J39">
        <v>211</v>
      </c>
      <c r="K39">
        <v>50</v>
      </c>
      <c r="L39">
        <v>1313</v>
      </c>
      <c r="M39" s="44">
        <f t="shared" si="7"/>
        <v>1190.8536560424668</v>
      </c>
      <c r="N39">
        <v>29</v>
      </c>
      <c r="O39" s="45">
        <f t="shared" si="10"/>
        <v>29.464285714285712</v>
      </c>
      <c r="P39" s="45">
        <f t="shared" si="1"/>
        <v>81.489164601988762</v>
      </c>
      <c r="Q39" s="2">
        <v>3</v>
      </c>
      <c r="R39">
        <f t="shared" si="11"/>
        <v>137</v>
      </c>
      <c r="S39">
        <f t="shared" si="12"/>
        <v>32</v>
      </c>
      <c r="T39" s="45">
        <f t="shared" si="4"/>
        <v>685</v>
      </c>
      <c r="U39" s="45">
        <f t="shared" si="13"/>
        <v>22.166666666666664</v>
      </c>
      <c r="V39" s="45">
        <f t="shared" si="6"/>
        <v>85.180749989399715</v>
      </c>
      <c r="W39" s="2">
        <v>1.66</v>
      </c>
      <c r="X39">
        <v>3</v>
      </c>
      <c r="Y39" s="2">
        <v>1.7</v>
      </c>
      <c r="Z39" s="45">
        <v>106.53</v>
      </c>
      <c r="AA39" s="2">
        <v>1.67</v>
      </c>
      <c r="AB39" s="29">
        <v>24</v>
      </c>
      <c r="AC39" s="41"/>
      <c r="AD39" s="9"/>
    </row>
    <row r="40" spans="2:35" x14ac:dyDescent="0.3">
      <c r="B40" s="5" t="s">
        <v>26</v>
      </c>
      <c r="C40">
        <v>156</v>
      </c>
      <c r="D40">
        <v>156</v>
      </c>
      <c r="E40">
        <v>55</v>
      </c>
      <c r="F40">
        <v>901</v>
      </c>
      <c r="G40">
        <v>18</v>
      </c>
      <c r="H40" s="45">
        <f t="shared" si="0"/>
        <v>80.490059595598339</v>
      </c>
      <c r="I40" s="2">
        <v>5</v>
      </c>
      <c r="J40">
        <v>181</v>
      </c>
      <c r="K40">
        <v>52</v>
      </c>
      <c r="L40">
        <v>1394</v>
      </c>
      <c r="M40" s="44">
        <f t="shared" si="7"/>
        <v>1031.7795889835377</v>
      </c>
      <c r="N40">
        <v>26</v>
      </c>
      <c r="O40" s="45">
        <f t="shared" si="10"/>
        <v>26.142857142857139</v>
      </c>
      <c r="P40" s="45">
        <f t="shared" si="1"/>
        <v>78.680637460295245</v>
      </c>
      <c r="Q40" s="2">
        <v>3</v>
      </c>
      <c r="R40">
        <f t="shared" si="11"/>
        <v>106</v>
      </c>
      <c r="S40">
        <f t="shared" si="12"/>
        <v>31</v>
      </c>
      <c r="T40" s="45">
        <f t="shared" si="4"/>
        <v>525.14480890100879</v>
      </c>
      <c r="U40" s="45">
        <f t="shared" si="13"/>
        <v>13.59375</v>
      </c>
      <c r="V40" s="45">
        <f t="shared" si="6"/>
        <v>84.102181869771343</v>
      </c>
      <c r="W40" s="2">
        <v>1.5</v>
      </c>
      <c r="X40">
        <v>4</v>
      </c>
      <c r="Y40" s="2">
        <v>1.8</v>
      </c>
      <c r="Z40" s="45">
        <v>109.93</v>
      </c>
      <c r="AA40" s="2">
        <v>1.75</v>
      </c>
      <c r="AB40" s="29">
        <v>28</v>
      </c>
      <c r="AC40" s="41"/>
      <c r="AD40" s="9"/>
    </row>
    <row r="41" spans="2:35" x14ac:dyDescent="0.3">
      <c r="B41" s="5" t="s">
        <v>27</v>
      </c>
      <c r="C41">
        <v>246</v>
      </c>
      <c r="D41">
        <v>246</v>
      </c>
      <c r="E41">
        <v>87</v>
      </c>
      <c r="F41">
        <v>1584</v>
      </c>
      <c r="G41">
        <v>14</v>
      </c>
      <c r="H41" s="45">
        <f t="shared" si="0"/>
        <v>75.677322710993906</v>
      </c>
      <c r="I41" s="2">
        <v>6</v>
      </c>
      <c r="J41">
        <v>242</v>
      </c>
      <c r="K41">
        <v>77</v>
      </c>
      <c r="L41">
        <v>2551</v>
      </c>
      <c r="M41" s="44">
        <f t="shared" si="7"/>
        <v>1516.5623428481663</v>
      </c>
      <c r="N41">
        <v>29</v>
      </c>
      <c r="O41" s="45">
        <f t="shared" si="10"/>
        <v>29.866666666666667</v>
      </c>
      <c r="P41" s="45">
        <f t="shared" si="1"/>
        <v>73.659355553003223</v>
      </c>
      <c r="Q41" s="2">
        <v>4</v>
      </c>
      <c r="R41">
        <f t="shared" si="11"/>
        <v>156</v>
      </c>
      <c r="S41">
        <f t="shared" si="12"/>
        <v>48</v>
      </c>
      <c r="T41" s="45">
        <f t="shared" si="4"/>
        <v>871.2541501125005</v>
      </c>
      <c r="U41" s="45">
        <f t="shared" si="13"/>
        <v>16.706896551724139</v>
      </c>
      <c r="V41" s="45">
        <f t="shared" si="6"/>
        <v>79.590751914929541</v>
      </c>
      <c r="W41" s="2">
        <v>2.5</v>
      </c>
      <c r="X41">
        <v>2</v>
      </c>
      <c r="Y41" s="2">
        <v>3</v>
      </c>
      <c r="Z41" s="45">
        <v>91.29</v>
      </c>
      <c r="AA41" s="2">
        <v>3</v>
      </c>
      <c r="AB41" s="29">
        <v>31</v>
      </c>
      <c r="AC41" s="41"/>
      <c r="AD41" s="9"/>
    </row>
    <row r="42" spans="2:35" x14ac:dyDescent="0.3">
      <c r="B42" s="5" t="s">
        <v>28</v>
      </c>
      <c r="C42">
        <v>1630</v>
      </c>
      <c r="D42">
        <v>1630</v>
      </c>
      <c r="E42">
        <v>153</v>
      </c>
      <c r="F42">
        <v>11829</v>
      </c>
      <c r="G42">
        <v>126</v>
      </c>
      <c r="H42" s="45">
        <f t="shared" si="0"/>
        <v>35.551209942503021</v>
      </c>
      <c r="I42" s="2">
        <v>6.2</v>
      </c>
      <c r="J42">
        <v>1764</v>
      </c>
      <c r="K42">
        <v>151</v>
      </c>
      <c r="L42">
        <v>6989</v>
      </c>
      <c r="M42" s="44">
        <f t="shared" si="7"/>
        <v>12768.54596016944</v>
      </c>
      <c r="N42">
        <v>121</v>
      </c>
      <c r="O42" s="45">
        <f t="shared" si="10"/>
        <v>121.69545454545455</v>
      </c>
      <c r="P42" s="45">
        <f t="shared" si="1"/>
        <v>34.883536569659782</v>
      </c>
      <c r="Q42" s="2">
        <v>21</v>
      </c>
      <c r="R42">
        <f t="shared" si="11"/>
        <v>1213</v>
      </c>
      <c r="S42">
        <f t="shared" si="12"/>
        <v>111</v>
      </c>
      <c r="T42" s="45">
        <f t="shared" si="4"/>
        <v>8241.626445882679</v>
      </c>
      <c r="U42" s="45">
        <f t="shared" si="13"/>
        <v>61.931034482758619</v>
      </c>
      <c r="V42" s="45">
        <f t="shared" si="6"/>
        <v>38.205363404039474</v>
      </c>
      <c r="W42" s="2">
        <v>2.83</v>
      </c>
      <c r="X42">
        <v>12</v>
      </c>
      <c r="Y42" s="2">
        <v>2.9</v>
      </c>
      <c r="Z42" s="45">
        <v>89.3</v>
      </c>
      <c r="AA42" s="2">
        <v>2.92</v>
      </c>
      <c r="AB42" s="29">
        <v>193</v>
      </c>
      <c r="AC42" s="41"/>
      <c r="AD42" s="9"/>
    </row>
    <row r="43" spans="2:35" x14ac:dyDescent="0.3">
      <c r="B43" s="5" t="s">
        <v>29</v>
      </c>
      <c r="C43">
        <v>986</v>
      </c>
      <c r="D43">
        <v>986</v>
      </c>
      <c r="E43">
        <v>115</v>
      </c>
      <c r="F43">
        <v>6749</v>
      </c>
      <c r="G43">
        <v>115</v>
      </c>
      <c r="H43" s="45">
        <f t="shared" si="0"/>
        <v>41.261822190182841</v>
      </c>
      <c r="I43" s="2">
        <v>4.25</v>
      </c>
      <c r="J43">
        <v>1190</v>
      </c>
      <c r="K43">
        <v>121</v>
      </c>
      <c r="L43">
        <v>4985</v>
      </c>
      <c r="M43" s="44">
        <f t="shared" si="7"/>
        <v>8233.4472523567692</v>
      </c>
      <c r="N43">
        <v>133</v>
      </c>
      <c r="O43" s="45">
        <f t="shared" si="10"/>
        <v>133.69594594594597</v>
      </c>
      <c r="P43" s="45">
        <f t="shared" si="1"/>
        <v>38.524719090389681</v>
      </c>
      <c r="Q43" s="2">
        <v>23</v>
      </c>
      <c r="R43">
        <f t="shared" si="11"/>
        <v>787</v>
      </c>
      <c r="S43">
        <f t="shared" si="12"/>
        <v>89</v>
      </c>
      <c r="T43" s="45">
        <f t="shared" si="4"/>
        <v>5096.402210170555</v>
      </c>
      <c r="U43" s="45">
        <f t="shared" si="13"/>
        <v>84.491228070175438</v>
      </c>
      <c r="V43" s="45">
        <f t="shared" si="6"/>
        <v>43.064991610792418</v>
      </c>
      <c r="W43" s="2">
        <v>2.76</v>
      </c>
      <c r="X43">
        <v>13</v>
      </c>
      <c r="Y43" s="2">
        <v>2.8</v>
      </c>
      <c r="Z43" s="45">
        <v>95.54</v>
      </c>
      <c r="AA43" s="2">
        <v>2.77</v>
      </c>
      <c r="AB43" s="29">
        <v>167</v>
      </c>
      <c r="AC43" s="41"/>
      <c r="AD43" s="9"/>
    </row>
    <row r="44" spans="2:35" ht="15" thickBot="1" x14ac:dyDescent="0.35">
      <c r="B44" s="6" t="s">
        <v>30</v>
      </c>
      <c r="C44" s="1">
        <v>722</v>
      </c>
      <c r="D44" s="1">
        <v>722</v>
      </c>
      <c r="E44" s="1">
        <v>97</v>
      </c>
      <c r="F44" s="1">
        <v>4765</v>
      </c>
      <c r="G44" s="1">
        <v>95</v>
      </c>
      <c r="H44" s="45">
        <f t="shared" si="0"/>
        <v>51.92311971241206</v>
      </c>
      <c r="I44" s="4">
        <v>5.5</v>
      </c>
      <c r="J44" s="1">
        <v>771</v>
      </c>
      <c r="K44" s="1">
        <v>102</v>
      </c>
      <c r="L44" s="1">
        <v>3888</v>
      </c>
      <c r="M44" s="44">
        <f t="shared" si="7"/>
        <v>5144.4399386600226</v>
      </c>
      <c r="N44" s="1">
        <v>77</v>
      </c>
      <c r="O44" s="45">
        <f t="shared" si="10"/>
        <v>77.69047619047619</v>
      </c>
      <c r="P44" s="45">
        <f t="shared" si="1"/>
        <v>49.875813495053507</v>
      </c>
      <c r="Q44" s="4">
        <v>19</v>
      </c>
      <c r="R44">
        <f t="shared" si="11"/>
        <v>535</v>
      </c>
      <c r="S44">
        <f t="shared" si="12"/>
        <v>69</v>
      </c>
      <c r="T44" s="45">
        <f t="shared" si="4"/>
        <v>3268.060584376321</v>
      </c>
      <c r="U44" s="45">
        <f t="shared" si="13"/>
        <v>60.227272727272727</v>
      </c>
      <c r="V44" s="45">
        <f t="shared" si="6"/>
        <v>54.433743984780932</v>
      </c>
      <c r="W44" s="4">
        <v>3.11</v>
      </c>
      <c r="X44" s="1">
        <v>6</v>
      </c>
      <c r="Y44" s="4">
        <v>4.5</v>
      </c>
      <c r="Z44" s="46">
        <v>90.09</v>
      </c>
      <c r="AA44" s="4">
        <v>4.17</v>
      </c>
      <c r="AB44" s="35">
        <v>95</v>
      </c>
      <c r="AC44" s="42"/>
      <c r="AD44" s="1"/>
      <c r="AE44" s="1"/>
      <c r="AF44" s="1"/>
      <c r="AG44" s="1"/>
      <c r="AH44" s="1"/>
      <c r="AI44" s="1"/>
    </row>
    <row r="45" spans="2:35" ht="15" thickBot="1" x14ac:dyDescent="0.35">
      <c r="D45" s="25">
        <f t="shared" ref="D45:W45" si="14">AVERAGE(D14:D44)</f>
        <v>351.93548387096774</v>
      </c>
      <c r="E45" s="26">
        <f t="shared" si="14"/>
        <v>74.225806451612897</v>
      </c>
      <c r="F45" s="26">
        <f t="shared" si="14"/>
        <v>2254.9032258064517</v>
      </c>
      <c r="G45" s="26">
        <f t="shared" si="14"/>
        <v>36.70967741935484</v>
      </c>
      <c r="H45" s="26">
        <f t="shared" si="14"/>
        <v>73.602780462733975</v>
      </c>
      <c r="I45" s="26">
        <f t="shared" si="14"/>
        <v>3.3493548387096772</v>
      </c>
      <c r="J45" s="26">
        <f t="shared" si="14"/>
        <v>393.29032258064518</v>
      </c>
      <c r="K45" s="26">
        <f t="shared" si="14"/>
        <v>73.193548387096769</v>
      </c>
      <c r="L45" s="26">
        <f t="shared" si="14"/>
        <v>2447.6451612903224</v>
      </c>
      <c r="M45" s="26">
        <f t="shared" si="14"/>
        <v>2534.7458027151633</v>
      </c>
      <c r="N45" s="26">
        <f t="shared" si="14"/>
        <v>47.838709677419352</v>
      </c>
      <c r="O45" s="26">
        <f t="shared" si="14"/>
        <v>48.387243364282043</v>
      </c>
      <c r="P45" s="26">
        <f t="shared" si="14"/>
        <v>70.65553882489985</v>
      </c>
      <c r="Q45" s="26">
        <f t="shared" si="14"/>
        <v>7.354838709677419</v>
      </c>
      <c r="R45" s="26">
        <f t="shared" si="14"/>
        <v>257.29032258064518</v>
      </c>
      <c r="S45" s="26">
        <f t="shared" si="14"/>
        <v>46.41935483870968</v>
      </c>
      <c r="T45" s="26">
        <f t="shared" si="14"/>
        <v>1507.1273548077031</v>
      </c>
      <c r="U45" s="26">
        <f t="shared" si="14"/>
        <v>33.170431731203138</v>
      </c>
      <c r="V45" s="26">
        <f t="shared" si="14"/>
        <v>75.50265150373113</v>
      </c>
      <c r="W45" s="26">
        <f t="shared" si="14"/>
        <v>2.678064516129032</v>
      </c>
      <c r="X45" s="26">
        <f t="shared" ref="X45:AA45" si="15">AVERAGE(X14:X44)</f>
        <v>3.774193548387097</v>
      </c>
      <c r="Y45" s="26">
        <f t="shared" si="15"/>
        <v>2.806451612903226</v>
      </c>
      <c r="Z45" s="26">
        <f t="shared" si="15"/>
        <v>95.995806451612921</v>
      </c>
      <c r="AA45" s="26">
        <f t="shared" si="15"/>
        <v>2.6625806451612903</v>
      </c>
      <c r="AB45" s="20">
        <f>AVERAGE(D45,J45,R45)</f>
        <v>334.1720430107527</v>
      </c>
      <c r="AC45" s="21">
        <f>AVERAGE(E45,K45,S45)</f>
        <v>64.612903225806448</v>
      </c>
      <c r="AD45" s="21">
        <f>AVERAGE(F45,L45,T45)</f>
        <v>2069.8919139681593</v>
      </c>
      <c r="AE45" s="21">
        <f>AVERAGE(G45,N45,U45)</f>
        <v>39.239606275992443</v>
      </c>
      <c r="AF45" s="21">
        <f>AVERAGE(I45,Q45,W45)</f>
        <v>4.4607526881720423</v>
      </c>
      <c r="AG45" s="21">
        <f>AVERAGE(H45,P45,V45)</f>
        <v>73.25365693045498</v>
      </c>
      <c r="AH45" s="9"/>
      <c r="AI45" s="24" t="s">
        <v>54</v>
      </c>
    </row>
    <row r="46" spans="2:35" x14ac:dyDescent="0.3">
      <c r="Y46" s="9"/>
      <c r="Z46" s="9"/>
      <c r="AB46" s="20">
        <f>MIN(D45,J45,R45)</f>
        <v>257.29032258064518</v>
      </c>
      <c r="AC46" s="21">
        <f>MIN(E45,K45,S45)</f>
        <v>46.41935483870968</v>
      </c>
      <c r="AD46" s="21">
        <f>MIN(F45,L45,T45)</f>
        <v>1507.1273548077031</v>
      </c>
      <c r="AE46" s="21">
        <f>MIN(G45,N45,U45)</f>
        <v>33.170431731203138</v>
      </c>
      <c r="AF46" s="21">
        <f>MIN(I45,Q45,W45,Y45,AA45)</f>
        <v>2.6625806451612903</v>
      </c>
      <c r="AG46" s="21">
        <f>MIN(H45,P45,V45,Z45)</f>
        <v>70.65553882489985</v>
      </c>
      <c r="AH46" s="9"/>
      <c r="AI46" s="24" t="s">
        <v>55</v>
      </c>
    </row>
    <row r="47" spans="2:35" x14ac:dyDescent="0.3">
      <c r="F47" s="9"/>
      <c r="G47" s="9"/>
      <c r="AB47" s="20">
        <f>MAX(D45,J45,R45)</f>
        <v>393.29032258064518</v>
      </c>
      <c r="AC47" s="21">
        <f>MAX(E45,K45,S45)</f>
        <v>74.225806451612897</v>
      </c>
      <c r="AD47" s="21">
        <f>MAX(F45,L45,T45)</f>
        <v>2447.6451612903224</v>
      </c>
      <c r="AE47" s="21">
        <f>MAX(G45,N45,U45)</f>
        <v>47.838709677419352</v>
      </c>
      <c r="AF47" s="21">
        <f>MAX(I45,Q45,W45,Y45,AA45)</f>
        <v>7.354838709677419</v>
      </c>
      <c r="AG47" s="21">
        <f>MAX(H45,P45,V45,Z45)</f>
        <v>95.995806451612921</v>
      </c>
      <c r="AH47" s="9"/>
      <c r="AI47" s="24" t="s">
        <v>56</v>
      </c>
    </row>
    <row r="48" spans="2:35" ht="16.2" customHeight="1" x14ac:dyDescent="0.3">
      <c r="AB48" s="19">
        <f>_xlfn.STDEV.P(D45,J45,R45)</f>
        <v>56.92483273812806</v>
      </c>
      <c r="AC48" s="9">
        <f>_xlfn.STDEV.P(E45,K45,S45)</f>
        <v>12.871681873092948</v>
      </c>
      <c r="AD48" s="9">
        <f>_xlfn.STDEV.P(F45,L45,T45)</f>
        <v>405.63968018329842</v>
      </c>
      <c r="AE48" s="9">
        <f>_xlfn.STDEV.P(G45,N45,U45)</f>
        <v>6.2497999696843083</v>
      </c>
      <c r="AF48" s="9">
        <f>_xlfn.STDEV.P(I45,Q45,W45)</f>
        <v>2.0646966038948227</v>
      </c>
      <c r="AG48" s="9">
        <f>_xlfn.STDEV.P(H45,P45,V45)</f>
        <v>1.9941649481951012</v>
      </c>
      <c r="AH48" s="9"/>
      <c r="AI48" s="24" t="s">
        <v>57</v>
      </c>
    </row>
    <row r="49" spans="2:35" x14ac:dyDescent="0.3">
      <c r="AB49" s="19">
        <f>_xlfn.VAR.P(D45,J45,R45)</f>
        <v>3240.4365822638565</v>
      </c>
      <c r="AC49" s="9">
        <f>_xlfn.VAR.P(E45,K45,S45)</f>
        <v>165.68019424210959</v>
      </c>
      <c r="AD49" s="9">
        <f>_xlfn.VAR.P(F45,L45,T45)</f>
        <v>164543.55013920864</v>
      </c>
      <c r="AE49" s="9">
        <f>_xlfn.VAR.P(G45,N45,U45)</f>
        <v>39.05999966106598</v>
      </c>
      <c r="AF49" s="9">
        <f>_xlfn.VAR.P(I45,Q45,W45)</f>
        <v>4.2629720661348136</v>
      </c>
      <c r="AG49" s="9">
        <f>_xlfn.VAR.P(H45,P45,V45)</f>
        <v>3.9766938406099706</v>
      </c>
      <c r="AH49" s="9"/>
      <c r="AI49" s="24" t="s">
        <v>58</v>
      </c>
    </row>
    <row r="50" spans="2:35" ht="15" thickBot="1" x14ac:dyDescent="0.35">
      <c r="AB50" s="28" t="s">
        <v>59</v>
      </c>
      <c r="AC50" s="3" t="s">
        <v>60</v>
      </c>
      <c r="AD50" s="3" t="s">
        <v>33</v>
      </c>
      <c r="AE50" s="3" t="s">
        <v>31</v>
      </c>
      <c r="AF50" s="3" t="s">
        <v>34</v>
      </c>
      <c r="AG50" s="3" t="s">
        <v>52</v>
      </c>
      <c r="AH50" s="1"/>
      <c r="AI50" s="4"/>
    </row>
    <row r="53" spans="2:35" x14ac:dyDescent="0.3">
      <c r="B53" s="2"/>
      <c r="C53" s="10" t="s">
        <v>37</v>
      </c>
      <c r="D53" s="49" t="s">
        <v>37</v>
      </c>
      <c r="E53" s="50"/>
      <c r="F53" s="30" t="s">
        <v>38</v>
      </c>
      <c r="G53" s="30"/>
      <c r="H53" s="9"/>
      <c r="I53" s="2"/>
      <c r="J53" s="32" t="s">
        <v>39</v>
      </c>
      <c r="K53" s="32"/>
      <c r="L53" s="9"/>
      <c r="M53" s="2"/>
      <c r="AD53" s="21"/>
      <c r="AE53" s="21"/>
    </row>
    <row r="54" spans="2:35" ht="15" thickBot="1" x14ac:dyDescent="0.35">
      <c r="B54" s="4"/>
      <c r="C54" s="3" t="s">
        <v>32</v>
      </c>
      <c r="D54" s="12" t="s">
        <v>41</v>
      </c>
      <c r="E54" s="7" t="s">
        <v>40</v>
      </c>
      <c r="F54" s="13" t="s">
        <v>41</v>
      </c>
      <c r="G54" s="3" t="s">
        <v>40</v>
      </c>
      <c r="H54" s="40" t="s">
        <v>63</v>
      </c>
      <c r="I54" s="7" t="s">
        <v>63</v>
      </c>
      <c r="J54" s="14" t="s">
        <v>41</v>
      </c>
      <c r="K54" s="3" t="s">
        <v>40</v>
      </c>
      <c r="L54" s="40" t="s">
        <v>63</v>
      </c>
      <c r="M54" s="7" t="s">
        <v>63</v>
      </c>
      <c r="N54" s="9"/>
    </row>
    <row r="55" spans="2:35" x14ac:dyDescent="0.3">
      <c r="B55" s="5" t="s">
        <v>0</v>
      </c>
      <c r="C55">
        <v>283</v>
      </c>
      <c r="D55" s="11">
        <v>115</v>
      </c>
      <c r="E55" s="2">
        <v>168</v>
      </c>
      <c r="F55">
        <v>27</v>
      </c>
      <c r="G55" s="9">
        <v>36</v>
      </c>
      <c r="H55" s="11">
        <v>107</v>
      </c>
      <c r="I55" s="2">
        <v>202</v>
      </c>
      <c r="J55">
        <v>16</v>
      </c>
      <c r="K55" s="11">
        <v>25</v>
      </c>
      <c r="L55" s="36">
        <v>79</v>
      </c>
      <c r="M55" s="38">
        <v>122</v>
      </c>
    </row>
    <row r="56" spans="2:35" x14ac:dyDescent="0.3">
      <c r="B56" s="5" t="s">
        <v>1</v>
      </c>
      <c r="C56">
        <v>188</v>
      </c>
      <c r="D56">
        <v>83</v>
      </c>
      <c r="E56" s="2">
        <v>105</v>
      </c>
      <c r="F56">
        <v>37</v>
      </c>
      <c r="G56" s="9">
        <v>29</v>
      </c>
      <c r="H56" s="36">
        <v>93</v>
      </c>
      <c r="I56" s="2">
        <v>154</v>
      </c>
      <c r="J56">
        <v>17</v>
      </c>
      <c r="K56" s="9">
        <v>16</v>
      </c>
      <c r="L56" s="36">
        <v>41</v>
      </c>
      <c r="M56" s="38">
        <v>106</v>
      </c>
    </row>
    <row r="57" spans="2:35" x14ac:dyDescent="0.3">
      <c r="B57" s="5" t="s">
        <v>2</v>
      </c>
      <c r="C57">
        <v>433</v>
      </c>
      <c r="D57">
        <v>197</v>
      </c>
      <c r="E57" s="2">
        <v>236</v>
      </c>
      <c r="F57">
        <v>37</v>
      </c>
      <c r="G57" s="9">
        <v>35</v>
      </c>
      <c r="H57" s="36">
        <v>171</v>
      </c>
      <c r="I57" s="2">
        <v>323</v>
      </c>
      <c r="J57" s="36">
        <v>27</v>
      </c>
      <c r="K57" s="9">
        <v>22</v>
      </c>
      <c r="L57" s="36">
        <v>111</v>
      </c>
      <c r="M57" s="38">
        <v>207</v>
      </c>
    </row>
    <row r="58" spans="2:35" x14ac:dyDescent="0.3">
      <c r="B58" s="5" t="s">
        <v>3</v>
      </c>
      <c r="C58">
        <v>233</v>
      </c>
      <c r="D58">
        <v>89</v>
      </c>
      <c r="E58" s="2">
        <v>144</v>
      </c>
      <c r="F58">
        <v>35</v>
      </c>
      <c r="G58" s="9">
        <v>31</v>
      </c>
      <c r="H58" s="36">
        <v>94</v>
      </c>
      <c r="I58" s="2">
        <v>168</v>
      </c>
      <c r="J58">
        <v>22</v>
      </c>
      <c r="K58" s="9">
        <v>21</v>
      </c>
      <c r="L58" s="36">
        <v>75</v>
      </c>
      <c r="M58" s="38">
        <v>103</v>
      </c>
    </row>
    <row r="59" spans="2:35" x14ac:dyDescent="0.3">
      <c r="B59" s="5" t="s">
        <v>4</v>
      </c>
      <c r="C59">
        <v>260</v>
      </c>
      <c r="D59">
        <v>120</v>
      </c>
      <c r="E59" s="2">
        <v>140</v>
      </c>
      <c r="F59">
        <v>41</v>
      </c>
      <c r="G59" s="9">
        <v>30</v>
      </c>
      <c r="H59" s="36">
        <v>101</v>
      </c>
      <c r="I59" s="2">
        <v>213</v>
      </c>
      <c r="J59" s="36">
        <v>30</v>
      </c>
      <c r="K59" s="9">
        <v>20</v>
      </c>
      <c r="L59" s="36">
        <v>85</v>
      </c>
      <c r="M59" s="38">
        <v>130</v>
      </c>
    </row>
    <row r="60" spans="2:35" x14ac:dyDescent="0.3">
      <c r="B60" s="5" t="s">
        <v>5</v>
      </c>
      <c r="C60">
        <v>563</v>
      </c>
      <c r="D60">
        <v>260</v>
      </c>
      <c r="E60" s="2">
        <v>303</v>
      </c>
      <c r="F60">
        <v>54</v>
      </c>
      <c r="G60" s="9">
        <v>32</v>
      </c>
      <c r="H60" s="36">
        <v>213</v>
      </c>
      <c r="I60" s="2">
        <v>323</v>
      </c>
      <c r="J60" s="36">
        <v>40</v>
      </c>
      <c r="K60" s="9">
        <v>22</v>
      </c>
      <c r="L60" s="36">
        <v>144</v>
      </c>
      <c r="M60" s="38">
        <v>234</v>
      </c>
    </row>
    <row r="61" spans="2:35" x14ac:dyDescent="0.3">
      <c r="B61" s="5" t="s">
        <v>6</v>
      </c>
      <c r="C61">
        <v>74</v>
      </c>
      <c r="D61">
        <v>35</v>
      </c>
      <c r="E61" s="2">
        <v>39</v>
      </c>
      <c r="F61">
        <v>27</v>
      </c>
      <c r="G61" s="9">
        <v>21</v>
      </c>
      <c r="H61" s="36">
        <v>46</v>
      </c>
      <c r="I61" s="2">
        <v>74</v>
      </c>
      <c r="J61" s="36">
        <v>6</v>
      </c>
      <c r="K61" s="9">
        <v>10</v>
      </c>
      <c r="L61" s="36">
        <v>7</v>
      </c>
      <c r="M61" s="38">
        <v>45</v>
      </c>
      <c r="O61" s="9"/>
    </row>
    <row r="62" spans="2:35" x14ac:dyDescent="0.3">
      <c r="B62" s="5" t="s">
        <v>7</v>
      </c>
      <c r="C62">
        <v>188</v>
      </c>
      <c r="D62">
        <v>84</v>
      </c>
      <c r="E62" s="2">
        <v>104</v>
      </c>
      <c r="F62">
        <v>33</v>
      </c>
      <c r="G62" s="9">
        <v>27</v>
      </c>
      <c r="H62" s="36">
        <v>77</v>
      </c>
      <c r="I62" s="2">
        <v>126</v>
      </c>
      <c r="J62" s="36">
        <v>20</v>
      </c>
      <c r="K62" s="9">
        <v>16</v>
      </c>
      <c r="L62" s="36">
        <v>43</v>
      </c>
      <c r="M62" s="38">
        <v>83</v>
      </c>
    </row>
    <row r="63" spans="2:35" x14ac:dyDescent="0.3">
      <c r="B63" s="5" t="s">
        <v>8</v>
      </c>
      <c r="C63">
        <v>388</v>
      </c>
      <c r="D63">
        <v>156</v>
      </c>
      <c r="E63" s="2">
        <v>232</v>
      </c>
      <c r="F63">
        <v>44</v>
      </c>
      <c r="G63" s="9">
        <v>33</v>
      </c>
      <c r="H63" s="36">
        <v>107</v>
      </c>
      <c r="I63" s="2">
        <v>197</v>
      </c>
      <c r="J63" s="36">
        <v>25</v>
      </c>
      <c r="K63" s="9">
        <v>18</v>
      </c>
      <c r="L63" s="36">
        <v>45</v>
      </c>
      <c r="M63" s="38">
        <v>115</v>
      </c>
    </row>
    <row r="64" spans="2:35" x14ac:dyDescent="0.3">
      <c r="B64" s="5" t="s">
        <v>9</v>
      </c>
      <c r="C64">
        <v>212</v>
      </c>
      <c r="D64">
        <v>83</v>
      </c>
      <c r="E64" s="2">
        <v>129</v>
      </c>
      <c r="F64">
        <v>72</v>
      </c>
      <c r="G64" s="9">
        <v>35</v>
      </c>
      <c r="H64" s="36">
        <v>156</v>
      </c>
      <c r="I64" s="2">
        <v>250</v>
      </c>
      <c r="J64" s="36">
        <v>35</v>
      </c>
      <c r="K64" s="9">
        <v>21</v>
      </c>
      <c r="L64" s="36">
        <v>99</v>
      </c>
      <c r="M64" s="38">
        <v>167</v>
      </c>
    </row>
    <row r="65" spans="2:13" x14ac:dyDescent="0.3">
      <c r="B65" s="5" t="s">
        <v>10</v>
      </c>
      <c r="C65">
        <v>139</v>
      </c>
      <c r="D65">
        <v>66</v>
      </c>
      <c r="E65" s="2">
        <v>73</v>
      </c>
      <c r="F65">
        <v>25</v>
      </c>
      <c r="G65" s="9">
        <v>25</v>
      </c>
      <c r="H65" s="36">
        <v>50</v>
      </c>
      <c r="I65" s="2">
        <v>91</v>
      </c>
      <c r="J65" s="36">
        <v>16</v>
      </c>
      <c r="K65" s="9">
        <v>19</v>
      </c>
      <c r="L65" s="36">
        <v>27</v>
      </c>
      <c r="M65" s="38">
        <v>56</v>
      </c>
    </row>
    <row r="66" spans="2:13" x14ac:dyDescent="0.3">
      <c r="B66" s="5" t="s">
        <v>11</v>
      </c>
      <c r="C66">
        <v>137</v>
      </c>
      <c r="D66">
        <v>53</v>
      </c>
      <c r="E66" s="2">
        <v>84</v>
      </c>
      <c r="F66">
        <v>22</v>
      </c>
      <c r="G66" s="9">
        <v>28</v>
      </c>
      <c r="H66" s="36">
        <v>49</v>
      </c>
      <c r="I66" s="2">
        <v>105</v>
      </c>
      <c r="J66" s="36">
        <v>13</v>
      </c>
      <c r="K66" s="9">
        <v>16</v>
      </c>
      <c r="L66" s="36">
        <v>67</v>
      </c>
      <c r="M66" s="38">
        <v>31</v>
      </c>
    </row>
    <row r="67" spans="2:13" x14ac:dyDescent="0.3">
      <c r="B67" s="5" t="s">
        <v>12</v>
      </c>
      <c r="C67">
        <v>110</v>
      </c>
      <c r="D67">
        <v>47</v>
      </c>
      <c r="E67" s="2">
        <v>63</v>
      </c>
      <c r="F67">
        <v>30</v>
      </c>
      <c r="G67" s="9">
        <v>21</v>
      </c>
      <c r="H67" s="36">
        <v>67</v>
      </c>
      <c r="I67" s="2">
        <v>110</v>
      </c>
      <c r="J67" s="36">
        <v>23</v>
      </c>
      <c r="K67" s="9">
        <v>12</v>
      </c>
      <c r="L67" s="36">
        <v>48</v>
      </c>
      <c r="M67" s="38">
        <v>73</v>
      </c>
    </row>
    <row r="68" spans="2:13" x14ac:dyDescent="0.3">
      <c r="B68" s="5" t="s">
        <v>13</v>
      </c>
      <c r="C68">
        <v>626</v>
      </c>
      <c r="D68">
        <v>266</v>
      </c>
      <c r="E68" s="2">
        <v>360</v>
      </c>
      <c r="F68">
        <v>49</v>
      </c>
      <c r="G68" s="9">
        <v>38</v>
      </c>
      <c r="H68" s="36">
        <v>240</v>
      </c>
      <c r="I68" s="2">
        <v>430</v>
      </c>
      <c r="J68" s="36">
        <v>33</v>
      </c>
      <c r="K68" s="9">
        <v>27</v>
      </c>
      <c r="L68" s="36">
        <v>201</v>
      </c>
      <c r="M68" s="38">
        <v>277</v>
      </c>
    </row>
    <row r="69" spans="2:13" x14ac:dyDescent="0.3">
      <c r="B69" s="5" t="s">
        <v>14</v>
      </c>
      <c r="C69">
        <v>336</v>
      </c>
      <c r="D69">
        <v>167</v>
      </c>
      <c r="E69" s="2">
        <v>169</v>
      </c>
      <c r="F69">
        <v>43</v>
      </c>
      <c r="G69" s="9">
        <v>28</v>
      </c>
      <c r="H69" s="36">
        <v>120</v>
      </c>
      <c r="I69" s="2">
        <v>213</v>
      </c>
      <c r="J69" s="36">
        <v>26</v>
      </c>
      <c r="K69" s="9">
        <v>19</v>
      </c>
      <c r="L69" s="36">
        <v>77</v>
      </c>
      <c r="M69" s="38">
        <v>135</v>
      </c>
    </row>
    <row r="70" spans="2:13" x14ac:dyDescent="0.3">
      <c r="B70" s="5" t="s">
        <v>15</v>
      </c>
      <c r="C70">
        <v>141</v>
      </c>
      <c r="D70">
        <v>64</v>
      </c>
      <c r="E70" s="2">
        <v>77</v>
      </c>
      <c r="F70">
        <v>30</v>
      </c>
      <c r="G70" s="9">
        <v>26</v>
      </c>
      <c r="H70" s="36">
        <v>63</v>
      </c>
      <c r="I70" s="2">
        <v>107</v>
      </c>
      <c r="J70" s="36">
        <v>16</v>
      </c>
      <c r="K70" s="9">
        <v>15</v>
      </c>
      <c r="L70" s="36">
        <v>33</v>
      </c>
      <c r="M70" s="38">
        <v>73</v>
      </c>
    </row>
    <row r="71" spans="2:13" x14ac:dyDescent="0.3">
      <c r="B71" s="5" t="s">
        <v>16</v>
      </c>
      <c r="C71">
        <v>238</v>
      </c>
      <c r="D71">
        <v>89</v>
      </c>
      <c r="E71" s="2">
        <v>149</v>
      </c>
      <c r="F71">
        <v>28</v>
      </c>
      <c r="G71" s="9">
        <v>34</v>
      </c>
      <c r="H71" s="36">
        <v>82</v>
      </c>
      <c r="I71" s="2">
        <v>182</v>
      </c>
      <c r="J71" s="36">
        <v>16</v>
      </c>
      <c r="K71" s="9">
        <v>24</v>
      </c>
      <c r="L71" s="36">
        <v>62</v>
      </c>
      <c r="M71" s="38">
        <v>113</v>
      </c>
    </row>
    <row r="72" spans="2:13" x14ac:dyDescent="0.3">
      <c r="B72" s="5" t="s">
        <v>17</v>
      </c>
      <c r="C72">
        <v>126</v>
      </c>
      <c r="D72">
        <v>58</v>
      </c>
      <c r="E72" s="2">
        <v>68</v>
      </c>
      <c r="F72">
        <v>20</v>
      </c>
      <c r="G72" s="9">
        <v>25</v>
      </c>
      <c r="H72" s="36">
        <v>44</v>
      </c>
      <c r="I72" s="2">
        <v>84</v>
      </c>
      <c r="J72" s="36">
        <v>13</v>
      </c>
      <c r="K72" s="9">
        <v>14</v>
      </c>
      <c r="L72" s="36">
        <v>31</v>
      </c>
      <c r="M72" s="38">
        <v>51</v>
      </c>
    </row>
    <row r="73" spans="2:13" x14ac:dyDescent="0.3">
      <c r="B73" s="5" t="s">
        <v>18</v>
      </c>
      <c r="C73">
        <v>542</v>
      </c>
      <c r="D73">
        <v>221</v>
      </c>
      <c r="E73" s="2">
        <v>321</v>
      </c>
      <c r="F73">
        <v>56</v>
      </c>
      <c r="G73" s="9">
        <v>39</v>
      </c>
      <c r="H73" s="36">
        <v>203</v>
      </c>
      <c r="I73" s="2">
        <v>409</v>
      </c>
      <c r="J73" s="36">
        <v>38</v>
      </c>
      <c r="K73" s="9">
        <v>27</v>
      </c>
      <c r="L73" s="36">
        <v>158</v>
      </c>
      <c r="M73" s="38">
        <v>253</v>
      </c>
    </row>
    <row r="74" spans="2:13" x14ac:dyDescent="0.3">
      <c r="B74" s="5" t="s">
        <v>19</v>
      </c>
      <c r="C74">
        <v>146</v>
      </c>
      <c r="D74">
        <v>54</v>
      </c>
      <c r="E74" s="2">
        <v>92</v>
      </c>
      <c r="F74">
        <v>24</v>
      </c>
      <c r="G74" s="9">
        <v>26</v>
      </c>
      <c r="H74" s="36">
        <v>56</v>
      </c>
      <c r="I74" s="2">
        <v>119</v>
      </c>
      <c r="J74" s="36">
        <v>14</v>
      </c>
      <c r="K74" s="9">
        <v>15</v>
      </c>
      <c r="L74" s="36">
        <v>37</v>
      </c>
      <c r="M74" s="38">
        <v>71</v>
      </c>
    </row>
    <row r="75" spans="2:13" x14ac:dyDescent="0.3">
      <c r="B75" s="5" t="s">
        <v>20</v>
      </c>
      <c r="C75">
        <v>385</v>
      </c>
      <c r="D75">
        <v>166</v>
      </c>
      <c r="E75" s="2">
        <v>219</v>
      </c>
      <c r="F75">
        <v>48</v>
      </c>
      <c r="G75" s="9">
        <v>34</v>
      </c>
      <c r="H75" s="36">
        <v>139</v>
      </c>
      <c r="I75" s="2">
        <v>246</v>
      </c>
      <c r="J75" s="36">
        <v>33</v>
      </c>
      <c r="K75" s="9">
        <v>22</v>
      </c>
      <c r="L75" s="36">
        <v>103</v>
      </c>
      <c r="M75" s="38">
        <v>157</v>
      </c>
    </row>
    <row r="76" spans="2:13" x14ac:dyDescent="0.3">
      <c r="B76" s="5" t="s">
        <v>21</v>
      </c>
      <c r="C76">
        <v>368</v>
      </c>
      <c r="D76">
        <v>157</v>
      </c>
      <c r="E76" s="2">
        <v>211</v>
      </c>
      <c r="F76">
        <v>47</v>
      </c>
      <c r="G76" s="9">
        <v>31</v>
      </c>
      <c r="H76" s="36">
        <v>140</v>
      </c>
      <c r="I76" s="2">
        <v>238</v>
      </c>
      <c r="J76" s="36">
        <v>28</v>
      </c>
      <c r="K76" s="9">
        <v>21</v>
      </c>
      <c r="L76" s="36">
        <v>88</v>
      </c>
      <c r="M76" s="38">
        <v>159</v>
      </c>
    </row>
    <row r="77" spans="2:13" x14ac:dyDescent="0.3">
      <c r="B77" s="5" t="s">
        <v>22</v>
      </c>
      <c r="C77">
        <v>449</v>
      </c>
      <c r="D77">
        <v>174</v>
      </c>
      <c r="E77" s="2">
        <v>275</v>
      </c>
      <c r="F77">
        <v>74</v>
      </c>
      <c r="G77" s="9">
        <v>35</v>
      </c>
      <c r="H77" s="36">
        <v>182</v>
      </c>
      <c r="I77" s="2">
        <v>343</v>
      </c>
      <c r="J77" s="36">
        <v>43</v>
      </c>
      <c r="K77" s="9">
        <v>21</v>
      </c>
      <c r="L77" s="36">
        <v>109</v>
      </c>
      <c r="M77" s="38">
        <v>213</v>
      </c>
    </row>
    <row r="78" spans="2:13" x14ac:dyDescent="0.3">
      <c r="B78" s="5" t="s">
        <v>23</v>
      </c>
      <c r="C78">
        <v>82</v>
      </c>
      <c r="D78">
        <v>35</v>
      </c>
      <c r="E78" s="2">
        <v>47</v>
      </c>
      <c r="F78">
        <v>20</v>
      </c>
      <c r="G78" s="9">
        <v>22</v>
      </c>
      <c r="H78" s="36">
        <v>40</v>
      </c>
      <c r="I78" s="2">
        <v>80</v>
      </c>
      <c r="J78" s="36">
        <v>12</v>
      </c>
      <c r="K78" s="9">
        <v>12</v>
      </c>
      <c r="L78" s="36">
        <v>26</v>
      </c>
      <c r="M78" s="38">
        <v>46</v>
      </c>
    </row>
    <row r="79" spans="2:13" x14ac:dyDescent="0.3">
      <c r="B79" s="5" t="s">
        <v>24</v>
      </c>
      <c r="C79">
        <v>355</v>
      </c>
      <c r="D79">
        <v>148</v>
      </c>
      <c r="E79" s="2">
        <v>207</v>
      </c>
      <c r="F79">
        <v>43</v>
      </c>
      <c r="G79" s="9">
        <v>29</v>
      </c>
      <c r="H79" s="36">
        <v>136</v>
      </c>
      <c r="I79" s="2">
        <v>270</v>
      </c>
      <c r="J79" s="36">
        <v>25</v>
      </c>
      <c r="K79" s="36">
        <v>17</v>
      </c>
      <c r="L79" s="36">
        <v>84</v>
      </c>
      <c r="M79" s="2">
        <v>142</v>
      </c>
    </row>
    <row r="80" spans="2:13" x14ac:dyDescent="0.3">
      <c r="B80" s="5" t="s">
        <v>25</v>
      </c>
      <c r="C80">
        <v>168</v>
      </c>
      <c r="D80">
        <v>69</v>
      </c>
      <c r="E80" s="2">
        <v>99</v>
      </c>
      <c r="F80">
        <v>28</v>
      </c>
      <c r="G80" s="9">
        <v>22</v>
      </c>
      <c r="H80" s="36">
        <v>75</v>
      </c>
      <c r="I80" s="2">
        <v>136</v>
      </c>
      <c r="J80" s="36">
        <v>18</v>
      </c>
      <c r="K80" s="9">
        <v>14</v>
      </c>
      <c r="L80" s="36">
        <v>57</v>
      </c>
      <c r="M80" s="38">
        <v>80</v>
      </c>
    </row>
    <row r="81" spans="2:19" x14ac:dyDescent="0.3">
      <c r="B81" s="5" t="s">
        <v>26</v>
      </c>
      <c r="C81">
        <v>156</v>
      </c>
      <c r="D81">
        <v>72</v>
      </c>
      <c r="E81" s="2">
        <v>84</v>
      </c>
      <c r="F81">
        <v>28</v>
      </c>
      <c r="G81" s="9">
        <v>24</v>
      </c>
      <c r="H81" s="36">
        <v>61</v>
      </c>
      <c r="I81" s="2">
        <v>120</v>
      </c>
      <c r="J81" s="36">
        <v>16</v>
      </c>
      <c r="K81" s="9">
        <v>15</v>
      </c>
      <c r="L81" s="36">
        <v>29</v>
      </c>
      <c r="M81" s="38">
        <v>77</v>
      </c>
    </row>
    <row r="82" spans="2:19" x14ac:dyDescent="0.3">
      <c r="B82" s="5" t="s">
        <v>27</v>
      </c>
      <c r="C82">
        <v>246</v>
      </c>
      <c r="D82">
        <v>112</v>
      </c>
      <c r="E82" s="2">
        <v>134</v>
      </c>
      <c r="F82">
        <v>45</v>
      </c>
      <c r="G82" s="9">
        <v>32</v>
      </c>
      <c r="H82" s="36">
        <v>84</v>
      </c>
      <c r="I82" s="2">
        <v>158</v>
      </c>
      <c r="J82" s="36">
        <v>29</v>
      </c>
      <c r="K82" s="9">
        <v>19</v>
      </c>
      <c r="L82" s="36">
        <v>51</v>
      </c>
      <c r="M82" s="38">
        <v>105</v>
      </c>
    </row>
    <row r="83" spans="2:19" x14ac:dyDescent="0.3">
      <c r="B83" s="5" t="s">
        <v>28</v>
      </c>
      <c r="C83">
        <v>1630</v>
      </c>
      <c r="D83">
        <v>665</v>
      </c>
      <c r="E83" s="2">
        <v>965</v>
      </c>
      <c r="F83">
        <v>110</v>
      </c>
      <c r="G83" s="9">
        <v>41</v>
      </c>
      <c r="H83" s="36">
        <v>653</v>
      </c>
      <c r="I83" s="2">
        <v>1111</v>
      </c>
      <c r="J83" s="36">
        <v>87</v>
      </c>
      <c r="K83" s="9">
        <v>24</v>
      </c>
      <c r="L83" s="36">
        <v>449</v>
      </c>
      <c r="M83" s="38">
        <v>764</v>
      </c>
    </row>
    <row r="84" spans="2:19" x14ac:dyDescent="0.3">
      <c r="B84" s="5" t="s">
        <v>29</v>
      </c>
      <c r="C84">
        <v>986</v>
      </c>
      <c r="D84">
        <v>381</v>
      </c>
      <c r="E84" s="2">
        <v>605</v>
      </c>
      <c r="F84">
        <v>74</v>
      </c>
      <c r="G84" s="9">
        <v>47</v>
      </c>
      <c r="H84" s="36">
        <v>421</v>
      </c>
      <c r="I84" s="2">
        <v>769</v>
      </c>
      <c r="J84" s="36">
        <v>57</v>
      </c>
      <c r="K84" s="9">
        <v>32</v>
      </c>
      <c r="L84" s="36">
        <v>301</v>
      </c>
      <c r="M84" s="38">
        <v>486</v>
      </c>
    </row>
    <row r="85" spans="2:19" ht="15" thickBot="1" x14ac:dyDescent="0.35">
      <c r="B85" s="6" t="s">
        <v>30</v>
      </c>
      <c r="C85" s="1">
        <v>722</v>
      </c>
      <c r="D85" s="1">
        <v>311</v>
      </c>
      <c r="E85" s="4">
        <v>411</v>
      </c>
      <c r="F85" s="1">
        <v>63</v>
      </c>
      <c r="G85" s="1">
        <v>39</v>
      </c>
      <c r="H85" s="1">
        <v>251</v>
      </c>
      <c r="I85" s="4">
        <v>520</v>
      </c>
      <c r="J85" s="1">
        <v>44</v>
      </c>
      <c r="K85" s="1">
        <v>25</v>
      </c>
      <c r="L85" s="9">
        <v>212</v>
      </c>
      <c r="M85" s="39">
        <v>323</v>
      </c>
      <c r="N85" s="8"/>
      <c r="O85" s="1"/>
      <c r="P85" s="1"/>
      <c r="Q85" s="1"/>
    </row>
    <row r="86" spans="2:19" ht="15" thickBot="1" x14ac:dyDescent="0.35">
      <c r="D86" s="25">
        <f t="shared" ref="D86:M86" si="16">AVERAGE(D55:D85)</f>
        <v>148.29032258064515</v>
      </c>
      <c r="E86" s="26">
        <f t="shared" si="16"/>
        <v>203.64516129032259</v>
      </c>
      <c r="F86" s="26">
        <f t="shared" si="16"/>
        <v>42.387096774193552</v>
      </c>
      <c r="G86" s="26">
        <f t="shared" si="16"/>
        <v>30.806451612903224</v>
      </c>
      <c r="H86" s="26">
        <f t="shared" si="16"/>
        <v>139.38709677419354</v>
      </c>
      <c r="I86" s="26">
        <f t="shared" si="16"/>
        <v>253.90322580645162</v>
      </c>
      <c r="J86" s="26">
        <f t="shared" si="16"/>
        <v>27.032258064516128</v>
      </c>
      <c r="K86" s="27">
        <f t="shared" si="16"/>
        <v>19.387096774193548</v>
      </c>
      <c r="L86" s="25">
        <f t="shared" si="16"/>
        <v>96.096774193548384</v>
      </c>
      <c r="M86" s="26">
        <f t="shared" si="16"/>
        <v>161.19354838709677</v>
      </c>
      <c r="N86" s="22">
        <f>AVERAGE(D86,F86,J86)</f>
        <v>72.569892473118287</v>
      </c>
      <c r="O86" s="18">
        <f>AVERAGE(E86,G86,K86)</f>
        <v>84.612903225806448</v>
      </c>
      <c r="P86" s="18">
        <f>AVERAGE(H86,L86)</f>
        <v>117.74193548387096</v>
      </c>
      <c r="Q86" s="18">
        <f>AVERAGE(I86,M86)</f>
        <v>207.54838709677421</v>
      </c>
      <c r="R86" s="11"/>
      <c r="S86" s="23" t="s">
        <v>54</v>
      </c>
    </row>
    <row r="87" spans="2:19" x14ac:dyDescent="0.3">
      <c r="K87" s="9"/>
      <c r="N87" s="20">
        <f>MIN(D86,F86,J86)</f>
        <v>27.032258064516128</v>
      </c>
      <c r="O87" s="21">
        <f>MIN(E86,G86,K86)</f>
        <v>19.387096774193548</v>
      </c>
      <c r="P87" s="21">
        <f>MIN(H86,L86)</f>
        <v>96.096774193548384</v>
      </c>
      <c r="Q87" s="21">
        <f>MIN(I86,M86)</f>
        <v>161.19354838709677</v>
      </c>
      <c r="R87" s="9"/>
      <c r="S87" s="24" t="s">
        <v>55</v>
      </c>
    </row>
    <row r="88" spans="2:19" x14ac:dyDescent="0.3">
      <c r="N88" s="20">
        <f>MAX(D86,F86,J86)</f>
        <v>148.29032258064515</v>
      </c>
      <c r="O88" s="21">
        <f>MAX(E86,G86,K86)</f>
        <v>203.64516129032259</v>
      </c>
      <c r="P88" s="21">
        <f>MAX(H86,L86)</f>
        <v>139.38709677419354</v>
      </c>
      <c r="Q88" s="21">
        <f>MAX(I86,M86)</f>
        <v>253.90322580645162</v>
      </c>
      <c r="R88" s="9"/>
      <c r="S88" s="24" t="s">
        <v>56</v>
      </c>
    </row>
    <row r="89" spans="2:19" x14ac:dyDescent="0.3">
      <c r="N89" s="19">
        <f>_xlfn.STDEV.P(D86,F86,J86)</f>
        <v>53.908134325608039</v>
      </c>
      <c r="O89" s="9">
        <f>_xlfn.STDEV.P(E86,G86,K86)</f>
        <v>84.297525709778967</v>
      </c>
      <c r="P89" s="9">
        <f>_xlfn.STDEV.P(H86,L86)</f>
        <v>21.645161290322566</v>
      </c>
      <c r="Q89" s="9">
        <f>_xlfn.STDEV.P(I86,M86)</f>
        <v>46.354838709677388</v>
      </c>
      <c r="R89" s="9"/>
      <c r="S89" s="24" t="s">
        <v>57</v>
      </c>
    </row>
    <row r="90" spans="2:19" x14ac:dyDescent="0.3">
      <c r="N90" s="19">
        <f>_xlfn.VAR.P(D86,F86,J86)</f>
        <v>2906.0869464677994</v>
      </c>
      <c r="O90" s="9">
        <f>_xlfn.VAR.P(E86,G86,K86)</f>
        <v>7106.0728407908455</v>
      </c>
      <c r="P90" s="9">
        <f>_xlfn.VAR.P(H86,L86)</f>
        <v>468.51300728407841</v>
      </c>
      <c r="Q90" s="9">
        <f>_xlfn.VAR.P(I86,M86)</f>
        <v>2148.7710718002054</v>
      </c>
      <c r="R90" s="9"/>
      <c r="S90" s="24" t="s">
        <v>58</v>
      </c>
    </row>
    <row r="91" spans="2:19" ht="15" thickBot="1" x14ac:dyDescent="0.35">
      <c r="N91" s="13" t="s">
        <v>41</v>
      </c>
      <c r="O91" s="3" t="s">
        <v>40</v>
      </c>
      <c r="P91" s="14" t="s">
        <v>64</v>
      </c>
      <c r="Q91" s="3" t="s">
        <v>65</v>
      </c>
      <c r="R91" s="1"/>
      <c r="S91" s="4"/>
    </row>
  </sheetData>
  <mergeCells count="2">
    <mergeCell ref="AB12:AB13"/>
    <mergeCell ref="D53:E5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2023-07-05T15:59:54Z</dcterms:modified>
</cp:coreProperties>
</file>