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B4'!$B$119:$BH$174</definedName>
    <definedName name="_xlnm._FilterDatabase" localSheetId="5" hidden="1">'CA DC B4'!$B$118:$BH$133</definedName>
    <definedName name="_xlnm._FilterDatabase" localSheetId="6" hidden="1">'US DC B6'!$B$124:$BH$170</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FH2WGKJV"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GKBNZ8TC"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RR4XGX"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H3KP6R9B"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9PYKYCCF"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F2TBWTZ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FH2WGKJV"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GKBNZ8TC"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RR4XGX"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H3KP6R9B"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9PYKYCCF"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F2TBWTZ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H2WGKJV"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GKBNZ8TC"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H3KP6R9B"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9PYKYCCF"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F2TBWTZ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KFHP6L6"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H3KP6R9B"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9PYKYCCF"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F2TBWTZ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KFHP6L6"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B6NZ1H4L"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BFB5DFVB"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FH2WGKJV"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C56VXVB3"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F2TDDFGJ"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GKBNZ8TC"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9PYQ2VQL"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C56VXVB3"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F2TDDFGJ"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C56VXVB3"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DSPY326Y"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2797BXF"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GRV9GZ9L"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FRGBT861"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GRV9GZ9L"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FRGBT861"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BNT8CPJF"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BQ6XYWKB"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JTG1NBW"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KTNLQHJ"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99J44BKW"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F5WP36DB"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XZLZ3KB"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GMBGGXCX"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DS72F19"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PNMM78R"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25V1C84"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Canada competitors</t>
        </is>
      </c>
      <c r="B19" s="45" t="inlineStr">
        <is>
          <t>Amazon.ca page research (agent, Prompt 9)</t>
        </is>
      </c>
      <c r="C19" s="45" t="inlineStr">
        <is>
          <t>2026-10-13</t>
        </is>
      </c>
      <c r="D19" s="45" t="n">
        <v>83</v>
      </c>
      <c r="E19" s="47" t="inlineStr">
        <is>
          <t>Partial</t>
        </is>
      </c>
      <c r="F19" s="45" t="inlineStr"/>
      <c r="G19"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0">
      <c r="A20" s="45" t="inlineStr">
        <is>
          <t>Competitors' BFCM 2025 history (US)</t>
        </is>
      </c>
      <c r="B20" s="45" t="inlineStr">
        <is>
          <t>Keepa via agent (keepa_history_p1.csv, keepa_history_p2.csv)</t>
        </is>
      </c>
      <c r="C20" s="45" t="inlineStr">
        <is>
          <t>Nov 1 - Dec 5, 2025</t>
        </is>
      </c>
      <c r="D20" s="45" t="n">
        <v>310</v>
      </c>
      <c r="E20" s="47" t="inlineStr">
        <is>
          <t>Partial</t>
        </is>
      </c>
      <c r="F20" s="45" t="inlineStr"/>
      <c r="G20" s="45" t="inlineStr">
        <is>
          <t>310 US competitor ASINs pulled (P1 70 + P2 240, complete); 25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2">
      <c r="A22" s="49" t="inlineStr">
        <is>
          <t>Spot check: Amazon search 'DECOLURE 100% Viscose from Bamboo Sheets King Size | 6 Pc Cooling Bed Set' (screenshot shared by Shayan, Oct 13, 2026)</t>
        </is>
      </c>
    </row>
    <row r="23">
      <c r="A23" s="44" t="inlineStr">
        <is>
          <t>Listing on the search page</t>
        </is>
      </c>
      <c r="B23" s="44" t="inlineStr">
        <is>
          <t>Page price ($)</t>
        </is>
      </c>
      <c r="C23" s="44" t="inlineStr">
        <is>
          <t>Page rating / reviews</t>
        </is>
      </c>
      <c r="D23" s="44" t="inlineStr">
        <is>
          <t>Tracker price ($)</t>
        </is>
      </c>
      <c r="E23" s="44" t="inlineStr">
        <is>
          <t>Tracker rating / reviews</t>
        </is>
      </c>
      <c r="F23" s="44" t="inlineStr">
        <is>
          <t>Price match?</t>
        </is>
      </c>
      <c r="G23" s="44" t="inlineStr">
        <is>
          <t>Finding</t>
        </is>
      </c>
    </row>
    <row r="24">
      <c r="A24" s="45" t="inlineStr">
        <is>
          <t>DECOLURE Bamboo 6 Pc, King (B0CQ2XQF9N)</t>
        </is>
      </c>
      <c r="B24" s="50" t="n">
        <v>99.98999999999999</v>
      </c>
      <c r="C24" s="45" t="inlineStr">
        <is>
          <t>4.4 / 3.1K</t>
        </is>
      </c>
      <c r="D24" s="50" t="n">
        <v>99.98999999999999</v>
      </c>
      <c r="E24" s="45" t="inlineStr">
        <is>
          <t>4.4 / 3153.0</t>
        </is>
      </c>
      <c r="F24" s="45">
        <f>IF(OR(B24="",D24=""),"n/a",IF(ABS(B24-D24)&lt;0.01,"Match","Differs"))</f>
        <v/>
      </c>
      <c r="G24" s="45" t="inlineStr">
        <is>
          <t>Tracker now uses the live price (Helium 10 Xray, 2026-10-13). Command Center fee feed still says $89.99 (2026-03-30) - stale, no longer used for comparisons.</t>
        </is>
      </c>
    </row>
    <row r="25">
      <c r="A25" s="45" t="inlineStr">
        <is>
          <t>DECOLURE Bamboo 4 Pc, King (B08KQHRDDG)</t>
        </is>
      </c>
      <c r="B25" s="50" t="n">
        <v>94.98999999999999</v>
      </c>
      <c r="C25" s="45" t="inlineStr">
        <is>
          <t>4.5 / 5.9K</t>
        </is>
      </c>
      <c r="D25" s="50" t="n">
        <v>94.98999999999999</v>
      </c>
      <c r="E25" s="45" t="inlineStr">
        <is>
          <t>4.5 / 5972.0</t>
        </is>
      </c>
      <c r="F25" s="45">
        <f>IF(OR(B25="",D25=""),"n/a",IF(ABS(B25-D25)&lt;0.01,"Match","Differs"))</f>
        <v/>
      </c>
      <c r="G25" s="45" t="inlineStr">
        <is>
          <t>Live price from Helium 10 Xray, 2026-10-13. Command Center fee feed: $79.99 (2026-03-30) - stale.</t>
        </is>
      </c>
    </row>
    <row r="26">
      <c r="A26" s="45" t="inlineStr">
        <is>
          <t>DECOLURE Cooling 4pcs, King Purple (B0C9LS8Z18)</t>
        </is>
      </c>
      <c r="B26" s="50" t="n">
        <v>37.95</v>
      </c>
      <c r="C26" s="45" t="inlineStr">
        <is>
          <t>4.2 / 1.2K</t>
        </is>
      </c>
      <c r="D26" s="50" t="n">
        <v>37.95</v>
      </c>
      <c r="E26" s="45" t="inlineStr">
        <is>
          <t>4.2 / 1,296</t>
        </is>
      </c>
      <c r="F26" s="45">
        <f>IF(OR(B26="",D26=""),"n/a",IF(ABS(B26-D26)&lt;0.01,"Match","Differs"))</f>
        <v/>
      </c>
      <c r="G26" s="45" t="inlineStr">
        <is>
          <t>Live price from Helium 10 Xray, 2026-10-13.</t>
        </is>
      </c>
    </row>
    <row r="27">
      <c r="A27" s="45" t="inlineStr">
        <is>
          <t>Pure Bamboo, King (B07DZTQ4JC)</t>
        </is>
      </c>
      <c r="B27" s="50" t="n">
        <v>109.99</v>
      </c>
      <c r="C27" s="45" t="inlineStr">
        <is>
          <t>4.5 / 21.9K</t>
        </is>
      </c>
      <c r="D27" s="50" t="n">
        <v>109.99</v>
      </c>
      <c r="E27" s="45" t="inlineStr">
        <is>
          <t>4.5 / 21927</t>
        </is>
      </c>
      <c r="F27" s="45">
        <f>IF(OR(B27="",D27=""),"n/a",IF(ABS(B27-D27)&lt;0.01,"Match","Differs"))</f>
        <v/>
      </c>
      <c r="G27" s="45" t="inlineStr">
        <is>
          <t>Exact match (Command Center 2026-10-12).</t>
        </is>
      </c>
    </row>
    <row r="28">
      <c r="A28" s="45" t="inlineStr">
        <is>
          <t>Bamboo Bay 6 Piece, King</t>
        </is>
      </c>
      <c r="B28" s="50" t="n">
        <v>89.98999999999999</v>
      </c>
      <c r="C28" s="45" t="inlineStr">
        <is>
          <t>4.5 / 2.6K</t>
        </is>
      </c>
      <c r="D28" s="50" t="n">
        <v>79.98</v>
      </c>
      <c r="E28" s="45" t="inlineStr">
        <is>
          <t>4.5 / 2691</t>
        </is>
      </c>
      <c r="F28" s="45">
        <f>IF(OR(B28="",D28=""),"n/a",IF(ABS(B28-D28)&lt;0.01,"Match","Differs"))</f>
        <v/>
      </c>
      <c r="G28" s="45" t="inlineStr">
        <is>
          <t>Same family (reviews match). Tracker prices tracked child B07TBHLZJM (size not in title), not the King 6 Pc shown on the page.</t>
        </is>
      </c>
    </row>
    <row r="29">
      <c r="A29" s="45" t="inlineStr">
        <is>
          <t>Bamboo Bay 6 Piece, King ($27.99/count)</t>
        </is>
      </c>
      <c r="B29" s="50" t="n">
        <v>111.94</v>
      </c>
      <c r="C29" s="45" t="inlineStr">
        <is>
          <t>4.4 / 739</t>
        </is>
      </c>
      <c r="D29" s="50" t="n">
        <v>89.98</v>
      </c>
      <c r="E29" s="45" t="inlineStr">
        <is>
          <t>4.4 / 739</t>
        </is>
      </c>
      <c r="F29" s="45">
        <f>IF(OR(B29="",D29=""),"n/a",IF(ABS(B29-D29)&lt;0.01,"Match","Differs"))</f>
        <v/>
      </c>
      <c r="G29" s="45" t="inlineStr">
        <is>
          <t>Same family (739 reviews). Tracked child B08M9QK14J is a 4 Piece Queen, so the price differs by design; compare on the same-size basis.</t>
        </is>
      </c>
    </row>
    <row r="30">
      <c r="A30" s="45" t="inlineStr">
        <is>
          <t>Bella Coterie 6 Piece, King</t>
        </is>
      </c>
      <c r="B30" s="50" t="n">
        <v>194.99</v>
      </c>
      <c r="C30" s="45" t="inlineStr">
        <is>
          <t>4.4 / 5.8K</t>
        </is>
      </c>
      <c r="D30" s="50" t="n">
        <v>134.99</v>
      </c>
      <c r="E30" s="45" t="inlineStr">
        <is>
          <t>4.4 / 5871</t>
        </is>
      </c>
      <c r="F30" s="45">
        <f>IF(OR(B30="",D30=""),"n/a",IF(ABS(B30-D30)&lt;0.01,"Match","Differs"))</f>
        <v/>
      </c>
      <c r="G30" s="45" t="inlineStr">
        <is>
          <t>Same family. Tracked child B08L86VLZB is another size/pack; it also moved from $134.99 (Oct 12) to $169.99 on the Oct 13 page check.</t>
        </is>
      </c>
    </row>
    <row r="31">
      <c r="A31" s="45" t="inlineStr">
        <is>
          <t>TWK Real 100% Viscose, King</t>
        </is>
      </c>
      <c r="B31" s="50" t="n">
        <v>79</v>
      </c>
      <c r="C31" s="45" t="inlineStr">
        <is>
          <t>5.0 / 76</t>
        </is>
      </c>
      <c r="D31" s="50" t="n"/>
      <c r="E31" s="45" t="inlineStr">
        <is>
          <t>not in map</t>
        </is>
      </c>
      <c r="F31" s="45">
        <f>IF(OR(B31="",D31=""),"n/a",IF(ABS(B31-D31)&lt;0.01,"Match","Differs"))</f>
        <v/>
      </c>
      <c r="G31" s="45" t="inlineStr">
        <is>
          <t>Shows List $99.00, 'Limited time deal' and a 10% coupon. No TWK row in the map has 76 reviews - likely a TWK listing not yet mapped. Add it to the competitor map.</t>
        </is>
      </c>
    </row>
    <row r="32">
      <c r="A32" s="45" t="inlineStr">
        <is>
          <t>DECOLURE Bamboo 6 Pc, California King</t>
        </is>
      </c>
      <c r="B32" s="50" t="n">
        <v>106.99</v>
      </c>
      <c r="C32" s="45" t="inlineStr">
        <is>
          <t>3.5 / 16</t>
        </is>
      </c>
      <c r="D32" s="50" t="n"/>
      <c r="E32" s="45" t="inlineStr">
        <is>
          <t>not matched</t>
        </is>
      </c>
      <c r="F32" s="45">
        <f>IF(OR(B32="",D32=""),"n/a",IF(ABS(B32-D32)&lt;0.01,"Match","Differs"))</f>
        <v/>
      </c>
      <c r="G32" s="45" t="inlineStr">
        <is>
          <t>Our own detail page with only 16 reviews - looks split from the main family (B6 now sits under parent B0H6335KNV). Check the variation family in Seller Central.</t>
        </is>
      </c>
    </row>
    <row r="33">
      <c r="A33" s="45" t="inlineStr">
        <is>
          <t>DECOLURE Bamboo 6 Pc, Full</t>
        </is>
      </c>
      <c r="B33" s="50" t="n">
        <v>79.98999999999999</v>
      </c>
      <c r="C33" s="45" t="inlineStr">
        <is>
          <t>4.2 / 27</t>
        </is>
      </c>
      <c r="D33" s="50" t="n"/>
      <c r="E33" s="45" t="inlineStr">
        <is>
          <t>not matched</t>
        </is>
      </c>
      <c r="F33" s="45">
        <f>IF(OR(B33="",D33=""),"n/a",IF(ABS(B33-D33)&lt;0.01,"Match","Differs"))</f>
        <v/>
      </c>
      <c r="G33" s="45" t="inlineStr">
        <is>
          <t>Same as above: an own listing with 27 reviews, outside the main review pool.</t>
        </is>
      </c>
    </row>
    <row r="35">
      <c r="A35" s="51" t="inlineStr">
        <is>
          <t>Page values typed from the screenshot (Source: Amazon.com search, Oct 13, 2026, shared by Shayan). 'Differs' on a competitor is expected when the tracked child is a different size; it is an error only for the same ASIN.</t>
        </is>
      </c>
    </row>
  </sheetData>
  <conditionalFormatting sqref="F24:F33">
    <cfRule type="expression" priority="1" dxfId="1">
      <formula>F24="Match"</formula>
    </cfRule>
    <cfRule type="expression" priority="2" dxfId="2">
      <formula>F24="Differs"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(55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n"/>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n"/>
      <c r="I124" s="86" t="n">
        <v>43</v>
      </c>
      <c r="J124" s="32" t="inlineStr">
        <is>
          <t>B0FT7LV7PP (47%), B0FT7LZ2CD (42%)</t>
        </is>
      </c>
      <c r="K124" s="87" t="n">
        <v>84.98999999999999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38" t="inlineStr">
        <is>
          <t>IMAGE MISSING</t>
        </is>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King</t>
        </is>
      </c>
      <c r="H125" s="84" t="inlineStr">
        <is>
          <t>Gray</t>
        </is>
      </c>
      <c r="I125" s="86" t="n">
        <v>30</v>
      </c>
      <c r="J125" s="32" t="inlineStr">
        <is>
          <t>B0HD7R5L1D (45%), B0H5WYMXJK (28%), B0H7BYKYCD (9%)</t>
        </is>
      </c>
      <c r="K125" s="87" t="n">
        <v>114.99</v>
      </c>
      <c r="L125" s="87" t="n">
        <v>129.99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(King).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n"/>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n"/>
      <c r="H128" s="84" t="n"/>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89.98999999999999</v>
      </c>
      <c r="P128" s="90">
        <f>IF(AND(ISNUMBER(K128),ISNUMBER(O128),N(O128)&gt;0),K128/O128-1,"")</f>
        <v/>
      </c>
      <c r="Q128" s="32" t="inlineStr">
        <is>
          <t>Size not stated - vs our Queen.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t>
        </is>
      </c>
      <c r="H129" s="84" t="n"/>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(King). Ours live: Helium 10 Xray, 2026-10-13; 16 children</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n"/>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38" t="inlineStr">
        <is>
          <t>IMAGE MISSING</t>
        </is>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38" t="inlineStr">
        <is>
          <t>IMAGE MISSING</t>
        </is>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t>
        </is>
      </c>
      <c r="H133" s="84" t="n"/>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(King). Ours live: Helium 10 Xray, 2026-10-13; 16 children</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n"/>
      <c r="H134" s="84" t="n"/>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Size not stated - vs our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t>
        </is>
      </c>
      <c r="H135" s="84" t="n"/>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Same size (King). Ours live: Helium 10 Xray, 2026-10-13; 16 children</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n"/>
      <c r="H136" s="84" t="n"/>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89.98999999999999</v>
      </c>
      <c r="P136" s="90">
        <f>IF(AND(ISNUMBER(K136),ISNUMBER(O136),N(O136)&gt;0),K136/O136-1,"")</f>
        <v/>
      </c>
      <c r="Q136" s="32" t="inlineStr">
        <is>
          <t>Size not stated - vs our Queen. Ours live: Helium 10 Xray, 2026-10-13; 16 children</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38" t="inlineStr">
        <is>
          <t>IMAGE MISSING</t>
        </is>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n"/>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38" t="inlineStr">
        <is>
          <t>IMAGE MISSING</t>
        </is>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n"/>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38" t="inlineStr">
        <is>
          <t>IMAGE MISSING</t>
        </is>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Olive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38" t="inlineStr">
        <is>
          <t>IMAGE MISSING</t>
        </is>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n"/>
      <c r="I140" s="86" t="n">
        <v>22</v>
      </c>
      <c r="J140" s="32" t="inlineStr">
        <is>
          <t>B0HBXCGQM1 (57%), B0HF8HHN46 (7%), B0HBXK2Y4B (5%), B0H1BWY4MD (5%), B0H28FT5DH (4%)</t>
        </is>
      </c>
      <c r="K140" s="87" t="n">
        <v>99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n"/>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38" t="inlineStr">
        <is>
          <t>IMAGE MISSING</t>
        </is>
      </c>
      <c r="B142" s="84" t="inlineStr">
        <is>
          <t>BAMPURE</t>
        </is>
      </c>
      <c r="C142" s="32" t="inlineStr">
        <is>
          <t>Bamboo Sheets</t>
        </is>
      </c>
      <c r="D142" s="84" t="inlineStr">
        <is>
          <t>Beatable</t>
        </is>
      </c>
      <c r="E142" s="85" t="inlineStr">
        <is>
          <t>B0FH2WGKJV</t>
        </is>
      </c>
      <c r="F142" s="85" t="inlineStr">
        <is>
          <t>B07XC2KVM7</t>
        </is>
      </c>
      <c r="G142" s="84" t="n"/>
      <c r="H142" s="84" t="n"/>
      <c r="I142" s="86" t="n"/>
      <c r="J142" s="32" t="inlineStr"/>
      <c r="K142" s="87" t="n">
        <v>37.99</v>
      </c>
      <c r="L142" s="87" t="n"/>
      <c r="M142" s="88">
        <f>IF(AND(ISNUMBER(L142),ISNUMBER(K142),N(K142)&gt;0),L142/K142-1,"")</f>
        <v/>
      </c>
      <c r="N142" s="89">
        <f>IF(M142="","No List Price",IF(M142&lt;=0,"At/below price",IF(M142&lt;=0.12,"&lt;=12% STR zone",IF(M142&lt;=0.25,"12-25%","&gt;25% over"))))</f>
        <v/>
      </c>
      <c r="O142" s="87" t="n">
        <v>89.98999999999999</v>
      </c>
      <c r="P142" s="90">
        <f>IF(AND(ISNUMBER(K142),ISNUMBER(O142),N(O142)&gt;0),K142/O142-1,"")</f>
        <v/>
      </c>
      <c r="Q142" s="32" t="inlineStr">
        <is>
          <t>Size not stated - vs our Queen. Ours live: Helium 10 Xray, 2026-10-13; 16 children</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38" t="inlineStr">
        <is>
          <t>IMAGE MISSING</t>
        </is>
      </c>
      <c r="B143" s="84" t="inlineStr">
        <is>
          <t>BC BELLA COTERIE</t>
        </is>
      </c>
      <c r="C143" s="32" t="inlineStr">
        <is>
          <t>4 Piece Bamboo Sheet Set</t>
        </is>
      </c>
      <c r="D143" s="84" t="inlineStr">
        <is>
          <t>Beatable</t>
        </is>
      </c>
      <c r="E143" s="85" t="inlineStr">
        <is>
          <t>B0GKBNZ8TC</t>
        </is>
      </c>
      <c r="F143" s="85" t="inlineStr">
        <is>
          <t>B0G674ZDTV</t>
        </is>
      </c>
      <c r="G143" s="84" t="n"/>
      <c r="H143" s="84" t="n"/>
      <c r="I143" s="86" t="n"/>
      <c r="J143" s="32" t="inlineStr"/>
      <c r="K143" s="87" t="n">
        <v>129.99</v>
      </c>
      <c r="L143" s="87" t="n"/>
      <c r="M143" s="88">
        <f>IF(AND(ISNUMBER(L143),ISNUMBER(K143),N(K143)&gt;0),L143/K143-1,"")</f>
        <v/>
      </c>
      <c r="N143" s="89">
        <f>IF(M143="","No List Price",IF(M143&lt;=0,"At/below price",IF(M143&lt;=0.12,"&lt;=12% STR zone",IF(M143&lt;=0.25,"12-25%","&gt;25% over"))))</f>
        <v/>
      </c>
      <c r="O143" s="87" t="n">
        <v>89.98999999999999</v>
      </c>
      <c r="P143" s="90">
        <f>IF(AND(ISNUMBER(K143),ISNUMBER(O143),N(O143)&gt;0),K143/O143-1,"")</f>
        <v/>
      </c>
      <c r="Q143" s="32" t="inlineStr">
        <is>
          <t>Size not stated - vs our Queen. Ours live: Helium 10 Xray, 2026-10-13; 16 children</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38" t="inlineStr">
        <is>
          <t>IMAGE MISSING</t>
        </is>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n"/>
      <c r="H144" s="84" t="n"/>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89.98999999999999</v>
      </c>
      <c r="P144" s="90">
        <f>IF(AND(ISNUMBER(K144),ISNUMBER(O144),N(O144)&gt;0),K144/O144-1,"")</f>
        <v/>
      </c>
      <c r="Q144" s="32" t="inlineStr">
        <is>
          <t>Size not stated - vs our Queen.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n"/>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38" t="inlineStr">
        <is>
          <t>IMAGE MISSING</t>
        </is>
      </c>
      <c r="B146" s="84" t="inlineStr">
        <is>
          <t>TWK</t>
        </is>
      </c>
      <c r="C146" s="32" t="inlineStr">
        <is>
          <t>TWK Real 100% Viscose Derived from Bamboo Sheets Set Queen Size, Cooling &amp; Silky</t>
        </is>
      </c>
      <c r="D146" s="84" t="inlineStr">
        <is>
          <t>Beatable</t>
        </is>
      </c>
      <c r="E146" s="85" t="inlineStr">
        <is>
          <t>B0HHRR4XGX</t>
        </is>
      </c>
      <c r="F146" s="85" t="inlineStr">
        <is>
          <t>B0HHRR4XGX</t>
        </is>
      </c>
      <c r="G146" s="84" t="inlineStr">
        <is>
          <t>Queen</t>
        </is>
      </c>
      <c r="H146" s="84" t="n"/>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AiAngu</t>
        </is>
      </c>
      <c r="C147" s="32" t="inlineStr">
        <is>
          <t>Bamboo Sheets</t>
        </is>
      </c>
      <c r="D147" s="84" t="inlineStr">
        <is>
          <t>Poor</t>
        </is>
      </c>
      <c r="E147" s="85" t="inlineStr">
        <is>
          <t>B0H3KP6R9B</t>
        </is>
      </c>
      <c r="F147" s="85" t="inlineStr">
        <is>
          <t>B0GX15Y7TT</t>
        </is>
      </c>
      <c r="G147" s="84" t="n"/>
      <c r="H147" s="84" t="n"/>
      <c r="I147" s="86" t="n"/>
      <c r="J147" s="32" t="inlineStr"/>
      <c r="K147" s="87" t="n">
        <v>74.98999999999999</v>
      </c>
      <c r="L147" s="87" t="n">
        <v>79.98999999999999</v>
      </c>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Size not stated - vs our Queen. Ours live: Helium 10 Xray, 2026-10-13; 16 children</t>
        </is>
      </c>
      <c r="R147" s="86" t="n">
        <v>39296</v>
      </c>
      <c r="S147" s="86" t="n">
        <v>81</v>
      </c>
      <c r="T147" s="91">
        <f>IF(AND(ISNUMBER(K147),ISNUMBER(S147)),K147*S147*52/12,"")</f>
        <v/>
      </c>
      <c r="U147" s="92" t="n">
        <v>4.6</v>
      </c>
      <c r="V147" s="86" t="n">
        <v>121</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79.98999999999999</v>
      </c>
      <c r="AU147" s="97" t="n">
        <v>74.98999999999999</v>
      </c>
      <c r="AV147" s="96" t="inlineStr">
        <is>
          <t>coupon 25%</t>
        </is>
      </c>
      <c r="AW147" s="96" t="inlineStr">
        <is>
          <t>Y</t>
        </is>
      </c>
      <c r="AX147" s="96" t="inlineStr">
        <is>
          <t>2026-10-13 23:35:32</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_xlfn.IMAGE("https://images-na.ssl-images-amazon.com/images/I/71Kvq1YdGJL.jpg")</f>
        <v/>
      </c>
      <c r="B148" s="84" t="inlineStr">
        <is>
          <t>Cariloha</t>
        </is>
      </c>
      <c r="C148" s="32" t="inlineStr">
        <is>
          <t>Cariloha Aloha Soft Bamboo Viscose Sheet Set - Natural - Queen</t>
        </is>
      </c>
      <c r="D148" s="84" t="inlineStr">
        <is>
          <t>Poor</t>
        </is>
      </c>
      <c r="E148" s="85" t="inlineStr">
        <is>
          <t>B0F89K7BXJ</t>
        </is>
      </c>
      <c r="F148" s="85" t="inlineStr">
        <is>
          <t>B0DJV1K332</t>
        </is>
      </c>
      <c r="G148" s="84" t="inlineStr">
        <is>
          <t>Queen</t>
        </is>
      </c>
      <c r="H148" s="84" t="n"/>
      <c r="I148" s="86" t="n">
        <v>35</v>
      </c>
      <c r="J148" s="32" t="inlineStr"/>
      <c r="K148" s="87" t="n">
        <v>107.1</v>
      </c>
      <c r="L148" s="87" t="n"/>
      <c r="M148" s="88">
        <f>IF(AND(ISNUMBER(L148),ISNUMBER(K148),N(K148)&gt;0),L148/K148-1,"")</f>
        <v/>
      </c>
      <c r="N148" s="89">
        <f>IF(M148="","No List Price",IF(M148&lt;=0,"At/below price",IF(M148&lt;=0.12,"&lt;=12% STR zone",IF(M148&lt;=0.25,"12-25%","&gt;25% over"))))</f>
        <v/>
      </c>
      <c r="O148" s="87" t="n">
        <v>89.98999999999999</v>
      </c>
      <c r="P148" s="90">
        <f>IF(AND(ISNUMBER(K148),ISNUMBER(O148),N(O148)&gt;0),K148/O148-1,"")</f>
        <v/>
      </c>
      <c r="Q148" s="32" t="inlineStr">
        <is>
          <t>Same size (Queen). Ours live: Helium 10 Xray, 2026-10-13; 16 children</t>
        </is>
      </c>
      <c r="R148" s="86" t="n">
        <v>15882</v>
      </c>
      <c r="S148" s="86" t="n">
        <v>81</v>
      </c>
      <c r="T148" s="91">
        <f>IF(AND(ISNUMBER(K148),ISNUMBER(S148)),K148*S148*52/12,"")</f>
        <v/>
      </c>
      <c r="U148" s="92" t="n">
        <v>4.4</v>
      </c>
      <c r="V148" s="86" t="n">
        <v>426</v>
      </c>
      <c r="W148" s="93" t="n">
        <v>46307</v>
      </c>
      <c r="X148" s="93" t="n">
        <v>45575</v>
      </c>
      <c r="Y148" s="84" t="inlineStr">
        <is>
          <t>FBA</t>
        </is>
      </c>
      <c r="Z148" s="84" t="inlineStr">
        <is>
          <t>US</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Y</t>
        </is>
      </c>
      <c r="AS148" s="96" t="inlineStr">
        <is>
          <t>List Price</t>
        </is>
      </c>
      <c r="AT148" s="97" t="n">
        <v>119</v>
      </c>
      <c r="AU148" s="97" t="n">
        <v>107.1</v>
      </c>
      <c r="AV148" s="96" t="inlineStr">
        <is>
          <t>none</t>
        </is>
      </c>
      <c r="AW148" s="96" t="inlineStr">
        <is>
          <t>Y</t>
        </is>
      </c>
      <c r="AX148" s="96" t="inlineStr">
        <is>
          <t>2026-10-13 23:35:56</t>
        </is>
      </c>
      <c r="AY148" s="98" t="inlineStr">
        <is>
          <t>Prime Exclusive Discount</t>
        </is>
      </c>
      <c r="AZ148" s="98" t="inlineStr">
        <is>
          <t>11-23 to 11-30</t>
        </is>
      </c>
      <c r="BA148" s="99" t="n">
        <v>119</v>
      </c>
      <c r="BB148" s="99" t="n">
        <v>71.40000000000001</v>
      </c>
      <c r="BC148" s="88">
        <f>IF(AND(ISNUMBER(BA148),ISNUMBER(BB148),N(BA148)&gt;0),1-BB148/BA148,"")</f>
        <v/>
      </c>
      <c r="BD148" s="100" t="n">
        <v>52063</v>
      </c>
      <c r="BE148" s="100" t="n">
        <v>37342</v>
      </c>
      <c r="BF148" s="101">
        <f>IF(AND(ISNUMBER(BD148),ISNUMBER(BE148),N(BE148)&gt;0),BD148/BE148,"")</f>
        <v/>
      </c>
      <c r="BG148" s="98" t="inlineStr">
        <is>
          <t>N</t>
        </is>
      </c>
      <c r="BH148" s="98" t="inlineStr">
        <is>
          <t>Coupon 20%, 30% (11-01 to 12-05); List Price $119.00</t>
        </is>
      </c>
    </row>
    <row r="149" ht="62" customHeight="1">
      <c r="A149" s="10">
        <f>_xlfn.IMAGE("https://images-na.ssl-images-amazon.com/images/I/81fSDKgL-SL.jpg")</f>
        <v/>
      </c>
      <c r="B149" s="84" t="inlineStr">
        <is>
          <t>ACCURATEX</t>
        </is>
      </c>
      <c r="C149" s="32" t="inlineStr">
        <is>
          <t>ACCURATEX Cooling Sheets for Hot Sleepers, King Size, Grey</t>
        </is>
      </c>
      <c r="D149" s="84" t="inlineStr">
        <is>
          <t>Poor</t>
        </is>
      </c>
      <c r="E149" s="85" t="inlineStr">
        <is>
          <t>B0GMGSMLQ1</t>
        </is>
      </c>
      <c r="F149" s="85" t="inlineStr">
        <is>
          <t>B09PYB9C45</t>
        </is>
      </c>
      <c r="G149" s="84" t="inlineStr">
        <is>
          <t>King</t>
        </is>
      </c>
      <c r="H149" s="84" t="inlineStr">
        <is>
          <t>Grey</t>
        </is>
      </c>
      <c r="I149" s="86" t="n">
        <v>51</v>
      </c>
      <c r="J149" s="32" t="inlineStr"/>
      <c r="K149" s="87" t="n">
        <v>69.98999999999999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(King). Ours live: Helium 10 Xray, 2026-10-13; 16 children</t>
        </is>
      </c>
      <c r="R149" s="86" t="n">
        <v>33423</v>
      </c>
      <c r="S149" s="86" t="n">
        <v>35</v>
      </c>
      <c r="T149" s="91">
        <f>IF(AND(ISNUMBER(K149),ISNUMBER(S149)),K149*S149*52/12,"")</f>
        <v/>
      </c>
      <c r="U149" s="92" t="n">
        <v>4.4</v>
      </c>
      <c r="V149" s="86" t="n">
        <v>1040</v>
      </c>
      <c r="W149" s="93" t="n">
        <v>46307</v>
      </c>
      <c r="X149" s="93" t="n">
        <v>44681</v>
      </c>
      <c r="Y149" s="84" t="inlineStr">
        <is>
          <t>FBA</t>
        </is>
      </c>
      <c r="Z149" s="84" t="inlineStr">
        <is>
          <t>CN</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69.98999999999999</v>
      </c>
      <c r="AV149" s="96" t="inlineStr">
        <is>
          <t>none</t>
        </is>
      </c>
      <c r="AW149" s="96" t="inlineStr">
        <is>
          <t>Y</t>
        </is>
      </c>
      <c r="AX149" s="96" t="inlineStr">
        <is>
          <t>2026-10-13 23:35:28</t>
        </is>
      </c>
      <c r="AY149" s="98" t="inlineStr">
        <is>
          <t>Prime Exclusive Discount</t>
        </is>
      </c>
      <c r="AZ149" s="98" t="inlineStr">
        <is>
          <t>11-26 to 12-01</t>
        </is>
      </c>
      <c r="BA149" s="99" t="n">
        <v>59.49</v>
      </c>
      <c r="BB149" s="99" t="n">
        <v>59.49</v>
      </c>
      <c r="BC149" s="88">
        <f>IF(AND(ISNUMBER(BA149),ISNUMBER(BB149),N(BA149)&gt;0),1-BB149/BA149,"")</f>
        <v/>
      </c>
      <c r="BD149" s="100" t="n">
        <v>33899</v>
      </c>
      <c r="BE149" s="100" t="n">
        <v>51988</v>
      </c>
      <c r="BF149" s="101">
        <f>IF(AND(ISNUMBER(BD149),ISNUMBER(BE149),N(BE149)&gt;0),BD149/BE149,"")</f>
        <v/>
      </c>
      <c r="BG149" s="98" t="inlineStr">
        <is>
          <t>N</t>
        </is>
      </c>
      <c r="BH149" s="98" t="inlineStr">
        <is>
          <t>Lightning Deal 11-13 to 11-13; Buy Box RAISED in BFCM week (median $74.99 vs $69.99 before); List Price $74.99</t>
        </is>
      </c>
    </row>
    <row r="150" ht="62" customHeight="1">
      <c r="A150" s="10">
        <f>_xlfn.IMAGE("https://images-na.ssl-images-amazon.com/images/I/61NbNWE+BJL.jpg")</f>
        <v/>
      </c>
      <c r="B150" s="84" t="inlineStr">
        <is>
          <t>Cozy Earth</t>
        </is>
      </c>
      <c r="C150" s="32" t="inlineStr">
        <is>
          <t>Cozy Earth Luxury Bed Sheet Set, 100% Viscose from Bamboo Fabric</t>
        </is>
      </c>
      <c r="D150" s="84" t="inlineStr">
        <is>
          <t>Poor</t>
        </is>
      </c>
      <c r="E150" s="85" t="inlineStr">
        <is>
          <t>B0DSQ9V4ML</t>
        </is>
      </c>
      <c r="F150" s="85" t="inlineStr">
        <is>
          <t>B0F22JR4S8</t>
        </is>
      </c>
      <c r="G150" s="84" t="n"/>
      <c r="H150" s="84" t="n"/>
      <c r="I150" s="86" t="n">
        <v>54</v>
      </c>
      <c r="J150" s="32" t="inlineStr"/>
      <c r="K150" s="87" t="n">
        <v>328</v>
      </c>
      <c r="L150" s="87" t="n"/>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Size not stated - vs our Queen. Ours live: Helium 10 Xray, 2026-10-13; 16 children</t>
        </is>
      </c>
      <c r="R150" s="86" t="n">
        <v>45709</v>
      </c>
      <c r="S150" s="86" t="n">
        <v>35</v>
      </c>
      <c r="T150" s="91">
        <f>IF(AND(ISNUMBER(K150),ISNUMBER(S150)),K150*S150*52/12,"")</f>
        <v/>
      </c>
      <c r="U150" s="92" t="n">
        <v>3.9</v>
      </c>
      <c r="V150" s="86" t="n">
        <v>425</v>
      </c>
      <c r="W150" s="93" t="n">
        <v>46307</v>
      </c>
      <c r="X150" s="93" t="n">
        <v>41624</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328</v>
      </c>
      <c r="AV150" s="96" t="inlineStr">
        <is>
          <t>none</t>
        </is>
      </c>
      <c r="AW150" s="96" t="inlineStr">
        <is>
          <t>Y</t>
        </is>
      </c>
      <c r="AX150" s="96" t="inlineStr">
        <is>
          <t>2026-10-13 23:36:06</t>
        </is>
      </c>
      <c r="AY150" s="98" t="inlineStr">
        <is>
          <t>Prime Exclusive Discount</t>
        </is>
      </c>
      <c r="AZ150" s="98" t="inlineStr">
        <is>
          <t>11-27 to 12-01</t>
        </is>
      </c>
      <c r="BA150" s="99" t="n">
        <v>262.4</v>
      </c>
      <c r="BB150" s="99" t="n">
        <v>229.6</v>
      </c>
      <c r="BC150" s="88">
        <f>IF(AND(ISNUMBER(BA150),ISNUMBER(BB150),N(BA150)&gt;0),1-BB150/BA150,"")</f>
        <v/>
      </c>
      <c r="BD150" s="100" t="n">
        <v>51830</v>
      </c>
      <c r="BE150" s="100" t="n">
        <v>28404</v>
      </c>
      <c r="BF150" s="101">
        <f>IF(AND(ISNUMBER(BD150),ISNUMBER(BE150),N(BE150)&gt;0),BD150/BE150,"")</f>
        <v/>
      </c>
      <c r="BG150" s="98" t="inlineStr">
        <is>
          <t>N</t>
        </is>
      </c>
      <c r="BH150" s="98" t="inlineStr">
        <is>
          <t>List Price $328.00</t>
        </is>
      </c>
    </row>
    <row r="151" ht="62" customHeight="1">
      <c r="A151" s="10">
        <f>_xlfn.IMAGE("https://images-na.ssl-images-amazon.com/images/I/61iqSV9TaLL.jpg")</f>
        <v/>
      </c>
      <c r="B151" s="84" t="inlineStr">
        <is>
          <t>DREAMCARE</t>
        </is>
      </c>
      <c r="C151" s="32" t="inlineStr">
        <is>
          <t>DREAMCARE 100% Rayon Bamboo Sheets King Size - 4pc Cooling Sheets King Size</t>
        </is>
      </c>
      <c r="D151" s="84" t="inlineStr">
        <is>
          <t>Poor</t>
        </is>
      </c>
      <c r="E151" s="85" t="inlineStr">
        <is>
          <t>B0DVZFLVMG</t>
        </is>
      </c>
      <c r="F151" s="85" t="inlineStr">
        <is>
          <t>B0CF2MND41</t>
        </is>
      </c>
      <c r="G151" s="84" t="inlineStr">
        <is>
          <t>King</t>
        </is>
      </c>
      <c r="H151" s="84" t="n"/>
      <c r="I151" s="86" t="n">
        <v>30</v>
      </c>
      <c r="J151" s="32" t="inlineStr"/>
      <c r="K151" s="87" t="n">
        <v>46.74</v>
      </c>
      <c r="L151" s="87" t="n">
        <v>59.99</v>
      </c>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(King). Ours live: Helium 10 Xray, 2026-10-13; 16 children</t>
        </is>
      </c>
      <c r="R151" s="86" t="n">
        <v>37217</v>
      </c>
      <c r="S151" s="86" t="n">
        <v>35</v>
      </c>
      <c r="T151" s="91">
        <f>IF(AND(ISNUMBER(K151),ISNUMBER(S151)),K151*S151*52/12,"")</f>
        <v/>
      </c>
      <c r="U151" s="92" t="n">
        <v>4.5</v>
      </c>
      <c r="V151" s="86" t="n">
        <v>2261</v>
      </c>
      <c r="W151" s="93" t="n">
        <v>46307</v>
      </c>
      <c r="X151" s="93" t="n">
        <v>45146</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59.99</v>
      </c>
      <c r="AU151" s="97" t="n">
        <v>46.74</v>
      </c>
      <c r="AV151" s="96" t="inlineStr">
        <is>
          <t>Limited time deal</t>
        </is>
      </c>
      <c r="AW151" s="96" t="inlineStr">
        <is>
          <t>Y</t>
        </is>
      </c>
      <c r="AX151" s="96" t="inlineStr">
        <is>
          <t>2026-10-13 23:36:12</t>
        </is>
      </c>
      <c r="AY151" s="98" t="inlineStr">
        <is>
          <t>Prime Exclusive Discount</t>
        </is>
      </c>
      <c r="AZ151" s="98" t="inlineStr">
        <is>
          <t>11-22 to 12-01</t>
        </is>
      </c>
      <c r="BA151" s="99" t="n">
        <v>58.99</v>
      </c>
      <c r="BB151" s="99" t="n">
        <v>49.99</v>
      </c>
      <c r="BC151" s="88">
        <f>IF(AND(ISNUMBER(BA151),ISNUMBER(BB151),N(BA151)&gt;0),1-BB151/BA151,"")</f>
        <v/>
      </c>
      <c r="BD151" s="100" t="n">
        <v>209915</v>
      </c>
      <c r="BE151" s="100" t="n">
        <v>169120</v>
      </c>
      <c r="BF151" s="101">
        <f>IF(AND(ISNUMBER(BD151),ISNUMBER(BE151),N(BE151)&gt;0),BD151/BE151,"")</f>
        <v/>
      </c>
      <c r="BG151" s="98" t="inlineStr">
        <is>
          <t>N</t>
        </is>
      </c>
      <c r="BH151" s="98" t="inlineStr">
        <is>
          <t>Buy Box RAISED in BFCM week (median $62.88 vs $58.99 before); List Price $58.99</t>
        </is>
      </c>
    </row>
    <row r="152" ht="62" customHeight="1">
      <c r="A152" s="10">
        <f>_xlfn.IMAGE("https://images-na.ssl-images-amazon.com/images/I/81noqNc+ZjL.jpg")</f>
        <v/>
      </c>
      <c r="B152" s="84" t="inlineStr">
        <is>
          <t>HOT SLEEPER SHEETS</t>
        </is>
      </c>
      <c r="C152" s="32" t="inlineStr">
        <is>
          <t>Cooling Sheets Set Queen Size, Viscose Derived from Bamboo for Hot Sleepers | Deep Pocket Up to 16 Inch | Silky Soft &amp; Breathable Bedding - 4PC (Queen, Navy)</t>
        </is>
      </c>
      <c r="D152" s="84" t="inlineStr">
        <is>
          <t>Poor</t>
        </is>
      </c>
      <c r="E152" s="85" t="inlineStr">
        <is>
          <t>B0DM3GDCTR</t>
        </is>
      </c>
      <c r="F152" s="85" t="inlineStr">
        <is>
          <t>B0D3XQM7DL</t>
        </is>
      </c>
      <c r="G152" s="84" t="inlineStr">
        <is>
          <t>Queen</t>
        </is>
      </c>
      <c r="H152" s="84" t="inlineStr">
        <is>
          <t>Navy</t>
        </is>
      </c>
      <c r="I152" s="86" t="n">
        <v>74</v>
      </c>
      <c r="J152" s="32" t="inlineStr"/>
      <c r="K152" s="87" t="n">
        <v>51.29</v>
      </c>
      <c r="L152" s="87" t="n">
        <v>62.99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33959</v>
      </c>
      <c r="S152" s="86" t="n">
        <v>35</v>
      </c>
      <c r="T152" s="91">
        <f>IF(AND(ISNUMBER(K152),ISNUMBER(S152)),K152*S152*52/12,"")</f>
        <v/>
      </c>
      <c r="U152" s="92" t="n">
        <v>4.4</v>
      </c>
      <c r="V152" s="86" t="n">
        <v>674</v>
      </c>
      <c r="W152" s="93" t="n">
        <v>46307</v>
      </c>
      <c r="X152" s="93" t="n">
        <v>45423</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Typical price</t>
        </is>
      </c>
      <c r="AT152" s="97" t="n">
        <v>62.99</v>
      </c>
      <c r="AU152" s="97" t="n">
        <v>51.29</v>
      </c>
      <c r="AV152" s="96" t="inlineStr">
        <is>
          <t>Limited time deal</t>
        </is>
      </c>
      <c r="AW152" s="96" t="inlineStr">
        <is>
          <t>Y</t>
        </is>
      </c>
      <c r="AX152" s="96" t="inlineStr">
        <is>
          <t>2026-10-13 23:36:21</t>
        </is>
      </c>
      <c r="AY152" s="98" t="inlineStr">
        <is>
          <t>Price cut only</t>
        </is>
      </c>
      <c r="AZ152" s="98" t="inlineStr">
        <is>
          <t>11-20 to 12-01</t>
        </is>
      </c>
      <c r="BA152" s="99" t="n">
        <v>62.99</v>
      </c>
      <c r="BB152" s="99" t="n">
        <v>45.89</v>
      </c>
      <c r="BC152" s="88">
        <f>IF(AND(ISNUMBER(BA152),ISNUMBER(BB152),N(BA152)&gt;0),1-BB152/BA152,"")</f>
        <v/>
      </c>
      <c r="BD152" s="100" t="n">
        <v>44317</v>
      </c>
      <c r="BE152" s="100" t="n">
        <v>18465</v>
      </c>
      <c r="BF152" s="101">
        <f>IF(AND(ISNUMBER(BD152),ISNUMBER(BE152),N(BE152)&gt;0),BD152/BE152,"")</f>
        <v/>
      </c>
      <c r="BG152" s="98" t="inlineStr">
        <is>
          <t>N</t>
        </is>
      </c>
      <c r="BH152" s="98" t="inlineStr">
        <is>
          <t>List Price $107.98</t>
        </is>
      </c>
    </row>
    <row r="153" ht="62" customHeight="1">
      <c r="A153" s="10">
        <f>_xlfn.IMAGE("https://images-na.ssl-images-amazon.com/images/I/71+O+E9PlaL.jpg")</f>
        <v/>
      </c>
      <c r="B153" s="84" t="inlineStr">
        <is>
          <t>Shilucheng</t>
        </is>
      </c>
      <c r="C153" s="32" t="inlineStr">
        <is>
          <t>Shilucheng 100% Viscose Derived from Bamboo_ Sheets Queen Size 4pcs</t>
        </is>
      </c>
      <c r="D153" s="84" t="inlineStr">
        <is>
          <t>Poor</t>
        </is>
      </c>
      <c r="E153" s="85" t="inlineStr">
        <is>
          <t>B09PYKYCCF</t>
        </is>
      </c>
      <c r="F153" s="85" t="inlineStr">
        <is>
          <t>B09PYKYCCF</t>
        </is>
      </c>
      <c r="G153" s="84" t="inlineStr">
        <is>
          <t>Queen</t>
        </is>
      </c>
      <c r="H153" s="84" t="n"/>
      <c r="I153" s="86" t="n">
        <v>79</v>
      </c>
      <c r="J153" s="32" t="inlineStr"/>
      <c r="K153" s="87" t="n">
        <v>46.66</v>
      </c>
      <c r="L153" s="87" t="n">
        <v>54.9</v>
      </c>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26043</v>
      </c>
      <c r="S153" s="86" t="n">
        <v>35</v>
      </c>
      <c r="T153" s="91">
        <f>IF(AND(ISNUMBER(K153),ISNUMBER(S153)),K153*S153*52/12,"")</f>
        <v/>
      </c>
      <c r="U153" s="92" t="n">
        <v>4.4</v>
      </c>
      <c r="V153" s="86" t="n">
        <v>6629</v>
      </c>
      <c r="W153" s="93" t="n">
        <v>46307</v>
      </c>
      <c r="X153" s="93" t="n">
        <v>44652</v>
      </c>
      <c r="Y153" s="84" t="inlineStr">
        <is>
          <t>FBA</t>
        </is>
      </c>
      <c r="Z153" s="84" t="inlineStr">
        <is>
          <t>CN</t>
        </is>
      </c>
      <c r="AA153" s="86" t="n"/>
      <c r="AB153" s="86" t="n"/>
      <c r="AC153" s="94" t="n"/>
      <c r="AD153" s="94" t="n"/>
      <c r="AE153" s="32" t="n"/>
      <c r="AF153" s="94" t="n"/>
      <c r="AG153" s="94" t="n"/>
      <c r="AH153" s="94" t="n"/>
      <c r="AI153" s="94" t="n"/>
      <c r="AJ153" s="86" t="n"/>
      <c r="AK153" s="86" t="n"/>
      <c r="AL153" s="86" t="n"/>
      <c r="AM153" s="86" t="n"/>
      <c r="AN153" s="86" t="n"/>
      <c r="AO153" s="86" t="n"/>
      <c r="AP153" s="95" t="n"/>
      <c r="AQ153" s="90" t="n">
        <v>-0.9774436090225564</v>
      </c>
      <c r="AR153" s="96" t="inlineStr">
        <is>
          <t>Y</t>
        </is>
      </c>
      <c r="AS153" s="96" t="inlineStr">
        <is>
          <t>List Price</t>
        </is>
      </c>
      <c r="AT153" s="97" t="n">
        <v>54.9</v>
      </c>
      <c r="AU153" s="97" t="n">
        <v>46.66</v>
      </c>
      <c r="AV153" s="96" t="inlineStr">
        <is>
          <t>Limited time deal</t>
        </is>
      </c>
      <c r="AW153" s="96" t="inlineStr">
        <is>
          <t>Y</t>
        </is>
      </c>
      <c r="AX153" s="96" t="inlineStr">
        <is>
          <t>2026-10-13 23:36:49</t>
        </is>
      </c>
      <c r="AY153" s="98" t="inlineStr">
        <is>
          <t>Prime Exclusive Discount</t>
        </is>
      </c>
      <c r="AZ153" s="98" t="inlineStr">
        <is>
          <t>11-23 to 12-01</t>
        </is>
      </c>
      <c r="BA153" s="99" t="n">
        <v>54.9</v>
      </c>
      <c r="BB153" s="99" t="n">
        <v>46.64</v>
      </c>
      <c r="BC153" s="88">
        <f>IF(AND(ISNUMBER(BA153),ISNUMBER(BB153),N(BA153)&gt;0),1-BB153/BA153,"")</f>
        <v/>
      </c>
      <c r="BD153" s="100" t="n">
        <v>15970</v>
      </c>
      <c r="BE153" s="100" t="n">
        <v>18592</v>
      </c>
      <c r="BF153" s="101">
        <f>IF(AND(ISNUMBER(BD153),ISNUMBER(BE153),N(BE153)&gt;0),BD153/BE153,"")</f>
        <v/>
      </c>
      <c r="BG153" s="98" t="inlineStr">
        <is>
          <t>N</t>
        </is>
      </c>
      <c r="BH153" s="98" t="inlineStr">
        <is>
          <t>Buy Box RAISED in BFCM week (median $58.30 vs $54.90 before); List Price $59.90</t>
        </is>
      </c>
    </row>
    <row r="154" ht="62" customHeight="1">
      <c r="A154" s="38" t="inlineStr">
        <is>
          <t>IMAGE MISSING</t>
        </is>
      </c>
      <c r="B154" s="84" t="inlineStr">
        <is>
          <t>Bamtek</t>
        </is>
      </c>
      <c r="C154" s="32" t="inlineStr">
        <is>
          <t>Viscose Bamboo Sheets Queen Size 4PC Set - Cooling Bedding for Hot Sleepers with</t>
        </is>
      </c>
      <c r="D154" s="84" t="inlineStr">
        <is>
          <t>Poor</t>
        </is>
      </c>
      <c r="E154" s="85" t="inlineStr">
        <is>
          <t>B0CZHCZQZ3</t>
        </is>
      </c>
      <c r="F154" s="85" t="inlineStr">
        <is>
          <t>B09TQ6ZVKZ</t>
        </is>
      </c>
      <c r="G154" s="84" t="inlineStr">
        <is>
          <t>Queen</t>
        </is>
      </c>
      <c r="H154" s="84" t="n"/>
      <c r="I154" s="86" t="n"/>
      <c r="J154" s="32" t="inlineStr"/>
      <c r="K154" s="87" t="n">
        <v>94.98999999999999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79376</v>
      </c>
      <c r="S154" s="86" t="n">
        <v>18</v>
      </c>
      <c r="T154" s="91">
        <f>IF(AND(ISNUMBER(K154),ISNUMBER(S154)),K154*S154*52/12,"")</f>
        <v/>
      </c>
      <c r="U154" s="92" t="n">
        <v>4.4</v>
      </c>
      <c r="V154" s="86" t="n">
        <v>641</v>
      </c>
      <c r="W154" s="93" t="n">
        <v>46307</v>
      </c>
      <c r="X154" s="93" t="n"/>
      <c r="Y154" s="84" t="n"/>
      <c r="Z154" s="84" t="n"/>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94.98999999999999</v>
      </c>
      <c r="AV154" s="96" t="inlineStr">
        <is>
          <t>none</t>
        </is>
      </c>
      <c r="AW154" s="96" t="inlineStr">
        <is>
          <t>Y</t>
        </is>
      </c>
      <c r="AX154" s="96" t="inlineStr">
        <is>
          <t>2026-10-13 23:35:47</t>
        </is>
      </c>
      <c r="AY154" s="98" t="inlineStr">
        <is>
          <t>Prime Exclusive Discount</t>
        </is>
      </c>
      <c r="AZ154" s="98" t="inlineStr">
        <is>
          <t>11-24 to 12-01</t>
        </is>
      </c>
      <c r="BA154" s="99" t="n">
        <v>104.99</v>
      </c>
      <c r="BB154" s="99" t="n">
        <v>83.98999999999999</v>
      </c>
      <c r="BC154" s="88">
        <f>IF(AND(ISNUMBER(BA154),ISNUMBER(BB154),N(BA154)&gt;0),1-BB154/BA154,"")</f>
        <v/>
      </c>
      <c r="BD154" s="100" t="n">
        <v>99218</v>
      </c>
      <c r="BE154" s="100" t="n">
        <v>70530</v>
      </c>
      <c r="BF154" s="101">
        <f>IF(AND(ISNUMBER(BD154),ISNUMBER(BE154),N(BE154)&gt;0),BD154/BE154,"")</f>
        <v/>
      </c>
      <c r="BG154" s="98" t="inlineStr">
        <is>
          <t>N</t>
        </is>
      </c>
      <c r="BH154" s="98" t="inlineStr">
        <is>
          <t>Coupon 40.00 USD (11-01 to 11-10); List Price $129.99</t>
        </is>
      </c>
    </row>
    <row r="155" ht="62" customHeight="1">
      <c r="A155" s="10">
        <f>_xlfn.IMAGE("https://images-na.ssl-images-amazon.com/images/I/61imzycbiwL.jpg")</f>
        <v/>
      </c>
      <c r="B155" s="84" t="inlineStr">
        <is>
          <t>JSD</t>
        </is>
      </c>
      <c r="C155" s="32" t="inlineStr">
        <is>
          <t>JSD Sage Green 100% Viscose Derived from Bamboo Cooling Sheet Set Queen</t>
        </is>
      </c>
      <c r="D155" s="84" t="inlineStr">
        <is>
          <t>Poor</t>
        </is>
      </c>
      <c r="E155" s="85" t="inlineStr">
        <is>
          <t>B0DTY15N29</t>
        </is>
      </c>
      <c r="F155" s="85" t="inlineStr">
        <is>
          <t>B0DSZTLBV1</t>
        </is>
      </c>
      <c r="G155" s="84" t="inlineStr">
        <is>
          <t>Queen</t>
        </is>
      </c>
      <c r="H155" s="84" t="inlineStr">
        <is>
          <t>Green</t>
        </is>
      </c>
      <c r="I155" s="86" t="n">
        <v>32</v>
      </c>
      <c r="J155" s="32" t="inlineStr"/>
      <c r="K155" s="87" t="n">
        <v>56.99</v>
      </c>
      <c r="L155" s="87" t="n"/>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76312</v>
      </c>
      <c r="S155" s="86" t="n">
        <v>18</v>
      </c>
      <c r="T155" s="91">
        <f>IF(AND(ISNUMBER(K155),ISNUMBER(S155)),K155*S155*52/12,"")</f>
        <v/>
      </c>
      <c r="U155" s="92" t="n">
        <v>4.3</v>
      </c>
      <c r="V155" s="86" t="n">
        <v>281</v>
      </c>
      <c r="W155" s="93" t="n">
        <v>46307</v>
      </c>
      <c r="X155" s="93" t="n">
        <v>45671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56.99</v>
      </c>
      <c r="AV155" s="96" t="inlineStr">
        <is>
          <t>none</t>
        </is>
      </c>
      <c r="AW155" s="96" t="inlineStr">
        <is>
          <t>Y</t>
        </is>
      </c>
      <c r="AX155" s="96" t="inlineStr">
        <is>
          <t>2026-10-13 23:36:24</t>
        </is>
      </c>
      <c r="AY155" s="98" t="inlineStr">
        <is>
          <t>None</t>
        </is>
      </c>
      <c r="AZ155" s="103" t="n"/>
      <c r="BA155" s="99" t="n">
        <v>56.99</v>
      </c>
      <c r="BB155" s="99" t="n">
        <v>56.99</v>
      </c>
      <c r="BC155" s="88">
        <f>IF(AND(ISNUMBER(BA155),ISNUMBER(BB155),N(BA155)&gt;0),1-BB155/BA155,"")</f>
        <v/>
      </c>
      <c r="BD155" s="100" t="n">
        <v>97969</v>
      </c>
      <c r="BE155" s="100" t="n">
        <v>108941</v>
      </c>
      <c r="BF155" s="101">
        <f>IF(AND(ISNUMBER(BD155),ISNUMBER(BE155),N(BE155)&gt;0),BD155/BE155,"")</f>
        <v/>
      </c>
      <c r="BG155" s="98" t="inlineStr">
        <is>
          <t>N</t>
        </is>
      </c>
      <c r="BH155" s="98" t="inlineStr">
        <is>
          <t>Coupon 5% (11-01 to 11-17); List Price $74.99</t>
        </is>
      </c>
    </row>
    <row r="156" ht="62" customHeight="1">
      <c r="A156" s="10">
        <f>_xlfn.IMAGE("https://images-na.ssl-images-amazon.com/images/I/71zrq2AtnUL.jpg")</f>
        <v/>
      </c>
      <c r="B156" s="84" t="inlineStr">
        <is>
          <t>Kickoff Home</t>
        </is>
      </c>
      <c r="C156" s="32" t="inlineStr">
        <is>
          <t>Bamboo Sheets</t>
        </is>
      </c>
      <c r="D156" s="84" t="inlineStr">
        <is>
          <t>Poor</t>
        </is>
      </c>
      <c r="E156" s="85" t="inlineStr">
        <is>
          <t>B0D4KS4MVX</t>
        </is>
      </c>
      <c r="F156" s="85" t="inlineStr">
        <is>
          <t>B0CHN5ZPFH</t>
        </is>
      </c>
      <c r="G156" s="84" t="n"/>
      <c r="H156" s="84" t="n"/>
      <c r="I156" s="86" t="n">
        <v>106</v>
      </c>
      <c r="J156" s="32" t="inlineStr">
        <is>
          <t>B0CHN5ZPFH (27%), B0CHN6N986 (11%), B0G84K7MZQ (9%), B0G84MQQX4 (8%), B0CHN4BSZP (5%)</t>
        </is>
      </c>
      <c r="K156" s="87" t="n">
        <v>76.98999999999999</v>
      </c>
      <c r="L156" s="87" t="n">
        <v>84.98999999999999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Size not stated - vs our Queen. Ours live: Helium 10 Xray, 2026-10-13; 16 children</t>
        </is>
      </c>
      <c r="R156" s="86" t="n">
        <v>23579</v>
      </c>
      <c r="S156" s="86" t="n">
        <v>18</v>
      </c>
      <c r="T156" s="91">
        <f>IF(AND(ISNUMBER(K156),ISNUMBER(S156)),K156*S156*52/12,"")</f>
        <v/>
      </c>
      <c r="U156" s="92" t="n">
        <v>4.6</v>
      </c>
      <c r="V156" s="86" t="n">
        <v>688</v>
      </c>
      <c r="W156" s="93" t="n">
        <v>46307</v>
      </c>
      <c r="X156" s="93" t="n"/>
      <c r="Y156" s="84" t="n"/>
      <c r="Z156" s="84" t="n"/>
      <c r="AA156" s="86" t="n">
        <v>58169</v>
      </c>
      <c r="AB156" s="86" t="n">
        <v>1164</v>
      </c>
      <c r="AC156" s="94" t="n">
        <v>0.8765498702057799</v>
      </c>
      <c r="AD156" s="94" t="n">
        <v>0.12345023981846</v>
      </c>
      <c r="AE156" s="32" t="inlineStr">
        <is>
          <t>bamboo sheets</t>
        </is>
      </c>
      <c r="AF156" s="94" t="n">
        <v>0.6749987106534409</v>
      </c>
      <c r="AG156" s="94" t="n"/>
      <c r="AH156" s="94" t="n">
        <v>0.08715982739947395</v>
      </c>
      <c r="AI156" s="94" t="n">
        <v>0.0003782083240213859</v>
      </c>
      <c r="AJ156" s="86" t="n">
        <v>644</v>
      </c>
      <c r="AK156" s="86" t="n">
        <v>330</v>
      </c>
      <c r="AL156" s="86" t="n">
        <v>218</v>
      </c>
      <c r="AM156" s="86" t="n">
        <v>520</v>
      </c>
      <c r="AN156" s="86" t="n">
        <v>54</v>
      </c>
      <c r="AO156" s="86" t="n">
        <v>35</v>
      </c>
      <c r="AP156" s="95" t="n"/>
      <c r="AQ156" s="90" t="n"/>
      <c r="AR156" s="96" t="inlineStr">
        <is>
          <t>N</t>
        </is>
      </c>
      <c r="AS156" s="96" t="inlineStr">
        <is>
          <t>none</t>
        </is>
      </c>
      <c r="AT156" s="102" t="n"/>
      <c r="AU156" s="97" t="n">
        <v>86.98999999999999</v>
      </c>
      <c r="AV156" s="96" t="inlineStr">
        <is>
          <t>none</t>
        </is>
      </c>
      <c r="AW156" s="96" t="inlineStr">
        <is>
          <t>Y</t>
        </is>
      </c>
      <c r="AX156" s="96" t="inlineStr">
        <is>
          <t>2026-10-13 23:36:30</t>
        </is>
      </c>
      <c r="AY156" s="98" t="inlineStr">
        <is>
          <t>Price cut only</t>
        </is>
      </c>
      <c r="AZ156" s="98" t="inlineStr">
        <is>
          <t>11-21 to 12-01</t>
        </is>
      </c>
      <c r="BA156" s="99" t="n">
        <v>118.99</v>
      </c>
      <c r="BB156" s="99" t="n">
        <v>79.13</v>
      </c>
      <c r="BC156" s="88">
        <f>IF(AND(ISNUMBER(BA156),ISNUMBER(BB156),N(BA156)&gt;0),1-BB156/BA156,"")</f>
        <v/>
      </c>
      <c r="BD156" s="100" t="n">
        <v>70541</v>
      </c>
      <c r="BE156" s="100" t="n">
        <v>28546</v>
      </c>
      <c r="BF156" s="101">
        <f>IF(AND(ISNUMBER(BD156),ISNUMBER(BE156),N(BE156)&gt;0),BD156/BE156,"")</f>
        <v/>
      </c>
      <c r="BG156" s="98" t="inlineStr">
        <is>
          <t>N</t>
        </is>
      </c>
      <c r="BH156" s="98" t="inlineStr">
        <is>
          <t>Coupon 25% (11-01 to 11-05); List Price $124.99</t>
        </is>
      </c>
    </row>
    <row r="157" ht="62" customHeight="1">
      <c r="A157" s="38" t="inlineStr">
        <is>
          <t>IMAGE MISSING</t>
        </is>
      </c>
      <c r="B157" s="84" t="inlineStr">
        <is>
          <t>LB Luxury Bamboo Market</t>
        </is>
      </c>
      <c r="C157" s="32" t="inlineStr">
        <is>
          <t>Bamboo Sheets</t>
        </is>
      </c>
      <c r="D157" s="84" t="inlineStr">
        <is>
          <t>Poor</t>
        </is>
      </c>
      <c r="E157" s="85" t="inlineStr">
        <is>
          <t>B0D1HWHDL2</t>
        </is>
      </c>
      <c r="F157" s="85" t="inlineStr">
        <is>
          <t>B0CH7N9WVC</t>
        </is>
      </c>
      <c r="G157" s="84" t="n"/>
      <c r="H157" s="84" t="n"/>
      <c r="I157" s="86" t="n"/>
      <c r="J157" s="32" t="inlineStr"/>
      <c r="K157" s="87" t="n">
        <v>129.94</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Size not stated - vs our Queen. Ours live: Helium 10 Xray, 2026-10-13; 16 children</t>
        </is>
      </c>
      <c r="R157" s="86" t="n">
        <v>47800</v>
      </c>
      <c r="S157" s="86" t="n">
        <v>18</v>
      </c>
      <c r="T157" s="91">
        <f>IF(AND(ISNUMBER(K157),ISNUMBER(S157)),K157*S157*52/12,"")</f>
        <v/>
      </c>
      <c r="U157" s="92" t="n">
        <v>4.5</v>
      </c>
      <c r="V157" s="86" t="n">
        <v>517</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129.94</v>
      </c>
      <c r="AV157" s="96" t="inlineStr">
        <is>
          <t>none</t>
        </is>
      </c>
      <c r="AW157" s="96" t="inlineStr">
        <is>
          <t>Y</t>
        </is>
      </c>
      <c r="AX157" s="96" t="inlineStr">
        <is>
          <t>2026-10-13 23:36:34</t>
        </is>
      </c>
      <c r="AY157" s="98" t="inlineStr">
        <is>
          <t>Prime Exclusive Discount</t>
        </is>
      </c>
      <c r="AZ157" s="98" t="inlineStr">
        <is>
          <t>11-26 to 12-01</t>
        </is>
      </c>
      <c r="BA157" s="99" t="n">
        <v>119.94</v>
      </c>
      <c r="BB157" s="99" t="n">
        <v>103.95</v>
      </c>
      <c r="BC157" s="88">
        <f>IF(AND(ISNUMBER(BA157),ISNUMBER(BB157),N(BA157)&gt;0),1-BB157/BA157,"")</f>
        <v/>
      </c>
      <c r="BD157" s="100" t="n">
        <v>73868</v>
      </c>
      <c r="BE157" s="100" t="n">
        <v>96746</v>
      </c>
      <c r="BF157" s="101">
        <f>IF(AND(ISNUMBER(BD157),ISNUMBER(BE157),N(BE157)&gt;0),BD157/BE157,"")</f>
        <v/>
      </c>
      <c r="BG157" s="98" t="inlineStr">
        <is>
          <t>N</t>
        </is>
      </c>
      <c r="BH157" s="98" t="inlineStr">
        <is>
          <t>List Price $159.94</t>
        </is>
      </c>
    </row>
    <row r="158" ht="62" customHeight="1">
      <c r="A158" s="10">
        <f>_xlfn.IMAGE("https://images-na.ssl-images-amazon.com/images/I/71NxE1i+4jL.jpg")</f>
        <v/>
      </c>
      <c r="B158" s="84" t="inlineStr">
        <is>
          <t>Shilucheng</t>
        </is>
      </c>
      <c r="C158" s="32" t="inlineStr">
        <is>
          <t>Shilucheng 100% Viscose Derived from Bamboo_Sheets, Extra Deep Pocket</t>
        </is>
      </c>
      <c r="D158" s="84" t="inlineStr">
        <is>
          <t>Poor</t>
        </is>
      </c>
      <c r="E158" s="85" t="inlineStr">
        <is>
          <t>B0F2TBWTZR</t>
        </is>
      </c>
      <c r="F158" s="85" t="inlineStr">
        <is>
          <t>B0F2TBWTZR</t>
        </is>
      </c>
      <c r="G158" s="84" t="n"/>
      <c r="H158" s="84" t="n"/>
      <c r="I158" s="86" t="n">
        <v>32</v>
      </c>
      <c r="J158" s="32" t="inlineStr"/>
      <c r="K158" s="87" t="n">
        <v>69.98999999999999</v>
      </c>
      <c r="L158" s="87" t="n">
        <v>84.98999999999999</v>
      </c>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Size not stated - vs our Queen. Ours live: Helium 10 Xray, 2026-10-13; 16 children</t>
        </is>
      </c>
      <c r="R158" s="86" t="n">
        <v>39194</v>
      </c>
      <c r="S158" s="86" t="n">
        <v>18</v>
      </c>
      <c r="T158" s="91">
        <f>IF(AND(ISNUMBER(K158),ISNUMBER(S158)),K158*S158*52/12,"")</f>
        <v/>
      </c>
      <c r="U158" s="92" t="n">
        <v>4.5</v>
      </c>
      <c r="V158" s="86" t="n">
        <v>1639</v>
      </c>
      <c r="W158" s="93" t="n">
        <v>46307</v>
      </c>
      <c r="X158" s="93" t="n">
        <v>45744</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-0.9655172413793104</v>
      </c>
      <c r="AR158" s="96" t="inlineStr">
        <is>
          <t>Y</t>
        </is>
      </c>
      <c r="AS158" s="96" t="inlineStr">
        <is>
          <t>List Price</t>
        </is>
      </c>
      <c r="AT158" s="97" t="n">
        <v>84.98999999999999</v>
      </c>
      <c r="AU158" s="97" t="n">
        <v>69.98999999999999</v>
      </c>
      <c r="AV158" s="96" t="inlineStr">
        <is>
          <t>Limited time deal</t>
        </is>
      </c>
      <c r="AW158" s="96" t="inlineStr">
        <is>
          <t>Y</t>
        </is>
      </c>
      <c r="AX158" s="96" t="inlineStr">
        <is>
          <t>2026-10-13 23:36:52</t>
        </is>
      </c>
      <c r="AY158" s="98" t="inlineStr">
        <is>
          <t>Prime Exclusive Discount</t>
        </is>
      </c>
      <c r="AZ158" s="98" t="inlineStr">
        <is>
          <t>11-21 to 12-01</t>
        </is>
      </c>
      <c r="BA158" s="99" t="n">
        <v>84.98999999999999</v>
      </c>
      <c r="BB158" s="99" t="n">
        <v>64.59</v>
      </c>
      <c r="BC158" s="88">
        <f>IF(AND(ISNUMBER(BA158),ISNUMBER(BB158),N(BA158)&gt;0),1-BB158/BA158,"")</f>
        <v/>
      </c>
      <c r="BD158" s="100" t="n">
        <v>28104</v>
      </c>
      <c r="BE158" s="100" t="n">
        <v>38474</v>
      </c>
      <c r="BF158" s="101">
        <f>IF(AND(ISNUMBER(BD158),ISNUMBER(BE158),N(BE158)&gt;0),BD158/BE158,"")</f>
        <v/>
      </c>
      <c r="BG158" s="98" t="inlineStr">
        <is>
          <t>N</t>
        </is>
      </c>
      <c r="BH158" s="98" t="inlineStr">
        <is>
          <t>Coupon 20% (11-02 to 11-12); List Price $84.99</t>
        </is>
      </c>
    </row>
    <row r="159" ht="62" customHeight="1">
      <c r="A159" s="38" t="inlineStr">
        <is>
          <t>IMAGE MISSING</t>
        </is>
      </c>
      <c r="B159" s="84" t="inlineStr">
        <is>
          <t>Bamboo Bay</t>
        </is>
      </c>
      <c r="C159" s="32" t="inlineStr">
        <is>
          <t>Bamboo Sheets</t>
        </is>
      </c>
      <c r="D159" s="84" t="inlineStr">
        <is>
          <t>Poor</t>
        </is>
      </c>
      <c r="E159" s="85" t="inlineStr">
        <is>
          <t>B0DLF1SWJ5</t>
        </is>
      </c>
      <c r="F159" s="85" t="inlineStr">
        <is>
          <t>B07TBHLZJM</t>
        </is>
      </c>
      <c r="G159" s="84" t="n"/>
      <c r="H159" s="84" t="n"/>
      <c r="I159" s="86" t="n"/>
      <c r="J159" s="32" t="inlineStr"/>
      <c r="K159" s="87" t="n">
        <v>79.98</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Size not stated - vs our Queen. Ours live: Helium 10 Xray, 2026-10-13; 16 children</t>
        </is>
      </c>
      <c r="R159" s="86" t="n">
        <v>131083</v>
      </c>
      <c r="S159" s="86" t="n">
        <v>5</v>
      </c>
      <c r="T159" s="91">
        <f>IF(AND(ISNUMBER(K159),ISNUMBER(S159)),K159*S159*52/12,"")</f>
        <v/>
      </c>
      <c r="U159" s="92" t="n">
        <v>4.5</v>
      </c>
      <c r="V159" s="86" t="n">
        <v>2691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79.98</v>
      </c>
      <c r="AV159" s="96" t="inlineStr">
        <is>
          <t>none</t>
        </is>
      </c>
      <c r="AW159" s="96" t="inlineStr">
        <is>
          <t>Y</t>
        </is>
      </c>
      <c r="AX159" s="96" t="inlineStr">
        <is>
          <t>2026-10-13 23:35:44</t>
        </is>
      </c>
      <c r="AY159" s="98" t="inlineStr">
        <is>
          <t>None</t>
        </is>
      </c>
      <c r="AZ159" s="103" t="n"/>
      <c r="BA159" s="99" t="n">
        <v>86.98999999999999</v>
      </c>
      <c r="BB159" s="99" t="n">
        <v>93.48</v>
      </c>
      <c r="BC159" s="88">
        <f>IF(AND(ISNUMBER(BA159),ISNUMBER(BB159),N(BA159)&gt;0),1-BB159/BA159,"")</f>
        <v/>
      </c>
      <c r="BD159" s="100" t="n">
        <v>43439</v>
      </c>
      <c r="BE159" s="100" t="n">
        <v>53047</v>
      </c>
      <c r="BF159" s="101">
        <f>IF(AND(ISNUMBER(BD159),ISNUMBER(BE159),N(BE159)&gt;0),BD159/BE159,"")</f>
        <v/>
      </c>
      <c r="BG159" s="98" t="inlineStr">
        <is>
          <t>N</t>
        </is>
      </c>
      <c r="BH159" s="98" t="inlineStr">
        <is>
          <t>Buy Box RAISED in BFCM week (median $109.98 vs $86.99 before); List Price $129.98</t>
        </is>
      </c>
    </row>
    <row r="160" ht="62" customHeight="1">
      <c r="A160" s="38" t="inlineStr">
        <is>
          <t>IMAGE MISSING</t>
        </is>
      </c>
      <c r="B160" s="84" t="inlineStr">
        <is>
          <t>LBRO2M</t>
        </is>
      </c>
      <c r="C160" s="32" t="inlineStr">
        <is>
          <t>LBRO2M Cooling Bed Sheet 100% Viscose Derived from Bamboo Sheet Set Queen Size 6</t>
        </is>
      </c>
      <c r="D160" s="84" t="inlineStr">
        <is>
          <t>Poor</t>
        </is>
      </c>
      <c r="E160" s="85" t="inlineStr">
        <is>
          <t>B0F9FK3L6J</t>
        </is>
      </c>
      <c r="F160" s="85" t="inlineStr">
        <is>
          <t>B0F9FK7SMW</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1003118</v>
      </c>
      <c r="S160" s="86" t="n">
        <v>5</v>
      </c>
      <c r="T160" s="91">
        <f>IF(AND(ISNUMBER(K160),ISNUMBER(S160)),K160*S160*52/12,"")</f>
        <v/>
      </c>
      <c r="U160" s="92" t="n">
        <v>4.4</v>
      </c>
      <c r="V160" s="86" t="n">
        <v>18</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23:36:36</t>
        </is>
      </c>
      <c r="AY160" s="98" t="inlineStr">
        <is>
          <t>Prime Exclusive Discount</t>
        </is>
      </c>
      <c r="AZ160" s="98" t="inlineStr">
        <is>
          <t>11-22 to 12-01</t>
        </is>
      </c>
      <c r="BA160" s="99" t="n">
        <v>95.98999999999999</v>
      </c>
      <c r="BB160" s="99" t="n">
        <v>67.19</v>
      </c>
      <c r="BC160" s="88">
        <f>IF(AND(ISNUMBER(BA160),ISNUMBER(BB160),N(BA160)&gt;0),1-BB160/BA160,"")</f>
        <v/>
      </c>
      <c r="BD160" s="100" t="n">
        <v>114176</v>
      </c>
      <c r="BE160" s="100" t="n">
        <v>68746</v>
      </c>
      <c r="BF160" s="101">
        <f>IF(AND(ISNUMBER(BD160),ISNUMBER(BE160),N(BE160)&gt;0),BD160/BE160,"")</f>
        <v/>
      </c>
      <c r="BG160" s="98" t="inlineStr">
        <is>
          <t>N</t>
        </is>
      </c>
      <c r="BH160" s="98" t="inlineStr">
        <is>
          <t>Lightning Deal 11-01 to 11-01; List Price $179.97</t>
        </is>
      </c>
    </row>
    <row r="161" ht="62" customHeight="1">
      <c r="A161" s="10">
        <f>_xlfn.IMAGE("https://images-na.ssl-images-amazon.com/images/I/71YlZk0Q9-L.jpg")</f>
        <v/>
      </c>
      <c r="B161" s="84" t="inlineStr">
        <is>
          <t>TWK</t>
        </is>
      </c>
      <c r="C161" s="32" t="inlineStr">
        <is>
          <t>TWK Luxury Sheet Set, Genuine 100% Viscose Derived from Bamboo, Cooling &amp; Breathable, Silky Soft, Bedding Sheets &amp; Pillowcases (White, King(78 * 80 * 15))</t>
        </is>
      </c>
      <c r="D161" s="84" t="inlineStr">
        <is>
          <t>Poor</t>
        </is>
      </c>
      <c r="E161" s="85" t="inlineStr">
        <is>
          <t>B0GVP3B7LS</t>
        </is>
      </c>
      <c r="F161" s="85" t="inlineStr">
        <is>
          <t>B0GVP3B7LS</t>
        </is>
      </c>
      <c r="G161" s="84" t="inlineStr">
        <is>
          <t>King</t>
        </is>
      </c>
      <c r="H161" s="84" t="inlineStr">
        <is>
          <t>White</t>
        </is>
      </c>
      <c r="I161" s="86" t="n">
        <v>1</v>
      </c>
      <c r="J161" s="32" t="inlineStr"/>
      <c r="K161" s="87" t="n">
        <v>46.74</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2065761</v>
      </c>
      <c r="S161" s="86" t="n">
        <v>5</v>
      </c>
      <c r="T161" s="91">
        <f>IF(AND(ISNUMBER(K161),ISNUMBER(S161)),K161*S161*52/12,"")</f>
        <v/>
      </c>
      <c r="U161" s="92" t="n">
        <v>4.5</v>
      </c>
      <c r="V161" s="86" t="n">
        <v>11</v>
      </c>
      <c r="W161" s="93" t="n">
        <v>46307</v>
      </c>
      <c r="X161" s="93" t="n">
        <v>46078</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23:36:57</t>
        </is>
      </c>
      <c r="AY161" s="98" t="inlineStr">
        <is>
          <t>Not live in 2025</t>
        </is>
      </c>
      <c r="AZ161" s="103" t="n"/>
      <c r="BA161" s="102" t="n"/>
      <c r="BB161" s="102" t="n"/>
      <c r="BC161" s="88">
        <f>IF(AND(ISNUMBER(BA161),ISNUMBER(BB161),N(BA161)&gt;0),1-BB161/BA161,"")</f>
        <v/>
      </c>
      <c r="BD161" s="104" t="n"/>
      <c r="BE161" s="104" t="n"/>
      <c r="BF161" s="101">
        <f>IF(AND(ISNUMBER(BD161),ISNUMBER(BE161),N(BE161)&gt;0),BD161/BE161,"")</f>
        <v/>
      </c>
      <c r="BG161" s="103" t="n"/>
      <c r="BH161" s="103" t="n"/>
    </row>
    <row r="162" ht="62" customHeight="1">
      <c r="A162" s="10">
        <f>_xlfn.IMAGE("https://images-na.ssl-images-amazon.com/images/I/71gw0WpuNuL.jpg")</f>
        <v/>
      </c>
      <c r="B162" s="84" t="inlineStr">
        <is>
          <t>TWK</t>
        </is>
      </c>
      <c r="C162" s="32" t="inlineStr">
        <is>
          <t>TWK Luxury Sheet Set, Genuine 100% Organic Viscose Derived from Bamboo, Cooling &amp; Breathable, Silky Soft, Bedding Sheets &amp; Pillowcases (Mist Gray, King)</t>
        </is>
      </c>
      <c r="D162" s="84" t="inlineStr">
        <is>
          <t>Poor</t>
        </is>
      </c>
      <c r="E162" s="85" t="inlineStr">
        <is>
          <t>B0DYT2QWLC</t>
        </is>
      </c>
      <c r="F162" s="85" t="inlineStr">
        <is>
          <t>B0DYT2QWLC</t>
        </is>
      </c>
      <c r="G162" s="84" t="inlineStr">
        <is>
          <t>King</t>
        </is>
      </c>
      <c r="H162" s="84" t="inlineStr">
        <is>
          <t>Mist Gray</t>
        </is>
      </c>
      <c r="I162" s="86" t="n">
        <v>1</v>
      </c>
      <c r="J162" s="32" t="inlineStr"/>
      <c r="K162" s="87" t="n">
        <v>109.99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(King). Ours live: Helium 10 Xray, 2026-10-13; 16 children</t>
        </is>
      </c>
      <c r="R162" s="86" t="n">
        <v>1506045</v>
      </c>
      <c r="S162" s="86" t="n">
        <v>5</v>
      </c>
      <c r="T162" s="91">
        <f>IF(AND(ISNUMBER(K162),ISNUMBER(S162)),K162*S162*52/12,"")</f>
        <v/>
      </c>
      <c r="U162" s="92" t="n">
        <v>4.5</v>
      </c>
      <c r="V162" s="86" t="n">
        <v>39</v>
      </c>
      <c r="W162" s="93" t="n">
        <v>46307</v>
      </c>
      <c r="X162" s="93" t="n">
        <v>45716</v>
      </c>
      <c r="Y162" s="84" t="inlineStr">
        <is>
          <t>FBM</t>
        </is>
      </c>
      <c r="Z162" s="84" t="inlineStr">
        <is>
          <t>N/A</t>
        </is>
      </c>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23:37:00</t>
        </is>
      </c>
      <c r="AY162" s="98" t="inlineStr">
        <is>
          <t>Coupon only</t>
        </is>
      </c>
      <c r="AZ162" s="98" t="inlineStr">
        <is>
          <t>11-20 to 12-05</t>
        </is>
      </c>
      <c r="BA162" s="99" t="n">
        <v>69</v>
      </c>
      <c r="BB162" s="99" t="n">
        <v>74</v>
      </c>
      <c r="BC162" s="88">
        <f>IF(AND(ISNUMBER(BA162),ISNUMBER(BB162),N(BA162)&gt;0),1-BB162/BA162,"")</f>
        <v/>
      </c>
      <c r="BD162" s="100" t="n">
        <v>46533</v>
      </c>
      <c r="BE162" s="100" t="n">
        <v>67944</v>
      </c>
      <c r="BF162" s="101">
        <f>IF(AND(ISNUMBER(BD162),ISNUMBER(BE162),N(BE162)&gt;0),BD162/BE162,"")</f>
        <v/>
      </c>
      <c r="BG162" s="98" t="inlineStr">
        <is>
          <t>N</t>
        </is>
      </c>
      <c r="BH162" s="98" t="inlineStr">
        <is>
          <t>Coupon 30%; Buy Box RAISED in BFCM week (median $79.00 vs $69.00 before); List Price $69.00</t>
        </is>
      </c>
    </row>
    <row r="163" ht="62" customHeight="1">
      <c r="A163" s="38" t="inlineStr">
        <is>
          <t>IMAGE MISSING</t>
        </is>
      </c>
      <c r="B163" s="84" t="inlineStr">
        <is>
          <t>TWK</t>
        </is>
      </c>
      <c r="C163" s="32" t="inlineStr">
        <is>
          <t>4 Piece Bamboo Sheet Set</t>
        </is>
      </c>
      <c r="D163" s="84" t="inlineStr">
        <is>
          <t>Poor</t>
        </is>
      </c>
      <c r="E163" s="85" t="inlineStr">
        <is>
          <t>B0GKFHP6L6</t>
        </is>
      </c>
      <c r="F163" s="85" t="inlineStr">
        <is>
          <t>B0GW7H7RHY</t>
        </is>
      </c>
      <c r="G163" s="84" t="n"/>
      <c r="H163" s="84" t="n"/>
      <c r="I163" s="86" t="n"/>
      <c r="J163" s="32" t="inlineStr"/>
      <c r="K163" s="87" t="n">
        <v>109.99</v>
      </c>
      <c r="L163" s="87" t="n"/>
      <c r="M163" s="88">
        <f>IF(AND(ISNUMBER(L163),ISNUMBER(K163),N(K163)&gt;0),L163/K163-1,"")</f>
        <v/>
      </c>
      <c r="N163" s="89">
        <f>IF(M163="","No List Price",IF(M163&lt;=0,"At/below price",IF(M163&lt;=0.12,"&lt;=12% STR zone",IF(M163&lt;=0.25,"12-25%","&gt;25% over"))))</f>
        <v/>
      </c>
      <c r="O163" s="87" t="n">
        <v>89.98999999999999</v>
      </c>
      <c r="P163" s="90">
        <f>IF(AND(ISNUMBER(K163),ISNUMBER(O163),N(O163)&gt;0),K163/O163-1,"")</f>
        <v/>
      </c>
      <c r="Q163" s="32" t="inlineStr">
        <is>
          <t>Size not stated - vs our Queen. Ours live: Helium 10 Xray, 2026-10-13; 16 children</t>
        </is>
      </c>
      <c r="R163" s="86" t="n">
        <v>4355899</v>
      </c>
      <c r="S163" s="86" t="n">
        <v>5</v>
      </c>
      <c r="T163" s="91">
        <f>IF(AND(ISNUMBER(K163),ISNUMBER(S163)),K163*S163*52/12,"")</f>
        <v/>
      </c>
      <c r="U163" s="92" t="n">
        <v>4.5</v>
      </c>
      <c r="V163" s="86" t="n">
        <v>2</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23:37:03</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103" t="n"/>
    </row>
    <row r="164" ht="62" customHeight="1">
      <c r="A164" s="38" t="inlineStr">
        <is>
          <t>IMAGE MISSING</t>
        </is>
      </c>
      <c r="B164" s="84" t="inlineStr">
        <is>
          <t>Vesta</t>
        </is>
      </c>
      <c r="C164" s="32" t="inlineStr">
        <is>
          <t>Vesta Sheet Set – Soft, Breathable &amp; Cooling, 100% Viscose Derived from Bamboo,</t>
        </is>
      </c>
      <c r="D164" s="84" t="inlineStr">
        <is>
          <t>Poor</t>
        </is>
      </c>
      <c r="E164" s="85" t="inlineStr">
        <is>
          <t>B0CZRJY68B</t>
        </is>
      </c>
      <c r="F164" s="85" t="inlineStr">
        <is>
          <t>B0DM214YG3</t>
        </is>
      </c>
      <c r="G164" s="84" t="n"/>
      <c r="H164" s="84" t="n"/>
      <c r="I164" s="86" t="n"/>
      <c r="J164" s="32" t="inlineStr"/>
      <c r="K164" s="87" t="n">
        <v>174.3</v>
      </c>
      <c r="L164" s="87" t="n"/>
      <c r="M164" s="88">
        <f>IF(AND(ISNUMBER(L164),ISNUMBER(K164),N(K164)&gt;0),L164/K164-1,"")</f>
        <v/>
      </c>
      <c r="N164" s="89">
        <f>IF(M164="","No List Price",IF(M164&lt;=0,"At/below price",IF(M164&lt;=0.12,"&lt;=12% STR zone",IF(M164&lt;=0.25,"12-25%","&gt;25% over"))))</f>
        <v/>
      </c>
      <c r="O164" s="87" t="n">
        <v>89.98999999999999</v>
      </c>
      <c r="P164" s="90">
        <f>IF(AND(ISNUMBER(K164),ISNUMBER(O164),N(O164)&gt;0),K164/O164-1,"")</f>
        <v/>
      </c>
      <c r="Q164" s="32" t="inlineStr">
        <is>
          <t>Size not stated - vs our Queen. Ours live: Helium 10 Xray, 2026-10-13; 16 children</t>
        </is>
      </c>
      <c r="R164" s="86" t="n">
        <v>591414</v>
      </c>
      <c r="S164" s="86" t="n">
        <v>5</v>
      </c>
      <c r="T164" s="91">
        <f>IF(AND(ISNUMBER(K164),ISNUMBER(S164)),K164*S164*52/12,"")</f>
        <v/>
      </c>
      <c r="U164" s="92" t="n">
        <v>4.3</v>
      </c>
      <c r="V164" s="86" t="n">
        <v>35</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174.3</v>
      </c>
      <c r="AV164" s="96" t="inlineStr">
        <is>
          <t>none</t>
        </is>
      </c>
      <c r="AW164" s="96" t="inlineStr">
        <is>
          <t>Y</t>
        </is>
      </c>
      <c r="AX164" s="96" t="inlineStr">
        <is>
          <t>2026-10-13 23:37:06</t>
        </is>
      </c>
      <c r="AY164" s="98" t="inlineStr">
        <is>
          <t>None</t>
        </is>
      </c>
      <c r="AZ164" s="103" t="n"/>
      <c r="BA164" s="99" t="n">
        <v>174.3</v>
      </c>
      <c r="BB164" s="99" t="n">
        <v>174.3</v>
      </c>
      <c r="BC164" s="88">
        <f>IF(AND(ISNUMBER(BA164),ISNUMBER(BB164),N(BA164)&gt;0),1-BB164/BA164,"")</f>
        <v/>
      </c>
      <c r="BD164" s="100" t="n">
        <v>1047082</v>
      </c>
      <c r="BE164" s="100" t="n">
        <v>909398</v>
      </c>
      <c r="BF164" s="101">
        <f>IF(AND(ISNUMBER(BD164),ISNUMBER(BE164),N(BE164)&gt;0),BD164/BE164,"")</f>
        <v/>
      </c>
      <c r="BG164" s="98" t="inlineStr">
        <is>
          <t>N</t>
        </is>
      </c>
      <c r="BH164" s="98" t="inlineStr">
        <is>
          <t>List Price $174.30</t>
        </is>
      </c>
    </row>
    <row r="165" ht="62" customHeight="1">
      <c r="A165" s="10">
        <f>_xlfn.IMAGE("https://images-na.ssl-images-amazon.com/images/I/716Vqhk8VxL.jpg")</f>
        <v/>
      </c>
      <c r="B165" s="84" t="inlineStr">
        <is>
          <t>CozyLux</t>
        </is>
      </c>
      <c r="C165" s="32" t="inlineStr">
        <is>
          <t>CozyLux King Size Sheets Set, 100% Rayon Derived from Bamboo, Sateen Weave</t>
        </is>
      </c>
      <c r="D165" s="84" t="inlineStr">
        <is>
          <t>Untiered</t>
        </is>
      </c>
      <c r="E165" s="85" t="inlineStr">
        <is>
          <t>B0GC2GQNMT</t>
        </is>
      </c>
      <c r="F165" s="85" t="inlineStr">
        <is>
          <t>B0GC5CJGWC</t>
        </is>
      </c>
      <c r="G165" s="84" t="inlineStr">
        <is>
          <t>King</t>
        </is>
      </c>
      <c r="H165" s="84" t="n"/>
      <c r="I165" s="86" t="n">
        <v>18</v>
      </c>
      <c r="J165" s="32" t="inlineStr"/>
      <c r="K165" s="87" t="n">
        <v>35.99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33018</v>
      </c>
      <c r="S165" s="86" t="n">
        <v>185</v>
      </c>
      <c r="T165" s="91">
        <f>IF(AND(ISNUMBER(K165),ISNUMBER(S165)),K165*S165*52/12,"")</f>
        <v/>
      </c>
      <c r="U165" s="92" t="n">
        <v>4.6</v>
      </c>
      <c r="V165" s="86" t="n">
        <v>93</v>
      </c>
      <c r="W165" s="93" t="n">
        <v>46307</v>
      </c>
      <c r="X165" s="93" t="n">
        <v>46014</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Y</t>
        </is>
      </c>
      <c r="AS165" s="96" t="inlineStr">
        <is>
          <t>List Price</t>
        </is>
      </c>
      <c r="AT165" s="97" t="n">
        <v>44.99</v>
      </c>
      <c r="AU165" s="97" t="n">
        <v>35.99</v>
      </c>
      <c r="AV165" s="96" t="inlineStr">
        <is>
          <t>none</t>
        </is>
      </c>
      <c r="AW165" s="96" t="inlineStr">
        <is>
          <t>Y</t>
        </is>
      </c>
      <c r="AX165" s="96" t="inlineStr">
        <is>
          <t>2026-10-13 23:36:09</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38" t="inlineStr">
        <is>
          <t>IMAGE MISSING</t>
        </is>
      </c>
      <c r="B166" s="84" t="inlineStr">
        <is>
          <t>Amazon Basics</t>
        </is>
      </c>
      <c r="C166" s="32" t="inlineStr">
        <is>
          <t>Amazon Basics Bamboo Viscose Sheet Set, 4-Piece, Queen, White</t>
        </is>
      </c>
      <c r="D166" s="84" t="inlineStr">
        <is>
          <t>Untiered</t>
        </is>
      </c>
      <c r="E166" s="85" t="inlineStr">
        <is>
          <t>B0GFHP5V9H</t>
        </is>
      </c>
      <c r="F166" s="85" t="inlineStr">
        <is>
          <t>B0GFHGS4DP</t>
        </is>
      </c>
      <c r="G166" s="84" t="inlineStr">
        <is>
          <t>Queen</t>
        </is>
      </c>
      <c r="H166" s="84" t="inlineStr">
        <is>
          <t>White</t>
        </is>
      </c>
      <c r="I166" s="86" t="n"/>
      <c r="J166" s="32" t="inlineStr"/>
      <c r="K166" s="87" t="n">
        <v>29.99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21965</v>
      </c>
      <c r="S166" s="86" t="n">
        <v>173</v>
      </c>
      <c r="T166" s="91">
        <f>IF(AND(ISNUMBER(K166),ISNUMBER(S166)),K166*S166*52/12,"")</f>
        <v/>
      </c>
      <c r="U166" s="92" t="n">
        <v>4</v>
      </c>
      <c r="V166" s="86" t="n">
        <v>36</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29.99</v>
      </c>
      <c r="AV166" s="96" t="inlineStr">
        <is>
          <t>none</t>
        </is>
      </c>
      <c r="AW166" s="96" t="inlineStr">
        <is>
          <t>Y</t>
        </is>
      </c>
      <c r="AX166" s="96" t="inlineStr">
        <is>
          <t>2026-10-13 23:35:34</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_xlfn.IMAGE("https://images-na.ssl-images-amazon.com/images/I/61WgRn96SbL.jpg")</f>
        <v/>
      </c>
      <c r="B167" s="84" t="inlineStr">
        <is>
          <t>CGK Unlimited</t>
        </is>
      </c>
      <c r="C167" s="32" t="inlineStr">
        <is>
          <t>100% Rayon Derived from Bamboo - Bamboo Sheets Queen Size - Black</t>
        </is>
      </c>
      <c r="D167" s="84" t="inlineStr">
        <is>
          <t>Untiered</t>
        </is>
      </c>
      <c r="E167" s="85" t="inlineStr">
        <is>
          <t>B0F2GR2DKR</t>
        </is>
      </c>
      <c r="F167" s="85" t="inlineStr">
        <is>
          <t>B0D429MCF7</t>
        </is>
      </c>
      <c r="G167" s="84" t="inlineStr">
        <is>
          <t>Queen</t>
        </is>
      </c>
      <c r="H167" s="84" t="inlineStr">
        <is>
          <t>Black</t>
        </is>
      </c>
      <c r="I167" s="86" t="n">
        <v>58</v>
      </c>
      <c r="J167" s="32" t="inlineStr"/>
      <c r="K167" s="87" t="n">
        <v>49.99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2554</v>
      </c>
      <c r="S167" s="86" t="n">
        <v>173</v>
      </c>
      <c r="T167" s="91">
        <f>IF(AND(ISNUMBER(K167),ISNUMBER(S167)),K167*S167*52/12,"")</f>
        <v/>
      </c>
      <c r="U167" s="92" t="n">
        <v>4.4</v>
      </c>
      <c r="V167" s="86" t="n">
        <v>1169</v>
      </c>
      <c r="W167" s="93" t="n">
        <v>46307</v>
      </c>
      <c r="X167" s="93" t="n">
        <v>45575</v>
      </c>
      <c r="Y167" s="84" t="inlineStr">
        <is>
          <t>FBA</t>
        </is>
      </c>
      <c r="Z167" s="84" t="inlineStr">
        <is>
          <t>US</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49.99</v>
      </c>
      <c r="AV167" s="96" t="inlineStr">
        <is>
          <t>none</t>
        </is>
      </c>
      <c r="AW167" s="96" t="inlineStr">
        <is>
          <t>Y</t>
        </is>
      </c>
      <c r="AX167" s="96" t="inlineStr">
        <is>
          <t>2026-10-13 23:35:53</t>
        </is>
      </c>
      <c r="AY167" s="98" t="inlineStr">
        <is>
          <t>Price cut only</t>
        </is>
      </c>
      <c r="AZ167" s="98" t="inlineStr">
        <is>
          <t>11-20 to 12-01</t>
        </is>
      </c>
      <c r="BA167" s="99" t="n">
        <v>39.99</v>
      </c>
      <c r="BB167" s="99" t="n">
        <v>29.74</v>
      </c>
      <c r="BC167" s="88">
        <f>IF(AND(ISNUMBER(BA167),ISNUMBER(BB167),N(BA167)&gt;0),1-BB167/BA167,"")</f>
        <v/>
      </c>
      <c r="BD167" s="100" t="n">
        <v>16161</v>
      </c>
      <c r="BE167" s="100" t="n">
        <v>12770</v>
      </c>
      <c r="BF167" s="101">
        <f>IF(AND(ISNUMBER(BD167),ISNUMBER(BE167),N(BE167)&gt;0),BD167/BE167,"")</f>
        <v/>
      </c>
      <c r="BG167" s="98" t="inlineStr">
        <is>
          <t>N</t>
        </is>
      </c>
      <c r="BH167" s="98" t="inlineStr">
        <is>
          <t>List Price $64.99</t>
        </is>
      </c>
    </row>
    <row r="168" ht="62" customHeight="1">
      <c r="A168" s="10">
        <f>_xlfn.IMAGE("https://images-na.ssl-images-amazon.com/images/I/81fpVjndH2L.jpg")</f>
        <v/>
      </c>
      <c r="B168" s="84" t="inlineStr">
        <is>
          <t>Shilucheng</t>
        </is>
      </c>
      <c r="C168" s="32" t="inlineStr">
        <is>
          <t>Shilucheng 4 Piece Queen Sheet Sets, Cooling Sheets, Dark Grey</t>
        </is>
      </c>
      <c r="D168" s="84" t="inlineStr">
        <is>
          <t>Untiered</t>
        </is>
      </c>
      <c r="E168" s="85" t="inlineStr">
        <is>
          <t>B0HJSVWNRS</t>
        </is>
      </c>
      <c r="F168" s="85" t="inlineStr">
        <is>
          <t>B0FWY1TGFK</t>
        </is>
      </c>
      <c r="G168" s="84" t="inlineStr">
        <is>
          <t>Queen</t>
        </is>
      </c>
      <c r="H168" s="84" t="inlineStr">
        <is>
          <t>Grey</t>
        </is>
      </c>
      <c r="I168" s="86" t="n">
        <v>49</v>
      </c>
      <c r="J168" s="32" t="inlineStr">
        <is>
          <t>B0FWY1TGFK (67%), B098JT1RF2 (22%)</t>
        </is>
      </c>
      <c r="K168" s="87" t="n">
        <v>34.99</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Same size (Queen). Ours live: Helium 10 Xray, 2026-10-13; 16 children</t>
        </is>
      </c>
      <c r="R168" s="86" t="n">
        <v>5396</v>
      </c>
      <c r="S168" s="86" t="n">
        <v>173</v>
      </c>
      <c r="T168" s="91">
        <f>IF(AND(ISNUMBER(K168),ISNUMBER(S168)),K168*S168*52/12,"")</f>
        <v/>
      </c>
      <c r="U168" s="92" t="n">
        <v>4.3</v>
      </c>
      <c r="V168" s="86" t="n">
        <v>24352</v>
      </c>
      <c r="W168" s="93" t="n">
        <v>46307</v>
      </c>
      <c r="X168" s="93" t="n"/>
      <c r="Y168" s="84" t="n"/>
      <c r="Z168" s="84" t="n"/>
      <c r="AA168" s="86" t="n">
        <v>135323</v>
      </c>
      <c r="AB168" s="86" t="n">
        <v>1187</v>
      </c>
      <c r="AC168" s="94" t="n">
        <v>0.7652350080917514</v>
      </c>
      <c r="AD168" s="94" t="n">
        <v>0.234765015555375</v>
      </c>
      <c r="AE168" s="32" t="inlineStr">
        <is>
          <t>bamboo sheets</t>
        </is>
      </c>
      <c r="AF168" s="94" t="n">
        <v>0.4715236877692632</v>
      </c>
      <c r="AG168" s="94" t="n"/>
      <c r="AH168" s="94" t="n"/>
      <c r="AI168" s="94" t="n">
        <v>0.03684517783377549</v>
      </c>
      <c r="AJ168" s="86" t="n">
        <v>680</v>
      </c>
      <c r="AK168" s="86" t="n">
        <v>214</v>
      </c>
      <c r="AL168" s="86" t="n">
        <v>439</v>
      </c>
      <c r="AM168" s="86" t="n">
        <v>507</v>
      </c>
      <c r="AN168" s="86" t="n">
        <v>384</v>
      </c>
      <c r="AO168" s="86" t="n">
        <v>18</v>
      </c>
      <c r="AP168" s="95" t="n"/>
      <c r="AQ168" s="90" t="n">
        <v>-0.9497907949790795</v>
      </c>
      <c r="AR168" s="96" t="inlineStr">
        <is>
          <t>N</t>
        </is>
      </c>
      <c r="AS168" s="96" t="inlineStr">
        <is>
          <t>none</t>
        </is>
      </c>
      <c r="AT168" s="102" t="n"/>
      <c r="AU168" s="97" t="n">
        <v>34.99</v>
      </c>
      <c r="AV168" s="96" t="inlineStr">
        <is>
          <t>coupon 15%</t>
        </is>
      </c>
      <c r="AW168" s="96" t="inlineStr">
        <is>
          <t>Y</t>
        </is>
      </c>
      <c r="AX168" s="96" t="inlineStr">
        <is>
          <t>2026-10-13 12:11:26</t>
        </is>
      </c>
      <c r="AY168" s="98" t="inlineStr">
        <is>
          <t>Coupon only</t>
        </is>
      </c>
      <c r="AZ168" s="98" t="inlineStr">
        <is>
          <t>11-09 to 11-21</t>
        </is>
      </c>
      <c r="BA168" s="99" t="n">
        <v>34.9</v>
      </c>
      <c r="BB168" s="99" t="n">
        <v>28.18</v>
      </c>
      <c r="BC168" s="88">
        <f>IF(AND(ISNUMBER(BA168),ISNUMBER(BB168),N(BA168)&gt;0),1-BB168/BA168,"")</f>
        <v/>
      </c>
      <c r="BD168" s="100" t="n">
        <v>4671</v>
      </c>
      <c r="BE168" s="100" t="n">
        <v>3278</v>
      </c>
      <c r="BF168" s="101">
        <f>IF(AND(ISNUMBER(BD168),ISNUMBER(BE168),N(BE168)&gt;0),BD168/BE168,"")</f>
        <v/>
      </c>
      <c r="BG168" s="98" t="inlineStr">
        <is>
          <t>N</t>
        </is>
      </c>
      <c r="BH168" s="98" t="inlineStr">
        <is>
          <t>Coupon 15%; List Price $34.90</t>
        </is>
      </c>
    </row>
    <row r="169" ht="62" customHeight="1">
      <c r="A169" s="10">
        <f>_xlfn.IMAGE("https://images-na.ssl-images-amazon.com/images/I/61sz2mcvZmL.jpg")</f>
        <v/>
      </c>
      <c r="B169" s="84" t="inlineStr">
        <is>
          <t>Cosy House Collection</t>
        </is>
      </c>
      <c r="C169" s="32" t="inlineStr">
        <is>
          <t>Cosy House Collection 100% Rayon Derived from Bamboo Bed Sheet Set</t>
        </is>
      </c>
      <c r="D169" s="84" t="inlineStr">
        <is>
          <t>Untiered</t>
        </is>
      </c>
      <c r="E169" s="85" t="inlineStr">
        <is>
          <t>B0CLBDW265</t>
        </is>
      </c>
      <c r="F169" s="85" t="inlineStr">
        <is>
          <t>B0B4F4NTBL</t>
        </is>
      </c>
      <c r="G169" s="84" t="n"/>
      <c r="H169" s="84" t="n"/>
      <c r="I169" s="86" t="n">
        <v>77</v>
      </c>
      <c r="J169" s="32" t="inlineStr"/>
      <c r="K169" s="87" t="n">
        <v>89.95</v>
      </c>
      <c r="L169" s="87" t="n"/>
      <c r="M169" s="88">
        <f>IF(AND(ISNUMBER(L169),ISNUMBER(K169),N(K169)&gt;0),L169/K169-1,"")</f>
        <v/>
      </c>
      <c r="N169" s="89">
        <f>IF(M169="","No List Price",IF(M169&lt;=0,"At/below price",IF(M169&lt;=0.12,"&lt;=12% STR zone",IF(M169&lt;=0.25,"12-25%","&gt;25% over"))))</f>
        <v/>
      </c>
      <c r="O169" s="87" t="n">
        <v>89.98999999999999</v>
      </c>
      <c r="P169" s="90">
        <f>IF(AND(ISNUMBER(K169),ISNUMBER(O169),N(O169)&gt;0),K169/O169-1,"")</f>
        <v/>
      </c>
      <c r="Q169" s="32" t="inlineStr">
        <is>
          <t>Size not stated - vs our Queen. Ours live: Helium 10 Xray, 2026-10-13; 16 children</t>
        </is>
      </c>
      <c r="R169" s="86" t="n">
        <v>20356</v>
      </c>
      <c r="S169" s="86" t="n">
        <v>35</v>
      </c>
      <c r="T169" s="91">
        <f>IF(AND(ISNUMBER(K169),ISNUMBER(S169)),K169*S169*52/12,"")</f>
        <v/>
      </c>
      <c r="U169" s="92" t="n">
        <v>4.3</v>
      </c>
      <c r="V169" s="86" t="n">
        <v>7941</v>
      </c>
      <c r="W169" s="93" t="n">
        <v>46307</v>
      </c>
      <c r="X169" s="93" t="n">
        <v>45344</v>
      </c>
      <c r="Y169" s="84" t="inlineStr">
        <is>
          <t>FBA</t>
        </is>
      </c>
      <c r="Z169" s="84" t="inlineStr">
        <is>
          <t>US</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89.95</v>
      </c>
      <c r="AV169" s="96" t="inlineStr">
        <is>
          <t>none</t>
        </is>
      </c>
      <c r="AW169" s="96" t="inlineStr">
        <is>
          <t>Y</t>
        </is>
      </c>
      <c r="AX169" s="96" t="inlineStr">
        <is>
          <t>2026-10-13 23:35:59</t>
        </is>
      </c>
      <c r="AY169" s="98" t="inlineStr">
        <is>
          <t>None</t>
        </is>
      </c>
      <c r="AZ169" s="103" t="n"/>
      <c r="BA169" s="99" t="n">
        <v>89.95</v>
      </c>
      <c r="BB169" s="99" t="n">
        <v>89.95</v>
      </c>
      <c r="BC169" s="88">
        <f>IF(AND(ISNUMBER(BA169),ISNUMBER(BB169),N(BA169)&gt;0),1-BB169/BA169,"")</f>
        <v/>
      </c>
      <c r="BD169" s="100" t="n">
        <v>56877</v>
      </c>
      <c r="BE169" s="100" t="n">
        <v>87565</v>
      </c>
      <c r="BF169" s="101">
        <f>IF(AND(ISNUMBER(BD169),ISNUMBER(BE169),N(BE169)&gt;0),BD169/BE169,"")</f>
        <v/>
      </c>
      <c r="BG169" s="98" t="inlineStr">
        <is>
          <t>Y</t>
        </is>
      </c>
      <c r="BH169" s="98" t="inlineStr">
        <is>
          <t>List Price $199.99</t>
        </is>
      </c>
    </row>
    <row r="170" ht="62" customHeight="1">
      <c r="A170" s="10">
        <f>_xlfn.IMAGE("https://images-na.ssl-images-amazon.com/images/I/71QdkBMIZ3L.jpg")</f>
        <v/>
      </c>
      <c r="B170" s="84" t="inlineStr">
        <is>
          <t>MR&amp;HM</t>
        </is>
      </c>
      <c r="C170" s="32" t="inlineStr">
        <is>
          <t>MR&amp;HM Queen Sheets 4 Pieces, Rayon Derived from Bamboo Blend, Dark Grey</t>
        </is>
      </c>
      <c r="D170" s="84" t="inlineStr">
        <is>
          <t>Untiered</t>
        </is>
      </c>
      <c r="E170" s="85" t="inlineStr">
        <is>
          <t>B0DQDMN3WK</t>
        </is>
      </c>
      <c r="F170" s="85" t="inlineStr">
        <is>
          <t>B0DL5NCTYF</t>
        </is>
      </c>
      <c r="G170" s="84" t="inlineStr">
        <is>
          <t>Queen</t>
        </is>
      </c>
      <c r="H170" s="84" t="inlineStr">
        <is>
          <t>Grey</t>
        </is>
      </c>
      <c r="I170" s="86" t="n">
        <v>65</v>
      </c>
      <c r="J170" s="32" t="inlineStr"/>
      <c r="K170" s="87" t="n">
        <v>36.99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30653</v>
      </c>
      <c r="S170" s="86" t="n">
        <v>35</v>
      </c>
      <c r="T170" s="91">
        <f>IF(AND(ISNUMBER(K170),ISNUMBER(S170)),K170*S170*52/12,"")</f>
        <v/>
      </c>
      <c r="U170" s="92" t="n">
        <v>4.4</v>
      </c>
      <c r="V170" s="86" t="n">
        <v>616</v>
      </c>
      <c r="W170" s="93" t="n">
        <v>46307</v>
      </c>
      <c r="X170" s="93" t="n">
        <v>45593</v>
      </c>
      <c r="Y170" s="84" t="inlineStr">
        <is>
          <t>FBA</t>
        </is>
      </c>
      <c r="Z170" s="84" t="inlineStr">
        <is>
          <t>HK</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38.99</v>
      </c>
      <c r="AU170" s="97" t="n">
        <v>36.99</v>
      </c>
      <c r="AV170" s="96" t="inlineStr">
        <is>
          <t>none</t>
        </is>
      </c>
      <c r="AW170" s="96" t="inlineStr">
        <is>
          <t>Y</t>
        </is>
      </c>
      <c r="AX170" s="96" t="inlineStr">
        <is>
          <t>2026-10-13 23:36:40</t>
        </is>
      </c>
      <c r="AY170" s="98" t="inlineStr">
        <is>
          <t>Prime Exclusive Discount</t>
        </is>
      </c>
      <c r="AZ170" s="98" t="inlineStr">
        <is>
          <t>11-03 to 12-01</t>
        </is>
      </c>
      <c r="BA170" s="99" t="n">
        <v>29.99</v>
      </c>
      <c r="BB170" s="99" t="n">
        <v>28.04</v>
      </c>
      <c r="BC170" s="88">
        <f>IF(AND(ISNUMBER(BA170),ISNUMBER(BB170),N(BA170)&gt;0),1-BB170/BA170,"")</f>
        <v/>
      </c>
      <c r="BD170" s="100" t="n">
        <v>32725</v>
      </c>
      <c r="BE170" s="100" t="n">
        <v>36240</v>
      </c>
      <c r="BF170" s="101">
        <f>IF(AND(ISNUMBER(BD170),ISNUMBER(BE170),N(BE170)&gt;0),BD170/BE170,"")</f>
        <v/>
      </c>
      <c r="BG170" s="98" t="inlineStr">
        <is>
          <t>N</t>
        </is>
      </c>
      <c r="BH170" s="98" t="inlineStr">
        <is>
          <t>Prime Exclusive already running before BFCM week; Buy Box RAISED in BFCM week (median $37.99 vs $32.99 before); List Price $45.99</t>
        </is>
      </c>
    </row>
    <row r="171" ht="62" customHeight="1">
      <c r="A171" s="38" t="inlineStr">
        <is>
          <t>IMAGE MISSING</t>
        </is>
      </c>
      <c r="B171" s="84" t="inlineStr">
        <is>
          <t>KAKIJUMN</t>
        </is>
      </c>
      <c r="C171" s="32" t="inlineStr">
        <is>
          <t>KAKIJUMN 6 Piece King Sheets Set, Rayon Derived from Bamboo Blend</t>
        </is>
      </c>
      <c r="D171" s="84" t="inlineStr">
        <is>
          <t>Untiered</t>
        </is>
      </c>
      <c r="E171" s="85" t="inlineStr">
        <is>
          <t>B0HFVC6529</t>
        </is>
      </c>
      <c r="F171" s="85" t="inlineStr">
        <is>
          <t>B0H1MNZ16Z</t>
        </is>
      </c>
      <c r="G171" s="84" t="inlineStr">
        <is>
          <t>King</t>
        </is>
      </c>
      <c r="H171" s="84" t="n"/>
      <c r="I171" s="86" t="n"/>
      <c r="J171" s="32" t="inlineStr"/>
      <c r="K171" s="87" t="n">
        <v>38.39</v>
      </c>
      <c r="L171" s="87" t="n">
        <v>47.99</v>
      </c>
      <c r="M171" s="88">
        <f>IF(AND(ISNUMBER(L171),ISNUMBER(K171),N(K171)&gt;0),L171/K171-1,"")</f>
        <v/>
      </c>
      <c r="N171" s="89">
        <f>IF(M171="","No List Price",IF(M171&lt;=0,"At/below price",IF(M171&lt;=0.12,"&lt;=12% STR zone",IF(M171&lt;=0.25,"12-25%","&gt;25% over"))))</f>
        <v/>
      </c>
      <c r="O171" s="87" t="n">
        <v>94.98999999999999</v>
      </c>
      <c r="P171" s="90">
        <f>IF(AND(ISNUMBER(K171),ISNUMBER(O171),N(O171)&gt;0),K171/O171-1,"")</f>
        <v/>
      </c>
      <c r="Q171" s="32" t="inlineStr">
        <is>
          <t>Same size (King). Ours live: Helium 10 Xray, 2026-10-13; 16 children</t>
        </is>
      </c>
      <c r="R171" s="86" t="n">
        <v>64915</v>
      </c>
      <c r="S171" s="86" t="n">
        <v>18</v>
      </c>
      <c r="T171" s="91">
        <f>IF(AND(ISNUMBER(K171),ISNUMBER(S171)),K171*S171*52/12,"")</f>
        <v/>
      </c>
      <c r="U171" s="92" t="n">
        <v>4</v>
      </c>
      <c r="V171" s="86" t="n">
        <v>71</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List Price</t>
        </is>
      </c>
      <c r="AT171" s="97" t="n">
        <v>47.99</v>
      </c>
      <c r="AU171" s="97" t="n">
        <v>38.39</v>
      </c>
      <c r="AV171" s="96" t="inlineStr">
        <is>
          <t>none</t>
        </is>
      </c>
      <c r="AW171" s="96" t="inlineStr">
        <is>
          <t>Y</t>
        </is>
      </c>
      <c r="AX171" s="96" t="inlineStr">
        <is>
          <t>2026-10-13 23:36:27</t>
        </is>
      </c>
      <c r="AY171" s="98" t="inlineStr">
        <is>
          <t>Not live in 2025</t>
        </is>
      </c>
      <c r="AZ171" s="103" t="n"/>
      <c r="BA171" s="102" t="n"/>
      <c r="BB171" s="102" t="n"/>
      <c r="BC171" s="88">
        <f>IF(AND(ISNUMBER(BA171),ISNUMBER(BB171),N(BA171)&gt;0),1-BB171/BA171,"")</f>
        <v/>
      </c>
      <c r="BD171" s="104" t="n"/>
      <c r="BE171" s="104" t="n"/>
      <c r="BF171" s="101">
        <f>IF(AND(ISNUMBER(BD171),ISNUMBER(BE171),N(BE171)&gt;0),BD171/BE171,"")</f>
        <v/>
      </c>
      <c r="BG171" s="103" t="n"/>
      <c r="BH171" s="103" t="n"/>
    </row>
    <row r="172" ht="62" customHeight="1">
      <c r="A172" s="10">
        <f>_xlfn.IMAGE("https://images-na.ssl-images-amazon.com/images/I/81fpVjndH2L.jpg")</f>
        <v/>
      </c>
      <c r="B172" s="84" t="inlineStr">
        <is>
          <t>Shilucheng</t>
        </is>
      </c>
      <c r="C172" s="32" t="inlineStr">
        <is>
          <t>Shilucheng 4 Piece King Sheet Sets, Cooling Sheets, Dark Grey</t>
        </is>
      </c>
      <c r="D172" s="84" t="inlineStr">
        <is>
          <t>Untiered</t>
        </is>
      </c>
      <c r="E172" s="85" t="inlineStr">
        <is>
          <t>B098JT1RF2</t>
        </is>
      </c>
      <c r="F172" s="85" t="inlineStr">
        <is>
          <t>B098JT1RF2</t>
        </is>
      </c>
      <c r="G172" s="84" t="inlineStr">
        <is>
          <t>King</t>
        </is>
      </c>
      <c r="H172" s="84" t="inlineStr">
        <is>
          <t>Grey</t>
        </is>
      </c>
      <c r="I172" s="86" t="n">
        <v>100</v>
      </c>
      <c r="J172" s="32" t="inlineStr">
        <is>
          <t>B0FWY1TGFK (65%), B098JT1RF2 (23%)</t>
        </is>
      </c>
      <c r="K172" s="87" t="n">
        <v>37.9</v>
      </c>
      <c r="L172" s="87" t="n"/>
      <c r="M172" s="88">
        <f>IF(AND(ISNUMBER(L172),ISNUMBER(K172),N(K172)&gt;0),L172/K172-1,"")</f>
        <v/>
      </c>
      <c r="N172" s="89">
        <f>IF(M172="","No List Price",IF(M172&lt;=0,"At/below price",IF(M172&lt;=0.12,"&lt;=12% STR zone",IF(M172&lt;=0.25,"12-25%","&gt;25% over"))))</f>
        <v/>
      </c>
      <c r="O172" s="87" t="n">
        <v>94.98999999999999</v>
      </c>
      <c r="P172" s="90">
        <f>IF(AND(ISNUMBER(K172),ISNUMBER(O172),N(O172)&gt;0),K172/O172-1,"")</f>
        <v/>
      </c>
      <c r="Q172" s="32" t="inlineStr">
        <is>
          <t>Same size (King). Ours live: Helium 10 Xray, 2026-10-13; 16 children</t>
        </is>
      </c>
      <c r="R172" s="86" t="n">
        <v>9187</v>
      </c>
      <c r="S172" s="86" t="n">
        <v>18</v>
      </c>
      <c r="T172" s="91">
        <f>IF(AND(ISNUMBER(K172),ISNUMBER(S172)),K172*S172*52/12,"")</f>
        <v/>
      </c>
      <c r="U172" s="92" t="n">
        <v>4.3</v>
      </c>
      <c r="V172" s="86" t="n">
        <v>24333</v>
      </c>
      <c r="W172" s="93" t="n">
        <v>46286</v>
      </c>
      <c r="X172" s="93" t="n">
        <v>44379</v>
      </c>
      <c r="Y172" s="84" t="inlineStr">
        <is>
          <t>FBA</t>
        </is>
      </c>
      <c r="Z172" s="84" t="inlineStr">
        <is>
          <t>CN</t>
        </is>
      </c>
      <c r="AA172" s="86" t="n">
        <v>23320</v>
      </c>
      <c r="AB172" s="86" t="n">
        <v>859</v>
      </c>
      <c r="AC172" s="94" t="n">
        <v>0.6141093996569467</v>
      </c>
      <c r="AD172" s="94" t="n">
        <v>0.3858907375643228</v>
      </c>
      <c r="AE172" s="32" t="inlineStr">
        <is>
          <t>bamboo sheets</t>
        </is>
      </c>
      <c r="AF172" s="94" t="n">
        <v>0.5330188679245284</v>
      </c>
      <c r="AG172" s="94" t="n"/>
      <c r="AH172" s="94" t="n"/>
      <c r="AI172" s="94" t="n">
        <v>0.006989708404802744</v>
      </c>
      <c r="AJ172" s="86" t="n">
        <v>550</v>
      </c>
      <c r="AK172" s="86" t="n">
        <v>255</v>
      </c>
      <c r="AL172" s="86" t="n">
        <v>264</v>
      </c>
      <c r="AM172" s="86" t="n">
        <v>309</v>
      </c>
      <c r="AN172" s="86" t="n">
        <v>186</v>
      </c>
      <c r="AO172" s="86" t="n">
        <v>22</v>
      </c>
      <c r="AP172" s="95" t="n"/>
      <c r="AQ172" s="90" t="n">
        <v>-0.9551569506726457</v>
      </c>
      <c r="AR172" s="96" t="inlineStr">
        <is>
          <t>N</t>
        </is>
      </c>
      <c r="AS172" s="96" t="inlineStr">
        <is>
          <t>none</t>
        </is>
      </c>
      <c r="AT172" s="102" t="n"/>
      <c r="AU172" s="97" t="n">
        <v>37.9</v>
      </c>
      <c r="AV172" s="96" t="inlineStr">
        <is>
          <t>coupon 15%</t>
        </is>
      </c>
      <c r="AW172" s="96" t="inlineStr">
        <is>
          <t>Y</t>
        </is>
      </c>
      <c r="AX172" s="96" t="inlineStr">
        <is>
          <t>2026-10-13 12:11:29</t>
        </is>
      </c>
      <c r="AY172" s="98" t="inlineStr">
        <is>
          <t>Coupon only</t>
        </is>
      </c>
      <c r="AZ172" s="98" t="inlineStr">
        <is>
          <t>11-05 to 12-05</t>
        </is>
      </c>
      <c r="BA172" s="99" t="n">
        <v>37.9</v>
      </c>
      <c r="BB172" s="99" t="n">
        <v>30.32</v>
      </c>
      <c r="BC172" s="88">
        <f>IF(AND(ISNUMBER(BA172),ISNUMBER(BB172),N(BA172)&gt;0),1-BB172/BA172,"")</f>
        <v/>
      </c>
      <c r="BD172" s="100" t="n">
        <v>4668</v>
      </c>
      <c r="BE172" s="100" t="n">
        <v>3277</v>
      </c>
      <c r="BF172" s="101">
        <f>IF(AND(ISNUMBER(BD172),ISNUMBER(BE172),N(BE172)&gt;0),BD172/BE172,"")</f>
        <v/>
      </c>
      <c r="BG172" s="98" t="inlineStr">
        <is>
          <t>N</t>
        </is>
      </c>
      <c r="BH172" s="98" t="inlineStr">
        <is>
          <t>Coupon 15%; List Price $37.90</t>
        </is>
      </c>
    </row>
    <row r="173" ht="62" customHeight="1">
      <c r="A173" s="38" t="inlineStr">
        <is>
          <t>IMAGE MISSING</t>
        </is>
      </c>
      <c r="B173" s="84" t="inlineStr">
        <is>
          <t>Brooklyn Loom</t>
        </is>
      </c>
      <c r="C173" s="32" t="inlineStr">
        <is>
          <t>Brooklyn Loom 300 Thread Count Sateen 100% Rayon from Bamboo Deep Pocket 4 Piece</t>
        </is>
      </c>
      <c r="D173" s="84" t="inlineStr">
        <is>
          <t>Untiered</t>
        </is>
      </c>
      <c r="E173" s="85" t="inlineStr">
        <is>
          <t>B0H29TVSQX</t>
        </is>
      </c>
      <c r="F173" s="85" t="inlineStr">
        <is>
          <t>B0FQ8JCH46</t>
        </is>
      </c>
      <c r="G173" s="84" t="n"/>
      <c r="H173" s="84" t="n"/>
      <c r="I173" s="86" t="n"/>
      <c r="J173" s="32" t="inlineStr"/>
      <c r="K173" s="87" t="n">
        <v>84.98999999999999</v>
      </c>
      <c r="L173" s="87" t="n"/>
      <c r="M173" s="88">
        <f>IF(AND(ISNUMBER(L173),ISNUMBER(K173),N(K173)&gt;0),L173/K173-1,"")</f>
        <v/>
      </c>
      <c r="N173" s="89">
        <f>IF(M173="","No List Price",IF(M173&lt;=0,"At/below price",IF(M173&lt;=0.12,"&lt;=12% STR zone",IF(M173&lt;=0.25,"12-25%","&gt;25% over"))))</f>
        <v/>
      </c>
      <c r="O173" s="87" t="n">
        <v>89.98999999999999</v>
      </c>
      <c r="P173" s="90">
        <f>IF(AND(ISNUMBER(K173),ISNUMBER(O173),N(O173)&gt;0),K173/O173-1,"")</f>
        <v/>
      </c>
      <c r="Q173" s="32" t="inlineStr">
        <is>
          <t>Size not stated - vs our Queen. Ours live: Helium 10 Xray, 2026-10-13; 16 children</t>
        </is>
      </c>
      <c r="R173" s="86" t="n">
        <v>1216102</v>
      </c>
      <c r="S173" s="86" t="n">
        <v>5</v>
      </c>
      <c r="T173" s="91">
        <f>IF(AND(ISNUMBER(K173),ISNUMBER(S173)),K173*S173*52/12,"")</f>
        <v/>
      </c>
      <c r="U173" s="92" t="n">
        <v>4.5</v>
      </c>
      <c r="V173" s="86" t="n">
        <v>13</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129.99</v>
      </c>
      <c r="AV173" s="96" t="inlineStr">
        <is>
          <t>none</t>
        </is>
      </c>
      <c r="AW173" s="96" t="inlineStr">
        <is>
          <t>Y</t>
        </is>
      </c>
      <c r="AX173" s="96" t="inlineStr">
        <is>
          <t>2026-10-13 23:47:55</t>
        </is>
      </c>
      <c r="AY173" s="98" t="inlineStr">
        <is>
          <t>None</t>
        </is>
      </c>
      <c r="AZ173" s="103" t="n"/>
      <c r="BA173" s="99" t="n">
        <v>129.99</v>
      </c>
      <c r="BB173" s="99" t="n">
        <v>129.99</v>
      </c>
      <c r="BC173" s="88">
        <f>IF(AND(ISNUMBER(BA173),ISNUMBER(BB173),N(BA173)&gt;0),1-BB173/BA173,"")</f>
        <v/>
      </c>
      <c r="BD173" s="100" t="n">
        <v>1517805</v>
      </c>
      <c r="BE173" s="104" t="n"/>
      <c r="BF173" s="101">
        <f>IF(AND(ISNUMBER(BD173),ISNUMBER(BE173),N(BE173)&gt;0),BD173/BE173,"")</f>
        <v/>
      </c>
      <c r="BG173" s="98" t="inlineStr">
        <is>
          <t>N</t>
        </is>
      </c>
      <c r="BH173" s="98" t="inlineStr">
        <is>
          <t>List Price $260.00</t>
        </is>
      </c>
    </row>
    <row r="174" ht="62" customHeight="1">
      <c r="A174" s="38" t="inlineStr">
        <is>
          <t>IMAGE MISSING</t>
        </is>
      </c>
      <c r="B174" s="84" t="inlineStr">
        <is>
          <t>MRIDU</t>
        </is>
      </c>
      <c r="C174" s="32" t="inlineStr">
        <is>
          <t>MRIDU Bamboo Viscose Sheet Set, 4-Piece, Pure White, King</t>
        </is>
      </c>
      <c r="D174" s="84" t="inlineStr">
        <is>
          <t>Untiered</t>
        </is>
      </c>
      <c r="E174" s="85" t="inlineStr">
        <is>
          <t>B0GSXPDW9C</t>
        </is>
      </c>
      <c r="F174" s="85" t="inlineStr">
        <is>
          <t>B0GSXRR9DN</t>
        </is>
      </c>
      <c r="G174" s="84" t="inlineStr">
        <is>
          <t>King</t>
        </is>
      </c>
      <c r="H174" s="84" t="inlineStr">
        <is>
          <t>White</t>
        </is>
      </c>
      <c r="I174" s="86" t="n"/>
      <c r="J174" s="32" t="inlineStr"/>
      <c r="K174" s="87" t="n">
        <v>89.98999999999999</v>
      </c>
      <c r="L174" s="87" t="n"/>
      <c r="M174" s="88">
        <f>IF(AND(ISNUMBER(L174),ISNUMBER(K174),N(K174)&gt;0),L174/K174-1,"")</f>
        <v/>
      </c>
      <c r="N174" s="89">
        <f>IF(M174="","No List Price",IF(M174&lt;=0,"At/below price",IF(M174&lt;=0.12,"&lt;=12% STR zone",IF(M174&lt;=0.25,"12-25%","&gt;25% over"))))</f>
        <v/>
      </c>
      <c r="O174" s="87" t="n">
        <v>94.98999999999999</v>
      </c>
      <c r="P174" s="90">
        <f>IF(AND(ISNUMBER(K174),ISNUMBER(O174),N(O174)&gt;0),K174/O174-1,"")</f>
        <v/>
      </c>
      <c r="Q174" s="32" t="inlineStr">
        <is>
          <t>Same size (King). Ours live: Helium 10 Xray, 2026-10-13; 16 children</t>
        </is>
      </c>
      <c r="R174" s="86" t="n">
        <v>1970806</v>
      </c>
      <c r="S174" s="86" t="n">
        <v>5</v>
      </c>
      <c r="T174" s="91">
        <f>IF(AND(ISNUMBER(K174),ISNUMBER(S174)),K174*S174*52/12,"")</f>
        <v/>
      </c>
      <c r="U174" s="92" t="n">
        <v>3.9</v>
      </c>
      <c r="V174" s="86" t="n">
        <v>24</v>
      </c>
      <c r="W174" s="93" t="n">
        <v>46307</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89.98999999999999</v>
      </c>
      <c r="AV174" s="96" t="inlineStr">
        <is>
          <t>none</t>
        </is>
      </c>
      <c r="AW174" s="96" t="inlineStr">
        <is>
          <t>Y</t>
        </is>
      </c>
      <c r="AX174" s="96" t="inlineStr">
        <is>
          <t>2026-10-13 23:36:42</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6" ht="20" customHeight="1">
      <c r="A176" s="54" t="inlineStr">
        <is>
          <t>5 · WHAT THIS MEANS FOR BFCM</t>
        </is>
      </c>
    </row>
    <row r="177" ht="30" customHeight="1">
      <c r="A177" s="105" t="inlineStr">
        <is>
          <t>•  Who sells most: Love's cabin ~924/wk at $37.99 (List $44.99, +18%); Bedsure ~809/wk at $62.99 (List $69.99, +11%); Pure Bamboo ~809/wk at $109.99; Hotel Sheets Direct ~347/wk at $79.99; KRIMANO ~185/wk at $84.99. Tracked rivals ~5,455 units/wk; we sell ~453/wk (7.7% of the tracked set).</t>
        </is>
      </c>
    </row>
    <row r="178" ht="18" customHeight="1">
      <c r="A178" s="105" t="inlineStr">
        <is>
          <t>•  Strikethrough: 15 of 55 rivals set a List Price above price; 3 within 12%: Bedsure +11%, AiAngu +7%, Kickoff Home +10%.</t>
        </is>
      </c>
    </row>
    <row r="179" ht="30" customHeight="1">
      <c r="A179" s="105" t="inlineStr">
        <is>
          <t>•  Price: 35 of 55 rivals sit below our price today (same size where the title states one). Cheapest strong rivals: Love's cabin $37.99, BAMPURE $37.99, DOZ by SIJO $55.00, SONORO KATE $59.99.</t>
        </is>
      </c>
    </row>
    <row r="180" ht="30" customHeight="1">
      <c r="A180"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1" ht="30" customHeight="1">
      <c r="A181"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2" ht="30" customHeight="1">
      <c r="A182" s="105" t="inlineStr">
        <is>
          <t>•  Brand ads: Bedsure (SB 94%, SBV 65%), Pure Bamboo (SB 82%, SBV 88%), Bedsure (SB 98%, SBV 53%), BC BELLA COTERIE (SB 57%, SBV 56%), GOKOTTA (SB 8%, SBV 85%) hold Sponsored Brands / video on most of their traffic - the plan has our SB, SBV and display live by Nov 1.</t>
        </is>
      </c>
    </row>
    <row r="183" ht="18" customHeight="1">
      <c r="A183" s="105" t="inlineStr">
        <is>
          <t>•  Our BFCM 2025: 4.25x daily sales in BFCM week vs the 30 days before; TACoS 6.3% vs 11.2% before; December 1.86x.</t>
        </is>
      </c>
    </row>
    <row r="184" ht="18" customHeight="1">
      <c r="A184" s="105" t="inlineStr">
        <is>
          <t>•  Prime Day 2026: our organic visibility 0.91x vs rivals' median 1.25x (n=14) - rivals gained more event visibility than we did.</t>
        </is>
      </c>
    </row>
    <row r="185" ht="30" customHeight="1">
      <c r="A185"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6" ht="18" customHeight="1">
      <c r="A186" s="105" t="inlineStr">
        <is>
          <t>•  1 rival not in the Keepa pulls yet (yellow BFCM 2025 columns) - remaining P2 batches, AGENT_PROMPTS Prompt 2.</t>
        </is>
      </c>
    </row>
  </sheetData>
  <autoFilter ref="B119:BH174"/>
  <mergeCells count="73">
    <mergeCell ref="A15:BH15"/>
    <mergeCell ref="A186:BH186"/>
    <mergeCell ref="A108:C108"/>
    <mergeCell ref="A182:BH182"/>
    <mergeCell ref="L5:Q5"/>
    <mergeCell ref="X118:Z118"/>
    <mergeCell ref="A1:BH1"/>
    <mergeCell ref="A178:BH178"/>
    <mergeCell ref="A110:BH110"/>
    <mergeCell ref="Q11:T11"/>
    <mergeCell ref="A101:C101"/>
    <mergeCell ref="L8:Q8"/>
    <mergeCell ref="L4:Q4"/>
    <mergeCell ref="D7:I7"/>
    <mergeCell ref="A13:D13"/>
    <mergeCell ref="A104:C104"/>
    <mergeCell ref="I13:L13"/>
    <mergeCell ref="A16:BH16"/>
    <mergeCell ref="A183:BH183"/>
    <mergeCell ref="D4:I4"/>
    <mergeCell ref="L10:Q10"/>
    <mergeCell ref="E12:H12"/>
    <mergeCell ref="Q13:T13"/>
    <mergeCell ref="AY118:BH118"/>
    <mergeCell ref="A177:BH177"/>
    <mergeCell ref="D9:I9"/>
    <mergeCell ref="K118:W118"/>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02:C102"/>
    <mergeCell ref="A179:BH179"/>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A118:AQ118"/>
    <mergeCell ref="A103:C103"/>
    <mergeCell ref="A12:D12"/>
    <mergeCell ref="M13:P13"/>
    <mergeCell ref="A112:BH112"/>
    <mergeCell ref="I12:L12"/>
    <mergeCell ref="U13:X13"/>
    <mergeCell ref="A117:BH117"/>
    <mergeCell ref="M12:P12"/>
    <mergeCell ref="A111:BH111"/>
    <mergeCell ref="T4:Y4"/>
    <mergeCell ref="AR118:AX118"/>
    <mergeCell ref="D6:I6"/>
    <mergeCell ref="E11:H11"/>
    <mergeCell ref="A176:BH176"/>
    <mergeCell ref="A114:BH114"/>
  </mergeCells>
  <conditionalFormatting sqref="N120:N174">
    <cfRule type="expression" priority="1" dxfId="1">
      <formula>N120="&lt;=12% STR zone"</formula>
    </cfRule>
  </conditionalFormatting>
  <conditionalFormatting sqref="W120:W174">
    <cfRule type="expression" priority="2" dxfId="0">
      <formula>AND(ISNUMBER(W120),W120&lt;DATE(2026,10,6))</formula>
    </cfRule>
  </conditionalFormatting>
  <conditionalFormatting sqref="Q120:Q174">
    <cfRule type="expression" priority="3" dxfId="0">
      <formula>ISNUMBER(SEARCH("STALE",Q120))</formula>
    </cfRule>
  </conditionalFormatting>
  <conditionalFormatting sqref="P120:P174">
    <cfRule type="expression" priority="4" dxfId="0">
      <formula>AND(ISNUMBER(P120),P120&lt;0)</formula>
    </cfRule>
  </conditionalFormatting>
  <dataValidations count="3">
    <dataValidation sqref="AR120:AR174 BG120:BG174" showDropDown="0" showInputMessage="0" showErrorMessage="0" allowBlank="1" type="list">
      <formula1>"Y,N"</formula1>
    </dataValidation>
    <dataValidation sqref="AS120:AS174" showDropDown="0" showInputMessage="0" showErrorMessage="0" allowBlank="1" type="list">
      <formula1>"List Price,Typical price,Was price,None"</formula1>
    </dataValidation>
    <dataValidation sqref="AY12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 xmlns:r="http://schemas.openxmlformats.org/officeDocument/2006/relationships" ref="E148" r:id="rId58"/>
    <hyperlink xmlns:r="http://schemas.openxmlformats.org/officeDocument/2006/relationships" ref="F148" r:id="rId59"/>
    <hyperlink xmlns:r="http://schemas.openxmlformats.org/officeDocument/2006/relationships" ref="E149" r:id="rId60"/>
    <hyperlink xmlns:r="http://schemas.openxmlformats.org/officeDocument/2006/relationships" ref="F149" r:id="rId61"/>
    <hyperlink xmlns:r="http://schemas.openxmlformats.org/officeDocument/2006/relationships" ref="E150" r:id="rId62"/>
    <hyperlink xmlns:r="http://schemas.openxmlformats.org/officeDocument/2006/relationships" ref="F150" r:id="rId63"/>
    <hyperlink xmlns:r="http://schemas.openxmlformats.org/officeDocument/2006/relationships" ref="E151" r:id="rId64"/>
    <hyperlink xmlns:r="http://schemas.openxmlformats.org/officeDocument/2006/relationships" ref="F151" r:id="rId65"/>
    <hyperlink xmlns:r="http://schemas.openxmlformats.org/officeDocument/2006/relationships" ref="E152" r:id="rId66"/>
    <hyperlink xmlns:r="http://schemas.openxmlformats.org/officeDocument/2006/relationships" ref="F152" r:id="rId67"/>
    <hyperlink xmlns:r="http://schemas.openxmlformats.org/officeDocument/2006/relationships" ref="E153" r:id="rId68"/>
    <hyperlink xmlns:r="http://schemas.openxmlformats.org/officeDocument/2006/relationships" ref="F153" r:id="rId69"/>
    <hyperlink xmlns:r="http://schemas.openxmlformats.org/officeDocument/2006/relationships" ref="E154" r:id="rId70"/>
    <hyperlink xmlns:r="http://schemas.openxmlformats.org/officeDocument/2006/relationships" ref="F154" r:id="rId71"/>
    <hyperlink xmlns:r="http://schemas.openxmlformats.org/officeDocument/2006/relationships" ref="E155" r:id="rId72"/>
    <hyperlink xmlns:r="http://schemas.openxmlformats.org/officeDocument/2006/relationships" ref="F155" r:id="rId73"/>
    <hyperlink xmlns:r="http://schemas.openxmlformats.org/officeDocument/2006/relationships" ref="E156" r:id="rId74"/>
    <hyperlink xmlns:r="http://schemas.openxmlformats.org/officeDocument/2006/relationships" ref="F156" r:id="rId75"/>
    <hyperlink xmlns:r="http://schemas.openxmlformats.org/officeDocument/2006/relationships" ref="E157" r:id="rId76"/>
    <hyperlink xmlns:r="http://schemas.openxmlformats.org/officeDocument/2006/relationships" ref="F157" r:id="rId77"/>
    <hyperlink xmlns:r="http://schemas.openxmlformats.org/officeDocument/2006/relationships" ref="E158" r:id="rId78"/>
    <hyperlink xmlns:r="http://schemas.openxmlformats.org/officeDocument/2006/relationships" ref="F158" r:id="rId79"/>
    <hyperlink xmlns:r="http://schemas.openxmlformats.org/officeDocument/2006/relationships" ref="E159" r:id="rId80"/>
    <hyperlink xmlns:r="http://schemas.openxmlformats.org/officeDocument/2006/relationships" ref="F159" r:id="rId81"/>
    <hyperlink xmlns:r="http://schemas.openxmlformats.org/officeDocument/2006/relationships" ref="E160" r:id="rId82"/>
    <hyperlink xmlns:r="http://schemas.openxmlformats.org/officeDocument/2006/relationships" ref="F160" r:id="rId83"/>
    <hyperlink xmlns:r="http://schemas.openxmlformats.org/officeDocument/2006/relationships" ref="E161" r:id="rId84"/>
    <hyperlink xmlns:r="http://schemas.openxmlformats.org/officeDocument/2006/relationships" ref="F161" r:id="rId85"/>
    <hyperlink xmlns:r="http://schemas.openxmlformats.org/officeDocument/2006/relationships" ref="E162" r:id="rId86"/>
    <hyperlink xmlns:r="http://schemas.openxmlformats.org/officeDocument/2006/relationships" ref="F162" r:id="rId87"/>
    <hyperlink xmlns:r="http://schemas.openxmlformats.org/officeDocument/2006/relationships" ref="E163" r:id="rId88"/>
    <hyperlink xmlns:r="http://schemas.openxmlformats.org/officeDocument/2006/relationships" ref="F163" r:id="rId89"/>
    <hyperlink xmlns:r="http://schemas.openxmlformats.org/officeDocument/2006/relationships" ref="E164" r:id="rId90"/>
    <hyperlink xmlns:r="http://schemas.openxmlformats.org/officeDocument/2006/relationships" ref="F164" r:id="rId91"/>
    <hyperlink xmlns:r="http://schemas.openxmlformats.org/officeDocument/2006/relationships" ref="E165" r:id="rId92"/>
    <hyperlink xmlns:r="http://schemas.openxmlformats.org/officeDocument/2006/relationships" ref="F165" r:id="rId93"/>
    <hyperlink xmlns:r="http://schemas.openxmlformats.org/officeDocument/2006/relationships" ref="E166" r:id="rId94"/>
    <hyperlink xmlns:r="http://schemas.openxmlformats.org/officeDocument/2006/relationships" ref="F166" r:id="rId95"/>
    <hyperlink xmlns:r="http://schemas.openxmlformats.org/officeDocument/2006/relationships" ref="E167" r:id="rId96"/>
    <hyperlink xmlns:r="http://schemas.openxmlformats.org/officeDocument/2006/relationships" ref="F167" r:id="rId97"/>
    <hyperlink xmlns:r="http://schemas.openxmlformats.org/officeDocument/2006/relationships" ref="E168" r:id="rId98"/>
    <hyperlink xmlns:r="http://schemas.openxmlformats.org/officeDocument/2006/relationships" ref="F168" r:id="rId99"/>
    <hyperlink xmlns:r="http://schemas.openxmlformats.org/officeDocument/2006/relationships" ref="E169" r:id="rId100"/>
    <hyperlink xmlns:r="http://schemas.openxmlformats.org/officeDocument/2006/relationships" ref="F169" r:id="rId101"/>
    <hyperlink xmlns:r="http://schemas.openxmlformats.org/officeDocument/2006/relationships" ref="E170" r:id="rId102"/>
    <hyperlink xmlns:r="http://schemas.openxmlformats.org/officeDocument/2006/relationships" ref="F170" r:id="rId103"/>
    <hyperlink xmlns:r="http://schemas.openxmlformats.org/officeDocument/2006/relationships" ref="E171" r:id="rId104"/>
    <hyperlink xmlns:r="http://schemas.openxmlformats.org/officeDocument/2006/relationships" ref="F171" r:id="rId105"/>
    <hyperlink xmlns:r="http://schemas.openxmlformats.org/officeDocument/2006/relationships" ref="E172" r:id="rId106"/>
    <hyperlink xmlns:r="http://schemas.openxmlformats.org/officeDocument/2006/relationships" ref="F172" r:id="rId107"/>
    <hyperlink xmlns:r="http://schemas.openxmlformats.org/officeDocument/2006/relationships" ref="E173" r:id="rId108"/>
    <hyperlink xmlns:r="http://schemas.openxmlformats.org/officeDocument/2006/relationships" ref="F173" r:id="rId109"/>
    <hyperlink xmlns:r="http://schemas.openxmlformats.org/officeDocument/2006/relationships" ref="E174" r:id="rId110"/>
    <hyperlink xmlns:r="http://schemas.openxmlformats.org/officeDocument/2006/relationships" ref="F174"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(46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 (title)</t>
        </is>
      </c>
      <c r="H124" s="22" t="inlineStr">
        <is>
          <t>Colour (title)</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n"/>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38" t="inlineStr">
        <is>
          <t>IMAGE MISSING</t>
        </is>
      </c>
      <c r="B128" s="84" t="inlineStr">
        <is>
          <t>BAMPURE</t>
        </is>
      </c>
      <c r="C128" s="32" t="inlineStr">
        <is>
          <t>Bamboo Sheets</t>
        </is>
      </c>
      <c r="D128" s="84" t="inlineStr">
        <is>
          <t>Aspirational</t>
        </is>
      </c>
      <c r="E128" s="85" t="inlineStr">
        <is>
          <t>B0FH2WGKJV</t>
        </is>
      </c>
      <c r="F128" s="85" t="inlineStr">
        <is>
          <t>B07XC2KVM7</t>
        </is>
      </c>
      <c r="G128" s="84" t="n"/>
      <c r="H128" s="84" t="n"/>
      <c r="I128" s="86" t="n"/>
      <c r="J128" s="32" t="inlineStr"/>
      <c r="K128" s="87" t="n">
        <v>37.99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Size not stated - vs our Queen. Ours live: Helium 10 Xray, 2026-10-13; 15 children</t>
        </is>
      </c>
      <c r="R128" s="86" t="n">
        <v>2541068</v>
      </c>
      <c r="S128" s="86" t="n">
        <v>5</v>
      </c>
      <c r="T128" s="91">
        <f>IF(AND(ISNUMBER(K128),ISNUMBER(S128)),K128*S128*52/12,"")</f>
        <v/>
      </c>
      <c r="U128" s="92" t="n">
        <v>4.4</v>
      </c>
      <c r="V128" s="86" t="n">
        <v>30</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12:10:15</t>
        </is>
      </c>
      <c r="AY128" s="98" t="inlineStr">
        <is>
          <t>None</t>
        </is>
      </c>
      <c r="AZ128" s="103" t="n"/>
      <c r="BA128" s="99" t="n">
        <v>69.98999999999999</v>
      </c>
      <c r="BB128" s="99" t="n">
        <v>69.98999999999999</v>
      </c>
      <c r="BC128" s="88">
        <f>IF(AND(ISNUMBER(BA128),ISNUMBER(BB128),N(BA128)&gt;0),1-BB128/BA128,"")</f>
        <v/>
      </c>
      <c r="BD128" s="100" t="n">
        <v>31768</v>
      </c>
      <c r="BE128" s="100" t="n">
        <v>27950</v>
      </c>
      <c r="BF128" s="101">
        <f>IF(AND(ISNUMBER(BD128),ISNUMBER(BE128),N(BE128)&gt;0),BD128/BE128,"")</f>
        <v/>
      </c>
      <c r="BG128" s="98" t="inlineStr">
        <is>
          <t>N</t>
        </is>
      </c>
      <c r="BH128" s="98" t="inlineStr">
        <is>
          <t>List Price $69.99</t>
        </is>
      </c>
    </row>
    <row r="129" ht="62" customHeight="1">
      <c r="A129" s="10">
        <f>_xlfn.IMAGE("https://images-na.ssl-images-amazon.com/images/I/71AudKmD2JL.jpg")</f>
        <v/>
      </c>
      <c r="B129" s="84" t="inlineStr">
        <is>
          <t>Love's cabin</t>
        </is>
      </c>
      <c r="C129" s="32" t="inlineStr">
        <is>
          <t>Love's cabin 4 Piece Queen Sheet Set, 100% Rayon Derived from Bamboo, Cooling &amp; Breathable, Soft Silky Deep Pocket up to 16", Hotel Luxury Bedding for Hot Sleepers, Beige</t>
        </is>
      </c>
      <c r="D129" s="84" t="inlineStr">
        <is>
          <t>Beatable</t>
        </is>
      </c>
      <c r="E129" s="85" t="inlineStr">
        <is>
          <t>B0DN1GGFL7</t>
        </is>
      </c>
      <c r="F129" s="85" t="inlineStr">
        <is>
          <t>B0DN1DVKH5</t>
        </is>
      </c>
      <c r="G129" s="84" t="inlineStr">
        <is>
          <t>Queen</t>
        </is>
      </c>
      <c r="H129" s="84" t="inlineStr">
        <is>
          <t>Beige</t>
        </is>
      </c>
      <c r="I129" s="86" t="n">
        <v>176</v>
      </c>
      <c r="J129" s="32" t="inlineStr">
        <is>
          <t>B0DN1DVKH5 (43%), B0DN1H6C88 (10%), B0DN1D4YKB (9%), B0DN1H5PQ6 (8%), B0DN1DRRDN (7%)</t>
        </is>
      </c>
      <c r="K129" s="87" t="n">
        <v>37.99</v>
      </c>
      <c r="L129" s="87" t="n">
        <v>44.99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(Queen). Ours live: Helium 10 Xray, 2026-10-13; 15 children</t>
        </is>
      </c>
      <c r="R129" s="86" t="n">
        <v>501</v>
      </c>
      <c r="S129" s="86" t="n">
        <v>924</v>
      </c>
      <c r="T129" s="91">
        <f>IF(AND(ISNUMBER(K129),ISNUMBER(S129)),K129*S129*52/12,"")</f>
        <v/>
      </c>
      <c r="U129" s="92" t="n">
        <v>4.4</v>
      </c>
      <c r="V129" s="86" t="n">
        <v>1900</v>
      </c>
      <c r="W129" s="93" t="n">
        <v>46307</v>
      </c>
      <c r="X129" s="93" t="n">
        <v>45694</v>
      </c>
      <c r="Y129" s="84" t="inlineStr">
        <is>
          <t>FBA</t>
        </is>
      </c>
      <c r="Z129" s="84" t="inlineStr">
        <is>
          <t>CN</t>
        </is>
      </c>
      <c r="AA129" s="86" t="n">
        <v>906346</v>
      </c>
      <c r="AB129" s="86" t="n">
        <v>4326</v>
      </c>
      <c r="AC129" s="94" t="n">
        <v>0.9184238707954808</v>
      </c>
      <c r="AD129" s="94" t="n">
        <v>0.08157613626584115</v>
      </c>
      <c r="AE129" s="32" t="inlineStr">
        <is>
          <t>bamboo sheets</t>
        </is>
      </c>
      <c r="AF129" s="94" t="n">
        <v>0.888575665364</v>
      </c>
      <c r="AG129" s="94" t="n">
        <v>0.05086247415446198</v>
      </c>
      <c r="AH129" s="94" t="n"/>
      <c r="AI129" s="94" t="n">
        <v>0.4089034430559632</v>
      </c>
      <c r="AJ129" s="86" t="n">
        <v>1556</v>
      </c>
      <c r="AK129" s="86" t="n">
        <v>267</v>
      </c>
      <c r="AL129" s="86" t="n">
        <v>1198</v>
      </c>
      <c r="AM129" s="86" t="n">
        <v>2770</v>
      </c>
      <c r="AN129" s="86" t="n">
        <v>844</v>
      </c>
      <c r="AO129" s="86" t="n">
        <v>52</v>
      </c>
      <c r="AP129" s="95" t="n">
        <v>0.8953669259384511</v>
      </c>
      <c r="AQ129" s="90" t="n">
        <v>0.5388519228600428</v>
      </c>
      <c r="AR129" s="96" t="inlineStr">
        <is>
          <t>Y</t>
        </is>
      </c>
      <c r="AS129" s="96" t="inlineStr">
        <is>
          <t>List Price</t>
        </is>
      </c>
      <c r="AT129" s="97" t="n">
        <v>44.99</v>
      </c>
      <c r="AU129" s="97" t="n">
        <v>37.99</v>
      </c>
      <c r="AV129" s="96" t="inlineStr">
        <is>
          <t>none</t>
        </is>
      </c>
      <c r="AW129" s="96" t="inlineStr">
        <is>
          <t>Y</t>
        </is>
      </c>
      <c r="AX129" s="96" t="inlineStr">
        <is>
          <t>2026-10-13 12:11:04</t>
        </is>
      </c>
      <c r="AY129" s="98" t="inlineStr">
        <is>
          <t>Prime Exclusive Discount</t>
        </is>
      </c>
      <c r="AZ129" s="98" t="inlineStr">
        <is>
          <t>11-03 to 12-05</t>
        </is>
      </c>
      <c r="BA129" s="99" t="n">
        <v>36.99</v>
      </c>
      <c r="BB129" s="99" t="n">
        <v>29.99</v>
      </c>
      <c r="BC129" s="88">
        <f>IF(AND(ISNUMBER(BA129),ISNUMBER(BB129),N(BA129)&gt;0),1-BB129/BA129,"")</f>
        <v/>
      </c>
      <c r="BD129" s="100" t="n">
        <v>32899</v>
      </c>
      <c r="BE129" s="100" t="n">
        <v>33089</v>
      </c>
      <c r="BF129" s="101">
        <f>IF(AND(ISNUMBER(BD129),ISNUMBER(BE129),N(BE129)&gt;0),BD129/BE129,"")</f>
        <v/>
      </c>
      <c r="BG129" s="98" t="inlineStr">
        <is>
          <t>N</t>
        </is>
      </c>
      <c r="BH129" s="98" t="inlineStr">
        <is>
          <t>Prime Exclusive already running before BFCM week; List Price $49.99</t>
        </is>
      </c>
    </row>
    <row r="130" ht="62" customHeight="1">
      <c r="A130" s="10">
        <f>_xlfn.IMAGE("https://images-na.ssl-images-amazon.com/images/I/61-LBYlR5KL.jpg")</f>
        <v/>
      </c>
      <c r="B130" s="84" t="inlineStr">
        <is>
          <t>KRIMANO</t>
        </is>
      </c>
      <c r="C130" s="32" t="inlineStr">
        <is>
          <t>KRIMANO Bamboo Viscose Sheet Set King Size, Cooling Sheets Bed Set</t>
        </is>
      </c>
      <c r="D130" s="84" t="inlineStr">
        <is>
          <t>Beatable</t>
        </is>
      </c>
      <c r="E130" s="85" t="inlineStr">
        <is>
          <t>B0FT7L9RSX</t>
        </is>
      </c>
      <c r="F130" s="85" t="inlineStr">
        <is>
          <t>B0FT7LZ2CD</t>
        </is>
      </c>
      <c r="G130" s="84" t="inlineStr">
        <is>
          <t>King</t>
        </is>
      </c>
      <c r="H130" s="84" t="n"/>
      <c r="I130" s="86" t="n">
        <v>43</v>
      </c>
      <c r="J130" s="32" t="inlineStr">
        <is>
          <t>B0FT7LV7PP (47%), B0FT7LZ2CD (42%)</t>
        </is>
      </c>
      <c r="K130" s="87" t="n">
        <v>84.98999999999999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5664</v>
      </c>
      <c r="S130" s="86" t="n">
        <v>185</v>
      </c>
      <c r="T130" s="91">
        <f>IF(AND(ISNUMBER(K130),ISNUMBER(S130)),K130*S130*52/12,"")</f>
        <v/>
      </c>
      <c r="U130" s="92" t="n">
        <v>4.5</v>
      </c>
      <c r="V130" s="86" t="n">
        <v>263</v>
      </c>
      <c r="W130" s="93" t="n">
        <v>46307</v>
      </c>
      <c r="X130" s="93" t="n">
        <v>45944</v>
      </c>
      <c r="Y130" s="84" t="inlineStr">
        <is>
          <t>FBA</t>
        </is>
      </c>
      <c r="Z130" s="84" t="inlineStr">
        <is>
          <t>HK</t>
        </is>
      </c>
      <c r="AA130" s="86" t="n">
        <v>334819</v>
      </c>
      <c r="AB130" s="86" t="n">
        <v>2638</v>
      </c>
      <c r="AC130" s="94" t="n">
        <v>0.6137371774003271</v>
      </c>
      <c r="AD130" s="94" t="n">
        <v>0.3862628512718813</v>
      </c>
      <c r="AE130" s="32" t="inlineStr">
        <is>
          <t>bamboo sheets</t>
        </is>
      </c>
      <c r="AF130" s="94" t="n">
        <v>0.9348573408319122</v>
      </c>
      <c r="AG130" s="94" t="n">
        <v>0.3304382367786775</v>
      </c>
      <c r="AH130" s="94" t="n"/>
      <c r="AI130" s="94" t="n">
        <v>0.007908750698138397</v>
      </c>
      <c r="AJ130" s="86" t="n">
        <v>1426</v>
      </c>
      <c r="AK130" s="86" t="n">
        <v>430</v>
      </c>
      <c r="AL130" s="86" t="n">
        <v>737</v>
      </c>
      <c r="AM130" s="86" t="n">
        <v>1212</v>
      </c>
      <c r="AN130" s="86" t="n">
        <v>238</v>
      </c>
      <c r="AO130" s="86" t="n">
        <v>136</v>
      </c>
      <c r="AP130" s="95" t="n">
        <v>1.312468450277638</v>
      </c>
      <c r="AQ130" s="90" t="n">
        <v>0.2565502183406114</v>
      </c>
      <c r="AR130" s="96" t="inlineStr">
        <is>
          <t>N</t>
        </is>
      </c>
      <c r="AS130" s="96" t="inlineStr">
        <is>
          <t>none</t>
        </is>
      </c>
      <c r="AT130" s="102" t="n"/>
      <c r="AU130" s="97" t="n">
        <v>84.98999999999999</v>
      </c>
      <c r="AV130" s="96" t="inlineStr">
        <is>
          <t>none</t>
        </is>
      </c>
      <c r="AW130" s="96" t="inlineStr">
        <is>
          <t>Y</t>
        </is>
      </c>
      <c r="AX130" s="96" t="inlineStr">
        <is>
          <t>2026-10-13 12:11:00</t>
        </is>
      </c>
      <c r="AY130" s="98" t="inlineStr">
        <is>
          <t>None</t>
        </is>
      </c>
      <c r="AZ130" s="103" t="n"/>
      <c r="BA130" s="99" t="n">
        <v>72.98999999999999</v>
      </c>
      <c r="BB130" s="99" t="n">
        <v>72.98999999999999</v>
      </c>
      <c r="BC130" s="88">
        <f>IF(AND(ISNUMBER(BA130),ISNUMBER(BB130),N(BA130)&gt;0),1-BB130/BA130,"")</f>
        <v/>
      </c>
      <c r="BD130" s="100" t="n">
        <v>1190634</v>
      </c>
      <c r="BE130" s="100" t="n">
        <v>628461</v>
      </c>
      <c r="BF130" s="101">
        <f>IF(AND(ISNUMBER(BD130),ISNUMBER(BE130),N(BE130)&gt;0),BD130/BE130,"")</f>
        <v/>
      </c>
      <c r="BG130" s="98" t="inlineStr">
        <is>
          <t>N</t>
        </is>
      </c>
      <c r="BH130" s="98" t="inlineStr">
        <is>
          <t>List Price $94.89</t>
        </is>
      </c>
    </row>
    <row r="131" ht="62" customHeight="1">
      <c r="A131" s="38" t="inlineStr">
        <is>
          <t>IMAGE MISSING</t>
        </is>
      </c>
      <c r="B131" s="84" t="inlineStr">
        <is>
          <t>TRUE BAMBOO</t>
        </is>
      </c>
      <c r="C131" s="32" t="inlineStr">
        <is>
          <t>TRUE BAMBOO Sheets Set King Size - Silky Soft &amp; Cooling - Dark Gray</t>
        </is>
      </c>
      <c r="D131" s="84" t="inlineStr">
        <is>
          <t>Beatable</t>
        </is>
      </c>
      <c r="E131" s="85" t="inlineStr">
        <is>
          <t>B0HHQ97HBL</t>
        </is>
      </c>
      <c r="F131" s="85" t="inlineStr">
        <is>
          <t>B0HD7R5L1D</t>
        </is>
      </c>
      <c r="G131" s="84" t="inlineStr">
        <is>
          <t>King</t>
        </is>
      </c>
      <c r="H131" s="84" t="inlineStr">
        <is>
          <t>Gray</t>
        </is>
      </c>
      <c r="I131" s="86" t="n">
        <v>30</v>
      </c>
      <c r="J131" s="32" t="inlineStr">
        <is>
          <t>B0HD7R5L1D (45%), B0H5WYMXJK (28%), B0H7BYKYCD (9%)</t>
        </is>
      </c>
      <c r="K131" s="87" t="n">
        <v>114.99</v>
      </c>
      <c r="L131" s="87" t="n">
        <v>129.99</v>
      </c>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(King). Ours live: Helium 10 Xray, 2026-10-13; 16 children</t>
        </is>
      </c>
      <c r="R131" s="86" t="n">
        <v>5934</v>
      </c>
      <c r="S131" s="86" t="n">
        <v>185</v>
      </c>
      <c r="T131" s="91">
        <f>IF(AND(ISNUMBER(K131),ISNUMBER(S131)),K131*S131*52/12,"")</f>
        <v/>
      </c>
      <c r="U131" s="92" t="n">
        <v>4.6</v>
      </c>
      <c r="V131" s="86" t="n">
        <v>167</v>
      </c>
      <c r="W131" s="93" t="n">
        <v>46307</v>
      </c>
      <c r="X131" s="93" t="n"/>
      <c r="Y131" s="84" t="n"/>
      <c r="Z131" s="84" t="n"/>
      <c r="AA131" s="86" t="n">
        <v>557658</v>
      </c>
      <c r="AB131" s="86" t="n">
        <v>2189</v>
      </c>
      <c r="AC131" s="94" t="n">
        <v>0.518044597943542</v>
      </c>
      <c r="AD131" s="94" t="n">
        <v>0.4819554422244464</v>
      </c>
      <c r="AE131" s="32" t="inlineStr">
        <is>
          <t>king size sheets set</t>
        </is>
      </c>
      <c r="AF131" s="94" t="n">
        <v>0.9807695756180311</v>
      </c>
      <c r="AG131" s="94" t="n">
        <v>0.2157666526795993</v>
      </c>
      <c r="AH131" s="94" t="n"/>
      <c r="AI131" s="94" t="n"/>
      <c r="AJ131" s="86" t="n">
        <v>1291</v>
      </c>
      <c r="AK131" s="86" t="n">
        <v>383</v>
      </c>
      <c r="AL131" s="86" t="n">
        <v>713</v>
      </c>
      <c r="AM131" s="86" t="n">
        <v>898</v>
      </c>
      <c r="AN131" s="86" t="n">
        <v>532</v>
      </c>
      <c r="AO131" s="86" t="n">
        <v>226</v>
      </c>
      <c r="AP131" s="95" t="n"/>
      <c r="AQ131" s="90" t="n"/>
      <c r="AR131" s="96" t="inlineStr">
        <is>
          <t>Y</t>
        </is>
      </c>
      <c r="AS131" s="96" t="inlineStr">
        <is>
          <t>List Price</t>
        </is>
      </c>
      <c r="AT131" s="97" t="n">
        <v>129.99</v>
      </c>
      <c r="AU131" s="97" t="n">
        <v>79.98999999999999</v>
      </c>
      <c r="AV131" s="96" t="inlineStr">
        <is>
          <t>none</t>
        </is>
      </c>
      <c r="AW131" s="96" t="inlineStr">
        <is>
          <t>Y</t>
        </is>
      </c>
      <c r="AX131" s="96" t="inlineStr">
        <is>
          <t>2026-10-13 12:11:32</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_xlfn.IMAGE("https://images-na.ssl-images-amazon.com/images/I/81fpVjndH2L.jpg")</f>
        <v/>
      </c>
      <c r="B132" s="84" t="inlineStr">
        <is>
          <t>Shilucheng</t>
        </is>
      </c>
      <c r="C132" s="32" t="inlineStr">
        <is>
          <t>Shilucheng 4 Piece Queen Sheet Sets, Cooling Sheets, Dark Grey</t>
        </is>
      </c>
      <c r="D132" s="84" t="inlineStr">
        <is>
          <t>Beatable</t>
        </is>
      </c>
      <c r="E132" s="85" t="inlineStr">
        <is>
          <t>B0HJSVWNRS</t>
        </is>
      </c>
      <c r="F132" s="85" t="inlineStr">
        <is>
          <t>B0FWY1TGFK</t>
        </is>
      </c>
      <c r="G132" s="84" t="inlineStr">
        <is>
          <t>Queen</t>
        </is>
      </c>
      <c r="H132" s="84" t="inlineStr">
        <is>
          <t>Grey</t>
        </is>
      </c>
      <c r="I132" s="86" t="n">
        <v>49</v>
      </c>
      <c r="J132" s="32" t="inlineStr">
        <is>
          <t>B0FWY1TGFK (67%), B098JT1RF2 (22%)</t>
        </is>
      </c>
      <c r="K132" s="87" t="n">
        <v>34.99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5396</v>
      </c>
      <c r="S132" s="86" t="n">
        <v>173</v>
      </c>
      <c r="T132" s="91">
        <f>IF(AND(ISNUMBER(K132),ISNUMBER(S132)),K132*S132*52/12,"")</f>
        <v/>
      </c>
      <c r="U132" s="92" t="n">
        <v>4.3</v>
      </c>
      <c r="V132" s="86" t="n">
        <v>24352</v>
      </c>
      <c r="W132" s="93" t="n">
        <v>46307</v>
      </c>
      <c r="X132" s="93" t="n"/>
      <c r="Y132" s="84" t="n"/>
      <c r="Z132" s="84" t="n"/>
      <c r="AA132" s="86" t="n">
        <v>135323</v>
      </c>
      <c r="AB132" s="86" t="n">
        <v>1187</v>
      </c>
      <c r="AC132" s="94" t="n">
        <v>0.7652350080917514</v>
      </c>
      <c r="AD132" s="94" t="n">
        <v>0.234765015555375</v>
      </c>
      <c r="AE132" s="32" t="inlineStr">
        <is>
          <t>bamboo sheets</t>
        </is>
      </c>
      <c r="AF132" s="94" t="n">
        <v>0.4715236877692632</v>
      </c>
      <c r="AG132" s="94" t="n"/>
      <c r="AH132" s="94" t="n"/>
      <c r="AI132" s="94" t="n">
        <v>0.03684517783377549</v>
      </c>
      <c r="AJ132" s="86" t="n">
        <v>770</v>
      </c>
      <c r="AK132" s="86" t="n">
        <v>321</v>
      </c>
      <c r="AL132" s="86" t="n">
        <v>415</v>
      </c>
      <c r="AM132" s="86" t="n">
        <v>417</v>
      </c>
      <c r="AN132" s="86" t="n">
        <v>346</v>
      </c>
      <c r="AO132" s="86" t="n">
        <v>43</v>
      </c>
      <c r="AP132" s="95" t="n"/>
      <c r="AQ132" s="90" t="n">
        <v>-0.9497907949790795</v>
      </c>
      <c r="AR132" s="96" t="inlineStr">
        <is>
          <t>N</t>
        </is>
      </c>
      <c r="AS132" s="96" t="inlineStr">
        <is>
          <t>none</t>
        </is>
      </c>
      <c r="AT132" s="102" t="n"/>
      <c r="AU132" s="97" t="n">
        <v>34.99</v>
      </c>
      <c r="AV132" s="96" t="inlineStr">
        <is>
          <t>coupon 15%</t>
        </is>
      </c>
      <c r="AW132" s="96" t="inlineStr">
        <is>
          <t>Y</t>
        </is>
      </c>
      <c r="AX132" s="96" t="inlineStr">
        <is>
          <t>2026-10-13 12:11:26</t>
        </is>
      </c>
      <c r="AY132" s="98" t="inlineStr">
        <is>
          <t>Coupon only</t>
        </is>
      </c>
      <c r="AZ132" s="98" t="inlineStr">
        <is>
          <t>11-09 to 11-21</t>
        </is>
      </c>
      <c r="BA132" s="99" t="n">
        <v>34.9</v>
      </c>
      <c r="BB132" s="99" t="n">
        <v>28.18</v>
      </c>
      <c r="BC132" s="88">
        <f>IF(AND(ISNUMBER(BA132),ISNUMBER(BB132),N(BA132)&gt;0),1-BB132/BA132,"")</f>
        <v/>
      </c>
      <c r="BD132" s="100" t="n">
        <v>4671</v>
      </c>
      <c r="BE132" s="100" t="n">
        <v>3278</v>
      </c>
      <c r="BF132" s="101">
        <f>IF(AND(ISNUMBER(BD132),ISNUMBER(BE132),N(BE132)&gt;0),BD132/BE132,"")</f>
        <v/>
      </c>
      <c r="BG132" s="98" t="inlineStr">
        <is>
          <t>N</t>
        </is>
      </c>
      <c r="BH132" s="98" t="inlineStr">
        <is>
          <t>Coupon 15%; List Price $34.90</t>
        </is>
      </c>
    </row>
    <row r="133" ht="62" customHeight="1">
      <c r="A133" s="10">
        <f>_xlfn.IMAGE("https://images-na.ssl-images-amazon.com/images/I/81svKInu7aL.jpg")</f>
        <v/>
      </c>
      <c r="B133" s="84" t="inlineStr">
        <is>
          <t>Bambaw</t>
        </is>
      </c>
      <c r="C133" s="32" t="inlineStr">
        <is>
          <t>Bambaw 100% Viscose Derived from Bamboo Sheets Queen Size Set – 4pcs Cooling Sheet Set, Super Soft Sheets Queen Size, Luxury Bed Sheets, Deep Pocket Fits Up to 16'' Mattresses (Charcoal)</t>
        </is>
      </c>
      <c r="D133" s="84" t="inlineStr">
        <is>
          <t>Beatable</t>
        </is>
      </c>
      <c r="E133" s="85" t="inlineStr">
        <is>
          <t>B07K6SYX8L</t>
        </is>
      </c>
      <c r="F133" s="85" t="inlineStr">
        <is>
          <t>B0DR99Q37Y</t>
        </is>
      </c>
      <c r="G133" s="84" t="inlineStr">
        <is>
          <t>Queen</t>
        </is>
      </c>
      <c r="H133" s="84" t="inlineStr">
        <is>
          <t>Charcoal</t>
        </is>
      </c>
      <c r="I133" s="86" t="n">
        <v>104</v>
      </c>
      <c r="J133" s="32" t="inlineStr">
        <is>
          <t>B0DR99Q37Y (55%), B0DR98VW37 (10%), B0F2J1742T (7%), B0DR98HVG3 (5%), B0H3BQSQ1X (5%)</t>
        </is>
      </c>
      <c r="K133" s="87" t="n">
        <v>89.98999999999999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6971</v>
      </c>
      <c r="S133" s="86" t="n">
        <v>104</v>
      </c>
      <c r="T133" s="91">
        <f>IF(AND(ISNUMBER(K133),ISNUMBER(S133)),K133*S133*52/12,"")</f>
        <v/>
      </c>
      <c r="U133" s="92" t="n">
        <v>4.3</v>
      </c>
      <c r="V133" s="86" t="n">
        <v>2766</v>
      </c>
      <c r="W133" s="93" t="n">
        <v>46307</v>
      </c>
      <c r="X133" s="93" t="n">
        <v>45649</v>
      </c>
      <c r="Y133" s="84" t="inlineStr">
        <is>
          <t>FBA</t>
        </is>
      </c>
      <c r="Z133" s="84" t="inlineStr">
        <is>
          <t>BE</t>
        </is>
      </c>
      <c r="AA133" s="86" t="n">
        <v>407949</v>
      </c>
      <c r="AB133" s="86" t="n">
        <v>2137</v>
      </c>
      <c r="AC133" s="94" t="n">
        <v>0.5037485506766772</v>
      </c>
      <c r="AD133" s="94" t="n">
        <v>0.4962515277645003</v>
      </c>
      <c r="AE133" s="32" t="inlineStr">
        <is>
          <t>bamboo sheets</t>
        </is>
      </c>
      <c r="AF133" s="94" t="n">
        <v>0.8267479513370544</v>
      </c>
      <c r="AG133" s="94" t="n">
        <v>0.000431426477329274</v>
      </c>
      <c r="AH133" s="94" t="n">
        <v>0.3636508485129268</v>
      </c>
      <c r="AI133" s="94" t="n">
        <v>0.003414642516589083</v>
      </c>
      <c r="AJ133" s="86" t="n">
        <v>1195</v>
      </c>
      <c r="AK133" s="86" t="n">
        <v>414</v>
      </c>
      <c r="AL133" s="86" t="n">
        <v>680</v>
      </c>
      <c r="AM133" s="86" t="n">
        <v>942</v>
      </c>
      <c r="AN133" s="86" t="n">
        <v>352</v>
      </c>
      <c r="AO133" s="86" t="n">
        <v>135</v>
      </c>
      <c r="AP133" s="95" t="n">
        <v>1.374474053295933</v>
      </c>
      <c r="AQ133" s="90" t="n">
        <v>1.381825760733639</v>
      </c>
      <c r="AR133" s="96" t="inlineStr">
        <is>
          <t>N</t>
        </is>
      </c>
      <c r="AS133" s="96" t="inlineStr">
        <is>
          <t>none</t>
        </is>
      </c>
      <c r="AT133" s="102" t="n"/>
      <c r="AU133" s="97" t="n">
        <v>89.98999999999999</v>
      </c>
      <c r="AV133" s="96" t="inlineStr">
        <is>
          <t>none</t>
        </is>
      </c>
      <c r="AW133" s="96" t="inlineStr">
        <is>
          <t>Y</t>
        </is>
      </c>
      <c r="AX133" s="96" t="inlineStr">
        <is>
          <t>2026-10-13 12:10:28</t>
        </is>
      </c>
      <c r="AY133" s="98" t="inlineStr">
        <is>
          <t>None</t>
        </is>
      </c>
      <c r="AZ133" s="103" t="n"/>
      <c r="BA133" s="99" t="n">
        <v>89.98999999999999</v>
      </c>
      <c r="BB133" s="99" t="n">
        <v>89.98999999999999</v>
      </c>
      <c r="BC133" s="88">
        <f>IF(AND(ISNUMBER(BA133),ISNUMBER(BB133),N(BA133)&gt;0),1-BB133/BA133,"")</f>
        <v/>
      </c>
      <c r="BD133" s="100" t="n">
        <v>12712</v>
      </c>
      <c r="BE133" s="100" t="n">
        <v>10881</v>
      </c>
      <c r="BF133" s="101">
        <f>IF(AND(ISNUMBER(BD133),ISNUMBER(BE133),N(BE133)&gt;0),BD133/BE133,"")</f>
        <v/>
      </c>
      <c r="BG133" s="98" t="inlineStr">
        <is>
          <t>N</t>
        </is>
      </c>
      <c r="BH133" s="98" t="inlineStr">
        <is>
          <t>List Price $103.45</t>
        </is>
      </c>
    </row>
    <row r="134" ht="62" customHeight="1">
      <c r="A134" s="10">
        <f>_xlfn.IMAGE("https://images-na.ssl-images-amazon.com/images/I/81suQgVR0GL.jpg")</f>
        <v/>
      </c>
      <c r="B134" s="84" t="inlineStr">
        <is>
          <t>Bedsure</t>
        </is>
      </c>
      <c r="C134" s="32" t="inlineStr">
        <is>
          <t>Bedsure PureWoven Organically Grown Bamboo Viscose Queen Sheet Set, 4PCS</t>
        </is>
      </c>
      <c r="D134" s="84" t="inlineStr">
        <is>
          <t>Beatable</t>
        </is>
      </c>
      <c r="E134" s="85" t="inlineStr">
        <is>
          <t>B0FB8XS4D1</t>
        </is>
      </c>
      <c r="F134" s="85" t="inlineStr">
        <is>
          <t>B0FB8XR43Q</t>
        </is>
      </c>
      <c r="G134" s="84" t="inlineStr">
        <is>
          <t>Queen</t>
        </is>
      </c>
      <c r="H134" s="84" t="n"/>
      <c r="I134" s="86" t="n">
        <v>39</v>
      </c>
      <c r="J134" s="32" t="inlineStr">
        <is>
          <t>B0FB8XR43Q (31%), B0FB8ZTD7M (18%), B0GLN6VP9Y (11%), B0FB8YV6C7 (10%), B0FB8Z4GGW (10%)</t>
        </is>
      </c>
      <c r="K134" s="87" t="n">
        <v>89.98999999999999</v>
      </c>
      <c r="L134" s="87" t="n">
        <v>119.99</v>
      </c>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(Queen). Ours live: Helium 10 Xray, 2026-10-13; 15 children</t>
        </is>
      </c>
      <c r="R134" s="86" t="n">
        <v>8938</v>
      </c>
      <c r="S134" s="86" t="n">
        <v>104</v>
      </c>
      <c r="T134" s="91">
        <f>IF(AND(ISNUMBER(K134),ISNUMBER(S134)),K134*S134*52/12,"")</f>
        <v/>
      </c>
      <c r="U134" s="92" t="n">
        <v>4.5</v>
      </c>
      <c r="V134" s="86" t="n">
        <v>588</v>
      </c>
      <c r="W134" s="93" t="n">
        <v>46307</v>
      </c>
      <c r="X134" s="93" t="n">
        <v>45936</v>
      </c>
      <c r="Y134" s="84" t="inlineStr">
        <is>
          <t>FBA</t>
        </is>
      </c>
      <c r="Z134" s="84" t="inlineStr">
        <is>
          <t>US</t>
        </is>
      </c>
      <c r="AA134" s="86" t="n">
        <v>840292</v>
      </c>
      <c r="AB134" s="86" t="n">
        <v>3961</v>
      </c>
      <c r="AC134" s="94" t="n">
        <v>0.1404099194089678</v>
      </c>
      <c r="AD134" s="94" t="n">
        <v>0.8595901834124341</v>
      </c>
      <c r="AE134" s="32" t="inlineStr">
        <is>
          <t>bamboo sheets</t>
        </is>
      </c>
      <c r="AF134" s="94" t="n">
        <v>0.9284082199997143</v>
      </c>
      <c r="AG134" s="94" t="n">
        <v>0.9843340172225845</v>
      </c>
      <c r="AH134" s="94" t="n">
        <v>0.5269953777972419</v>
      </c>
      <c r="AI134" s="94" t="n">
        <v>0.000478405125837209</v>
      </c>
      <c r="AJ134" s="86" t="n">
        <v>1544</v>
      </c>
      <c r="AK134" s="86" t="n">
        <v>269</v>
      </c>
      <c r="AL134" s="86" t="n">
        <v>1174</v>
      </c>
      <c r="AM134" s="86" t="n">
        <v>2417</v>
      </c>
      <c r="AN134" s="86" t="n">
        <v>1856</v>
      </c>
      <c r="AO134" s="86" t="n">
        <v>331</v>
      </c>
      <c r="AP134" s="95" t="n">
        <v>1.764832022873481</v>
      </c>
      <c r="AQ134" s="90" t="n">
        <v>-0.09047044632086854</v>
      </c>
      <c r="AR134" s="96" t="inlineStr">
        <is>
          <t>Y</t>
        </is>
      </c>
      <c r="AS134" s="96" t="inlineStr">
        <is>
          <t>List Price</t>
        </is>
      </c>
      <c r="AT134" s="97" t="n">
        <v>119.99</v>
      </c>
      <c r="AU134" s="97" t="n">
        <v>89.98999999999999</v>
      </c>
      <c r="AV134" s="96" t="inlineStr">
        <is>
          <t>none</t>
        </is>
      </c>
      <c r="AW134" s="96" t="inlineStr">
        <is>
          <t>Y</t>
        </is>
      </c>
      <c r="AX134" s="96" t="inlineStr">
        <is>
          <t>2026-10-13 12:10:38</t>
        </is>
      </c>
      <c r="AY134" s="98" t="inlineStr">
        <is>
          <t>Prime Exclusive Discount</t>
        </is>
      </c>
      <c r="AZ134" s="98" t="inlineStr">
        <is>
          <t>11-10 to 12-05</t>
        </is>
      </c>
      <c r="BA134" s="99" t="n">
        <v>99.98999999999999</v>
      </c>
      <c r="BB134" s="99" t="n">
        <v>72.64</v>
      </c>
      <c r="BC134" s="88">
        <f>IF(AND(ISNUMBER(BA134),ISNUMBER(BB134),N(BA134)&gt;0),1-BB134/BA134,"")</f>
        <v/>
      </c>
      <c r="BD134" s="100" t="n">
        <v>53160</v>
      </c>
      <c r="BE134" s="100" t="n">
        <v>53782</v>
      </c>
      <c r="BF134" s="101">
        <f>IF(AND(ISNUMBER(BD134),ISNUMBER(BE134),N(BE134)&gt;0),BD134/BE134,"")</f>
        <v/>
      </c>
      <c r="BG134" s="98" t="inlineStr">
        <is>
          <t>N</t>
        </is>
      </c>
      <c r="BH134" s="98" t="inlineStr">
        <is>
          <t>Prime Exclusive already running before BFCM week; List Price $114.99</t>
        </is>
      </c>
    </row>
    <row r="135" ht="62" customHeight="1">
      <c r="A135" s="10">
        <f>_xlfn.IMAGE("https://images-na.ssl-images-amazon.com/images/I/71sqxa1EquL.jpg")</f>
        <v/>
      </c>
      <c r="B135" s="84" t="inlineStr">
        <is>
          <t>SONORO KATE</t>
        </is>
      </c>
      <c r="C135" s="32" t="inlineStr">
        <is>
          <t>Bamboo Sheets</t>
        </is>
      </c>
      <c r="D135" s="84" t="inlineStr">
        <is>
          <t>Beatable</t>
        </is>
      </c>
      <c r="E135" s="85" t="inlineStr">
        <is>
          <t>B0F4852T9V</t>
        </is>
      </c>
      <c r="F135" s="85" t="inlineStr">
        <is>
          <t>B0F4873G4H</t>
        </is>
      </c>
      <c r="G135" s="84" t="n"/>
      <c r="H135" s="84" t="n"/>
      <c r="I135" s="86" t="n">
        <v>33</v>
      </c>
      <c r="J135" s="32" t="inlineStr">
        <is>
          <t>B0F486MGJ1 (46%), B0F4873G4H (45%)</t>
        </is>
      </c>
      <c r="K135" s="87" t="n">
        <v>79.98999999999999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Size not stated - vs our Queen. Ours live: Helium 10 Xray, 2026-10-13; 15 children</t>
        </is>
      </c>
      <c r="R135" s="86" t="n">
        <v>7961</v>
      </c>
      <c r="S135" s="86" t="n">
        <v>104</v>
      </c>
      <c r="T135" s="91">
        <f>IF(AND(ISNUMBER(K135),ISNUMBER(S135)),K135*S135*52/12,"")</f>
        <v/>
      </c>
      <c r="U135" s="92" t="n">
        <v>4.5</v>
      </c>
      <c r="V135" s="86" t="n">
        <v>3776</v>
      </c>
      <c r="W135" s="93" t="n">
        <v>46307</v>
      </c>
      <c r="X135" s="93" t="n"/>
      <c r="Y135" s="84" t="n"/>
      <c r="Z135" s="84" t="n"/>
      <c r="AA135" s="86" t="n">
        <v>185157</v>
      </c>
      <c r="AB135" s="86" t="n">
        <v>1447</v>
      </c>
      <c r="AC135" s="94" t="n">
        <v>0.9776013545261586</v>
      </c>
      <c r="AD135" s="94" t="n">
        <v>0.02239928493116653</v>
      </c>
      <c r="AE135" s="32" t="inlineStr">
        <is>
          <t>bamboo sheets</t>
        </is>
      </c>
      <c r="AF135" s="94" t="n">
        <v>0.4342476924987983</v>
      </c>
      <c r="AG135" s="94" t="n"/>
      <c r="AH135" s="94" t="n"/>
      <c r="AI135" s="94" t="n">
        <v>0.1639959601851402</v>
      </c>
      <c r="AJ135" s="86" t="n">
        <v>924</v>
      </c>
      <c r="AK135" s="86" t="n">
        <v>331</v>
      </c>
      <c r="AL135" s="86" t="n">
        <v>521</v>
      </c>
      <c r="AM135" s="86" t="n">
        <v>523</v>
      </c>
      <c r="AN135" s="86" t="n">
        <v>71</v>
      </c>
      <c r="AO135" s="86" t="n">
        <v>8</v>
      </c>
      <c r="AP135" s="95" t="n">
        <v>1.314808539478143</v>
      </c>
      <c r="AQ135" s="90" t="n">
        <v>0.6186540731995278</v>
      </c>
      <c r="AR135" s="96" t="inlineStr">
        <is>
          <t>N</t>
        </is>
      </c>
      <c r="AS135" s="96" t="inlineStr">
        <is>
          <t>none</t>
        </is>
      </c>
      <c r="AT135" s="102" t="n"/>
      <c r="AU135" s="97" t="n">
        <v>79.98999999999999</v>
      </c>
      <c r="AV135" s="96" t="inlineStr">
        <is>
          <t>coupon $5</t>
        </is>
      </c>
      <c r="AW135" s="96" t="inlineStr">
        <is>
          <t>Y</t>
        </is>
      </c>
      <c r="AX135" s="96" t="inlineStr">
        <is>
          <t>2026-10-13 12:11:19</t>
        </is>
      </c>
      <c r="AY135" s="98" t="inlineStr">
        <is>
          <t>Prime Exclusive Discount</t>
        </is>
      </c>
      <c r="AZ135" s="98" t="inlineStr">
        <is>
          <t>11-20 to 12-01</t>
        </is>
      </c>
      <c r="BA135" s="99" t="n">
        <v>79.98999999999999</v>
      </c>
      <c r="BB135" s="99" t="n">
        <v>63.99</v>
      </c>
      <c r="BC135" s="88">
        <f>IF(AND(ISNUMBER(BA135),ISNUMBER(BB135),N(BA135)&gt;0),1-BB135/BA135,"")</f>
        <v/>
      </c>
      <c r="BD135" s="100" t="n">
        <v>36662</v>
      </c>
      <c r="BE135" s="100" t="n">
        <v>23612</v>
      </c>
      <c r="BF135" s="101">
        <f>IF(AND(ISNUMBER(BD135),ISNUMBER(BE135),N(BE135)&gt;0),BD135/BE135,"")</f>
        <v/>
      </c>
      <c r="BG135" s="98" t="inlineStr">
        <is>
          <t>N</t>
        </is>
      </c>
      <c r="BH135" s="98" t="inlineStr">
        <is>
          <t>Coupon 15% (11-06 to 11-19); List Price $79.99</t>
        </is>
      </c>
    </row>
    <row r="136" ht="62" customHeight="1">
      <c r="A136" s="10">
        <f>_xlfn.IMAGE("https://images-na.ssl-images-amazon.com/images/I/71Pl57-j67L.jpg")</f>
        <v/>
      </c>
      <c r="B136" s="84" t="inlineStr">
        <is>
          <t>BC BELLA COTERIE</t>
        </is>
      </c>
      <c r="C136" s="32" t="inlineStr">
        <is>
          <t>Bella Coterie Luxury Bamboo Viscose King Size Sheet Set</t>
        </is>
      </c>
      <c r="D136" s="84" t="inlineStr">
        <is>
          <t>Beatable</t>
        </is>
      </c>
      <c r="E136" s="85" t="inlineStr">
        <is>
          <t>B0H29V113N</t>
        </is>
      </c>
      <c r="F136" s="85" t="inlineStr">
        <is>
          <t>B08L86VLZB</t>
        </is>
      </c>
      <c r="G136" s="84" t="inlineStr">
        <is>
          <t>King</t>
        </is>
      </c>
      <c r="H136" s="84" t="n"/>
      <c r="I136" s="86" t="n">
        <v>258</v>
      </c>
      <c r="J136" s="32" t="inlineStr">
        <is>
          <t>B0C979FD5Z (12%), B09JTQMF5C (11%), B08L86VLZB (6%), B08L85SV5Z (5%), B09JV1NG9R (4%)</t>
        </is>
      </c>
      <c r="K136" s="87" t="n">
        <v>134.99</v>
      </c>
      <c r="L136" s="87" t="n"/>
      <c r="M136" s="88">
        <f>IF(AND(ISNUMBER(L136),ISNUMBER(K136),N(K136)&gt;0),L136/K136-1,"")</f>
        <v/>
      </c>
      <c r="N136" s="89">
        <f>IF(M136="","No List Price",IF(M136&lt;=0,"At/below price",IF(M136&lt;=0.12,"&lt;=12% STR zone",IF(M136&lt;=0.25,"12-25%","&gt;25% over"))))</f>
        <v/>
      </c>
      <c r="O136" s="87" t="n">
        <v>99.98999999999999</v>
      </c>
      <c r="P136" s="90">
        <f>IF(AND(ISNUMBER(K136),ISNUMBER(O136),N(O136)&gt;0),K136/O136-1,"")</f>
        <v/>
      </c>
      <c r="Q136" s="32" t="inlineStr">
        <is>
          <t>Same size (King). Ours live: Helium 10 Xray, 2026-10-13; 16 children</t>
        </is>
      </c>
      <c r="R136" s="86" t="n">
        <v>1358</v>
      </c>
      <c r="S136" s="86" t="n">
        <v>92</v>
      </c>
      <c r="T136" s="91">
        <f>IF(AND(ISNUMBER(K136),ISNUMBER(S136)),K136*S136*52/12,"")</f>
        <v/>
      </c>
      <c r="U136" s="92" t="n">
        <v>4.4</v>
      </c>
      <c r="V136" s="86" t="n">
        <v>5871</v>
      </c>
      <c r="W136" s="93" t="n">
        <v>46307</v>
      </c>
      <c r="X136" s="93" t="n">
        <v>44154</v>
      </c>
      <c r="Y136" s="84" t="inlineStr">
        <is>
          <t>FBA</t>
        </is>
      </c>
      <c r="Z136" s="84" t="inlineStr">
        <is>
          <t>US</t>
        </is>
      </c>
      <c r="AA136" s="86" t="n">
        <v>591713</v>
      </c>
      <c r="AB136" s="86" t="n">
        <v>5504</v>
      </c>
      <c r="AC136" s="94" t="n">
        <v>0.3622702587234016</v>
      </c>
      <c r="AD136" s="94" t="n">
        <v>0.6377298332130611</v>
      </c>
      <c r="AE136" s="32" t="inlineStr">
        <is>
          <t>bamboo sheets</t>
        </is>
      </c>
      <c r="AF136" s="94" t="n">
        <v>0.9808184035165697</v>
      </c>
      <c r="AG136" s="94" t="n">
        <v>0.5730548424658576</v>
      </c>
      <c r="AH136" s="94" t="n">
        <v>0.5581810776508206</v>
      </c>
      <c r="AI136" s="94" t="n">
        <v>0.03836488297536136</v>
      </c>
      <c r="AJ136" s="86" t="n">
        <v>1707</v>
      </c>
      <c r="AK136" s="86" t="n">
        <v>514</v>
      </c>
      <c r="AL136" s="86" t="n">
        <v>1033</v>
      </c>
      <c r="AM136" s="86" t="n">
        <v>3797</v>
      </c>
      <c r="AN136" s="86" t="n">
        <v>1851</v>
      </c>
      <c r="AO136" s="86" t="n">
        <v>231</v>
      </c>
      <c r="AP136" s="95" t="n">
        <v>1.778087279480037</v>
      </c>
      <c r="AQ136" s="90" t="n">
        <v>0.3772549019607843</v>
      </c>
      <c r="AR136" s="96" t="inlineStr">
        <is>
          <t>N</t>
        </is>
      </c>
      <c r="AS136" s="96" t="inlineStr">
        <is>
          <t>none</t>
        </is>
      </c>
      <c r="AT136" s="102" t="n"/>
      <c r="AU136" s="97" t="n">
        <v>169.99</v>
      </c>
      <c r="AV136" s="96" t="inlineStr">
        <is>
          <t>none</t>
        </is>
      </c>
      <c r="AW136" s="96" t="inlineStr">
        <is>
          <t>Y</t>
        </is>
      </c>
      <c r="AX136" s="96" t="inlineStr">
        <is>
          <t>2026-10-13 12:14:18</t>
        </is>
      </c>
      <c r="AY136" s="98" t="inlineStr">
        <is>
          <t>Price cut only</t>
        </is>
      </c>
      <c r="AZ136" s="98" t="inlineStr">
        <is>
          <t>11-20 to 12-01</t>
        </is>
      </c>
      <c r="BA136" s="99" t="n">
        <v>134.99</v>
      </c>
      <c r="BB136" s="99" t="n">
        <v>110.5</v>
      </c>
      <c r="BC136" s="88">
        <f>IF(AND(ISNUMBER(BA136),ISNUMBER(BB136),N(BA136)&gt;0),1-BB136/BA136,"")</f>
        <v/>
      </c>
      <c r="BD136" s="100" t="n">
        <v>3072</v>
      </c>
      <c r="BE136" s="100" t="n">
        <v>1155</v>
      </c>
      <c r="BF136" s="101">
        <f>IF(AND(ISNUMBER(BD136),ISNUMBER(BE136),N(BE136)&gt;0),BD136/BE136,"")</f>
        <v/>
      </c>
      <c r="BG136" s="98" t="inlineStr">
        <is>
          <t>N</t>
        </is>
      </c>
      <c r="BH136" s="98" t="inlineStr">
        <is>
          <t>Coupon 20.00 USD (12-03 to 12-05); List Price $169.99</t>
        </is>
      </c>
    </row>
    <row r="137" ht="62" customHeight="1">
      <c r="A137" s="10">
        <f>_xlfn.IMAGE("https://images-na.ssl-images-amazon.com/images/I/61fbapIObwL.jpg")</f>
        <v/>
      </c>
      <c r="B137" s="84" t="inlineStr">
        <is>
          <t>BAMPURE</t>
        </is>
      </c>
      <c r="C137" s="32" t="inlineStr">
        <is>
          <t>BAMPURE 100% Rayon from Bamboo Sheets King Size - 4pc Cooling King Sheets</t>
        </is>
      </c>
      <c r="D137" s="84" t="inlineStr">
        <is>
          <t>Beatable</t>
        </is>
      </c>
      <c r="E137" s="85" t="inlineStr">
        <is>
          <t>B0HC778XB4</t>
        </is>
      </c>
      <c r="F137" s="85" t="inlineStr">
        <is>
          <t>B07XFP6BY2</t>
        </is>
      </c>
      <c r="G137" s="84" t="inlineStr">
        <is>
          <t>King</t>
        </is>
      </c>
      <c r="H137" s="84" t="n"/>
      <c r="I137" s="86" t="n">
        <v>40</v>
      </c>
      <c r="J137" s="32" t="inlineStr">
        <is>
          <t>B07XBJY2JR (65%), B07XFP6BY2 (21%)</t>
        </is>
      </c>
      <c r="K137" s="87" t="n">
        <v>67.98</v>
      </c>
      <c r="L137" s="87" t="n">
        <v>99.98999999999999</v>
      </c>
      <c r="M137" s="88">
        <f>IF(AND(ISNUMBER(L137),ISNUMBER(K137),N(K137)&gt;0),L137/K137-1,"")</f>
        <v/>
      </c>
      <c r="N137" s="89">
        <f>IF(M137="","No List Price",IF(M137&lt;=0,"At/below price",IF(M137&lt;=0.12,"&lt;=12% STR zone",IF(M137&lt;=0.25,"12-25%","&gt;25% over"))))</f>
        <v/>
      </c>
      <c r="O137" s="87" t="n">
        <v>99.98999999999999</v>
      </c>
      <c r="P137" s="90">
        <f>IF(AND(ISNUMBER(K137),ISNUMBER(O137),N(O137)&gt;0),K137/O137-1,"")</f>
        <v/>
      </c>
      <c r="Q137" s="32" t="inlineStr">
        <is>
          <t>Same size (King). Ours live: Helium 10 Xray, 2026-10-13; 16 children</t>
        </is>
      </c>
      <c r="R137" s="86" t="n">
        <v>14479</v>
      </c>
      <c r="S137" s="86" t="n">
        <v>81</v>
      </c>
      <c r="T137" s="91">
        <f>IF(AND(ISNUMBER(K137),ISNUMBER(S137)),K137*S137*52/12,"")</f>
        <v/>
      </c>
      <c r="U137" s="92" t="n">
        <v>4.4</v>
      </c>
      <c r="V137" s="86" t="n">
        <v>4095</v>
      </c>
      <c r="W137" s="93" t="n">
        <v>46307</v>
      </c>
      <c r="X137" s="93" t="n">
        <v>43776</v>
      </c>
      <c r="Y137" s="84" t="inlineStr">
        <is>
          <t>FBA</t>
        </is>
      </c>
      <c r="Z137" s="84" t="inlineStr">
        <is>
          <t>US</t>
        </is>
      </c>
      <c r="AA137" s="86" t="n">
        <v>67699</v>
      </c>
      <c r="AB137" s="86" t="n">
        <v>1687</v>
      </c>
      <c r="AC137" s="94" t="n">
        <v>0.8589487052984534</v>
      </c>
      <c r="AD137" s="94" t="n">
        <v>0.1410512947015465</v>
      </c>
      <c r="AE137" s="32" t="inlineStr">
        <is>
          <t>bamboo sheets</t>
        </is>
      </c>
      <c r="AF137" s="94" t="n">
        <v>0.9117121375500377</v>
      </c>
      <c r="AG137" s="94" t="n"/>
      <c r="AH137" s="94" t="n"/>
      <c r="AI137" s="94" t="n"/>
      <c r="AJ137" s="86" t="n">
        <v>984</v>
      </c>
      <c r="AK137" s="86" t="n">
        <v>661</v>
      </c>
      <c r="AL137" s="86" t="n">
        <v>167</v>
      </c>
      <c r="AM137" s="86" t="n">
        <v>703</v>
      </c>
      <c r="AN137" s="86" t="n">
        <v>162</v>
      </c>
      <c r="AO137" s="86" t="n">
        <v>52</v>
      </c>
      <c r="AP137" s="95" t="n">
        <v>1.016706443914081</v>
      </c>
      <c r="AQ137" s="90" t="n">
        <v>-0.2868217054263565</v>
      </c>
      <c r="AR137" s="96" t="inlineStr">
        <is>
          <t>Y</t>
        </is>
      </c>
      <c r="AS137" s="96" t="inlineStr">
        <is>
          <t>List Price</t>
        </is>
      </c>
      <c r="AT137" s="97" t="n">
        <v>99.98999999999999</v>
      </c>
      <c r="AU137" s="97" t="n">
        <v>67.98</v>
      </c>
      <c r="AV137" s="96" t="inlineStr">
        <is>
          <t>Limited time deal</t>
        </is>
      </c>
      <c r="AW137" s="96" t="inlineStr">
        <is>
          <t>Y</t>
        </is>
      </c>
      <c r="AX137" s="96" t="inlineStr">
        <is>
          <t>2026-10-13 12:10:12</t>
        </is>
      </c>
      <c r="AY137" s="98" t="inlineStr">
        <is>
          <t>Prime Exclusive Discount</t>
        </is>
      </c>
      <c r="AZ137" s="98" t="inlineStr">
        <is>
          <t>11-22 to 12-01</t>
        </is>
      </c>
      <c r="BA137" s="99" t="n">
        <v>84.98999999999999</v>
      </c>
      <c r="BB137" s="99" t="n">
        <v>79.98999999999999</v>
      </c>
      <c r="BC137" s="88">
        <f>IF(AND(ISNUMBER(BA137),ISNUMBER(BB137),N(BA137)&gt;0),1-BB137/BA137,"")</f>
        <v/>
      </c>
      <c r="BD137" s="100" t="n">
        <v>31768</v>
      </c>
      <c r="BE137" s="100" t="n">
        <v>27833</v>
      </c>
      <c r="BF137" s="101">
        <f>IF(AND(ISNUMBER(BD137),ISNUMBER(BE137),N(BE137)&gt;0),BD137/BE137,"")</f>
        <v/>
      </c>
      <c r="BG137" s="98" t="inlineStr">
        <is>
          <t>N</t>
        </is>
      </c>
      <c r="BH137" s="98" t="inlineStr">
        <is>
          <t>Coupon 5.00 USD (11-01 to 11-04); Buy Box RAISED in BFCM week (median $99.99 vs $84.99 before); List Price $99.99</t>
        </is>
      </c>
    </row>
    <row r="138" ht="62" customHeight="1">
      <c r="A138" s="38" t="inlineStr">
        <is>
          <t>IMAGE MISSING</t>
        </is>
      </c>
      <c r="B138" s="84" t="inlineStr">
        <is>
          <t>BEDELITE</t>
        </is>
      </c>
      <c r="C138" s="32" t="inlineStr">
        <is>
          <t>BEDELITE Bamboo Viscose Sheet Set, Queen Size, 4 Pieces, White</t>
        </is>
      </c>
      <c r="D138" s="84" t="inlineStr">
        <is>
          <t>Beatable</t>
        </is>
      </c>
      <c r="E138" s="85" t="inlineStr">
        <is>
          <t>B0GT98GVQN</t>
        </is>
      </c>
      <c r="F138" s="85" t="inlineStr">
        <is>
          <t>B0GT8Z4X5D</t>
        </is>
      </c>
      <c r="G138" s="84" t="inlineStr">
        <is>
          <t>Queen</t>
        </is>
      </c>
      <c r="H138" s="84" t="inlineStr">
        <is>
          <t>White</t>
        </is>
      </c>
      <c r="I138" s="86" t="n">
        <v>8</v>
      </c>
      <c r="J138" s="32" t="inlineStr">
        <is>
          <t>B0GT8Z4X5D (87%)</t>
        </is>
      </c>
      <c r="K138" s="87" t="n">
        <v>84.98</v>
      </c>
      <c r="L138" s="87" t="n">
        <v>99.89</v>
      </c>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65907</v>
      </c>
      <c r="S138" s="86" t="n">
        <v>81</v>
      </c>
      <c r="T138" s="91">
        <f>IF(AND(ISNUMBER(K138),ISNUMBER(S138)),K138*S138*52/12,"")</f>
        <v/>
      </c>
      <c r="U138" s="92" t="n">
        <v>4.5</v>
      </c>
      <c r="V138" s="86" t="n">
        <v>113</v>
      </c>
      <c r="W138" s="93" t="n">
        <v>46307</v>
      </c>
      <c r="X138" s="93" t="n"/>
      <c r="Y138" s="84" t="n"/>
      <c r="Z138" s="84" t="n"/>
      <c r="AA138" s="86" t="n">
        <v>212120</v>
      </c>
      <c r="AB138" s="86" t="n">
        <v>1732</v>
      </c>
      <c r="AC138" s="94" t="n">
        <v>0.1115827267584386</v>
      </c>
      <c r="AD138" s="94" t="n">
        <v>0.8884172883273614</v>
      </c>
      <c r="AE138" s="32" t="inlineStr">
        <is>
          <t>queen sheets</t>
        </is>
      </c>
      <c r="AF138" s="94" t="n">
        <v>0.8331840467659816</v>
      </c>
      <c r="AG138" s="94" t="n">
        <v>0.2347161983782765</v>
      </c>
      <c r="AH138" s="94" t="n">
        <v>0.2670893833679049</v>
      </c>
      <c r="AI138" s="94" t="n"/>
      <c r="AJ138" s="86" t="n">
        <v>866</v>
      </c>
      <c r="AK138" s="86" t="n">
        <v>383</v>
      </c>
      <c r="AL138" s="86" t="n">
        <v>428</v>
      </c>
      <c r="AM138" s="86" t="n">
        <v>866</v>
      </c>
      <c r="AN138" s="86" t="n">
        <v>854</v>
      </c>
      <c r="AO138" s="86" t="n">
        <v>156</v>
      </c>
      <c r="AP138" s="95" t="n">
        <v>0.8073654390934845</v>
      </c>
      <c r="AQ138" s="90" t="n">
        <v>0.4972677595628416</v>
      </c>
      <c r="AR138" s="96" t="inlineStr">
        <is>
          <t>Y</t>
        </is>
      </c>
      <c r="AS138" s="96" t="inlineStr">
        <is>
          <t>List Price</t>
        </is>
      </c>
      <c r="AT138" s="97" t="n">
        <v>99.89</v>
      </c>
      <c r="AU138" s="97" t="n">
        <v>84.98</v>
      </c>
      <c r="AV138" s="96" t="inlineStr">
        <is>
          <t>Limited time deal</t>
        </is>
      </c>
      <c r="AW138" s="96" t="inlineStr">
        <is>
          <t>Y</t>
        </is>
      </c>
      <c r="AX138" s="96" t="inlineStr">
        <is>
          <t>2026-10-13 12:10:25</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_xlfn.IMAGE("https://images-na.ssl-images-amazon.com/images/I/71HeTCWM4hL.jpg")</f>
        <v/>
      </c>
      <c r="B139" s="84" t="inlineStr">
        <is>
          <t>SONORO KATE</t>
        </is>
      </c>
      <c r="C139" s="32" t="inlineStr">
        <is>
          <t>SONORO KATE 100% Viscose Derived from Bamboo_Sheets Queen Size,4PC</t>
        </is>
      </c>
      <c r="D139" s="84" t="inlineStr">
        <is>
          <t>Beatable</t>
        </is>
      </c>
      <c r="E139" s="85" t="inlineStr">
        <is>
          <t>B0F29FQLFD</t>
        </is>
      </c>
      <c r="F139" s="85" t="inlineStr">
        <is>
          <t>B0F29F1JM5</t>
        </is>
      </c>
      <c r="G139" s="84" t="inlineStr">
        <is>
          <t>Queen</t>
        </is>
      </c>
      <c r="H139" s="84" t="n"/>
      <c r="I139" s="86" t="n">
        <v>42</v>
      </c>
      <c r="J139" s="32" t="inlineStr">
        <is>
          <t>B0F29F1JM5 (71%), B0F29HFNNS (19%)</t>
        </is>
      </c>
      <c r="K139" s="87" t="n">
        <v>59.99</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23979</v>
      </c>
      <c r="S139" s="86" t="n">
        <v>81</v>
      </c>
      <c r="T139" s="91">
        <f>IF(AND(ISNUMBER(K139),ISNUMBER(S139)),K139*S139*52/12,"")</f>
        <v/>
      </c>
      <c r="U139" s="92" t="n">
        <v>4.5</v>
      </c>
      <c r="V139" s="86" t="n">
        <v>3911</v>
      </c>
      <c r="W139" s="93" t="n">
        <v>46307</v>
      </c>
      <c r="X139" s="93" t="n">
        <v>45740</v>
      </c>
      <c r="Y139" s="84" t="inlineStr">
        <is>
          <t>FBA</t>
        </is>
      </c>
      <c r="Z139" s="84" t="inlineStr">
        <is>
          <t>CN</t>
        </is>
      </c>
      <c r="AA139" s="86" t="n">
        <v>114504</v>
      </c>
      <c r="AB139" s="86" t="n">
        <v>947</v>
      </c>
      <c r="AC139" s="94" t="n">
        <v>0.8792897182631171</v>
      </c>
      <c r="AD139" s="94" t="n">
        <v>0.1207102817368825</v>
      </c>
      <c r="AE139" s="32" t="inlineStr">
        <is>
          <t>bamboo sheets</t>
        </is>
      </c>
      <c r="AF139" s="94" t="n">
        <v>0.3106878362327953</v>
      </c>
      <c r="AG139" s="94" t="n"/>
      <c r="AH139" s="94" t="n"/>
      <c r="AI139" s="94" t="n">
        <v>0.03587647593097185</v>
      </c>
      <c r="AJ139" s="86" t="n">
        <v>729</v>
      </c>
      <c r="AK139" s="86" t="n">
        <v>324</v>
      </c>
      <c r="AL139" s="86" t="n">
        <v>347</v>
      </c>
      <c r="AM139" s="86" t="n">
        <v>218</v>
      </c>
      <c r="AN139" s="86" t="n">
        <v>59</v>
      </c>
      <c r="AO139" s="86" t="n">
        <v>16</v>
      </c>
      <c r="AP139" s="95" t="n">
        <v>1.095271210013908</v>
      </c>
      <c r="AQ139" s="90" t="n">
        <v>-0.1040240897892143</v>
      </c>
      <c r="AR139" s="96" t="inlineStr">
        <is>
          <t>N</t>
        </is>
      </c>
      <c r="AS139" s="96" t="inlineStr">
        <is>
          <t>none</t>
        </is>
      </c>
      <c r="AT139" s="102" t="n"/>
      <c r="AU139" s="97" t="n">
        <v>59.99</v>
      </c>
      <c r="AV139" s="96" t="inlineStr">
        <is>
          <t>coupon 15%</t>
        </is>
      </c>
      <c r="AW139" s="96" t="inlineStr">
        <is>
          <t>Y</t>
        </is>
      </c>
      <c r="AX139" s="96" t="inlineStr">
        <is>
          <t>2026-10-13 12:11:22</t>
        </is>
      </c>
      <c r="AY139" s="98" t="inlineStr">
        <is>
          <t>Prime Exclusive Discount</t>
        </is>
      </c>
      <c r="AZ139" s="98" t="inlineStr">
        <is>
          <t>11-20 to 12-01</t>
        </is>
      </c>
      <c r="BA139" s="99" t="n">
        <v>59.99</v>
      </c>
      <c r="BB139" s="99" t="n">
        <v>47.99</v>
      </c>
      <c r="BC139" s="88">
        <f>IF(AND(ISNUMBER(BA139),ISNUMBER(BB139),N(BA139)&gt;0),1-BB139/BA139,"")</f>
        <v/>
      </c>
      <c r="BD139" s="100" t="n">
        <v>22774</v>
      </c>
      <c r="BE139" s="100" t="n">
        <v>19002</v>
      </c>
      <c r="BF139" s="101">
        <f>IF(AND(ISNUMBER(BD139),ISNUMBER(BE139),N(BE139)&gt;0),BD139/BE139,"")</f>
        <v/>
      </c>
      <c r="BG139" s="98" t="inlineStr">
        <is>
          <t>N</t>
        </is>
      </c>
      <c r="BH139" s="98" t="inlineStr">
        <is>
          <t>Coupon 10% (11-04 to 12-05); List Price $59.99</t>
        </is>
      </c>
    </row>
    <row r="140" ht="62" customHeight="1">
      <c r="A140" s="38" t="inlineStr">
        <is>
          <t>IMAGE MISSING</t>
        </is>
      </c>
      <c r="B140" s="84" t="inlineStr">
        <is>
          <t>Davmabcjy</t>
        </is>
      </c>
      <c r="C140" s="32" t="inlineStr">
        <is>
          <t>100% Organically Grown Bamboo Viscose King Sheet Set with Pockets on Side</t>
        </is>
      </c>
      <c r="D140" s="84" t="inlineStr">
        <is>
          <t>Beatable</t>
        </is>
      </c>
      <c r="E140" s="85" t="inlineStr">
        <is>
          <t>B0HJZNMQ5G</t>
        </is>
      </c>
      <c r="F140" s="85" t="inlineStr">
        <is>
          <t>B0GXJYQR7H</t>
        </is>
      </c>
      <c r="G140" s="84" t="inlineStr">
        <is>
          <t>King</t>
        </is>
      </c>
      <c r="H140" s="84" t="n"/>
      <c r="I140" s="86" t="n">
        <v>7</v>
      </c>
      <c r="J140" s="32" t="inlineStr">
        <is>
          <t>B0GXJYQR7H (55%), B0GXJPP4YQ (31%)</t>
        </is>
      </c>
      <c r="K140" s="87" t="n">
        <v>59.99</v>
      </c>
      <c r="L140" s="87" t="n"/>
      <c r="M140" s="88">
        <f>IF(AND(ISNUMBER(L140),ISNUMBER(K140),N(K140)&gt;0),L140/K140-1,"")</f>
        <v/>
      </c>
      <c r="N140" s="89">
        <f>IF(M140="","No List Price",IF(M140&lt;=0,"At/below price",IF(M140&lt;=0.12,"&lt;=12% STR zone",IF(M140&lt;=0.25,"12-25%","&gt;25% over"))))</f>
        <v/>
      </c>
      <c r="O140" s="87" t="n">
        <v>99.98999999999999</v>
      </c>
      <c r="P140" s="90">
        <f>IF(AND(ISNUMBER(K140),ISNUMBER(O140),N(O140)&gt;0),K140/O140-1,"")</f>
        <v/>
      </c>
      <c r="Q140" s="32" t="inlineStr">
        <is>
          <t>Same size (King). Ours live: Helium 10 Xray, 2026-10-13; 16 children</t>
        </is>
      </c>
      <c r="R140" s="86" t="n">
        <v>205508</v>
      </c>
      <c r="S140" s="86" t="n">
        <v>35</v>
      </c>
      <c r="T140" s="91">
        <f>IF(AND(ISNUMBER(K140),ISNUMBER(S140)),K140*S140*52/12,"")</f>
        <v/>
      </c>
      <c r="U140" s="92" t="n">
        <v>4.2</v>
      </c>
      <c r="V140" s="86" t="n">
        <v>81</v>
      </c>
      <c r="W140" s="93" t="n">
        <v>46307</v>
      </c>
      <c r="X140" s="93" t="n"/>
      <c r="Y140" s="84" t="n"/>
      <c r="Z140" s="84" t="n"/>
      <c r="AA140" s="86" t="n">
        <v>75425</v>
      </c>
      <c r="AB140" s="86" t="n">
        <v>1329</v>
      </c>
      <c r="AC140" s="94" t="n">
        <v>0.8470417779250914</v>
      </c>
      <c r="AD140" s="94" t="n">
        <v>0.1529598766987073</v>
      </c>
      <c r="AE140" s="32" t="inlineStr">
        <is>
          <t>bamboo sheets</t>
        </is>
      </c>
      <c r="AF140" s="94" t="n">
        <v>0.4214782896917468</v>
      </c>
      <c r="AG140" s="94" t="n"/>
      <c r="AH140" s="94" t="n"/>
      <c r="AI140" s="94" t="n">
        <v>0.01059330460722572</v>
      </c>
      <c r="AJ140" s="86" t="n">
        <v>783</v>
      </c>
      <c r="AK140" s="86" t="n">
        <v>332</v>
      </c>
      <c r="AL140" s="86" t="n">
        <v>367</v>
      </c>
      <c r="AM140" s="86" t="n">
        <v>546</v>
      </c>
      <c r="AN140" s="86" t="n">
        <v>285</v>
      </c>
      <c r="AO140" s="86" t="n">
        <v>30</v>
      </c>
      <c r="AP140" s="95" t="n"/>
      <c r="AQ140" s="90" t="n"/>
      <c r="AR140" s="96" t="inlineStr">
        <is>
          <t>N</t>
        </is>
      </c>
      <c r="AS140" s="96" t="inlineStr">
        <is>
          <t>none</t>
        </is>
      </c>
      <c r="AT140" s="102" t="n"/>
      <c r="AU140" s="97" t="n">
        <v>59.99</v>
      </c>
      <c r="AV140" s="96" t="inlineStr">
        <is>
          <t>none</t>
        </is>
      </c>
      <c r="AW140" s="96" t="inlineStr">
        <is>
          <t>Y</t>
        </is>
      </c>
      <c r="AX140" s="96" t="inlineStr">
        <is>
          <t>2026-10-13 12:10:48</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_xlfn.IMAGE("https://images-na.ssl-images-amazon.com/images/I/710aWpCd4AL.jpg")</f>
        <v/>
      </c>
      <c r="B141" s="84" t="inlineStr">
        <is>
          <t>DOZ by SIJO</t>
        </is>
      </c>
      <c r="C141" s="32" t="inlineStr">
        <is>
          <t>Bamboo Sheets</t>
        </is>
      </c>
      <c r="D141" s="84" t="inlineStr">
        <is>
          <t>Beatable</t>
        </is>
      </c>
      <c r="E141" s="85" t="inlineStr">
        <is>
          <t>B0DCZGYVZ9</t>
        </is>
      </c>
      <c r="F141" s="85" t="inlineStr">
        <is>
          <t>B0F24TRXCZ</t>
        </is>
      </c>
      <c r="G141" s="84" t="n"/>
      <c r="H141" s="84" t="n"/>
      <c r="I141" s="86" t="n">
        <v>131</v>
      </c>
      <c r="J141" s="32" t="inlineStr">
        <is>
          <t>B0B8JLLT45 (39%), B0B8JK78HR (6%), B0CS36MKM9 (5%), B0BRWD6PRK (4%), B0B9T44SJV (4%)</t>
        </is>
      </c>
      <c r="K141" s="87" t="n">
        <v>55</v>
      </c>
      <c r="L141" s="87" t="n"/>
      <c r="M141" s="88">
        <f>IF(AND(ISNUMBER(L141),ISNUMBER(K141),N(K141)&gt;0),L141/K141-1,"")</f>
        <v/>
      </c>
      <c r="N141" s="89">
        <f>IF(M141="","No List Price",IF(M141&lt;=0,"At/below price",IF(M141&lt;=0.12,"&lt;=12% STR zone",IF(M141&lt;=0.25,"12-25%","&gt;25% over"))))</f>
        <v/>
      </c>
      <c r="O141" s="87" t="n">
        <v>94.98999999999999</v>
      </c>
      <c r="P141" s="90">
        <f>IF(AND(ISNUMBER(K141),ISNUMBER(O141),N(O141)&gt;0),K141/O141-1,"")</f>
        <v/>
      </c>
      <c r="Q141" s="32" t="inlineStr">
        <is>
          <t>Size not stated - vs our Queen. Ours live: Helium 10 Xray, 2026-10-13; 15 children</t>
        </is>
      </c>
      <c r="R141" s="86" t="n">
        <v>4051</v>
      </c>
      <c r="S141" s="86" t="n">
        <v>35</v>
      </c>
      <c r="T141" s="91">
        <f>IF(AND(ISNUMBER(K141),ISNUMBER(S141)),K141*S141*52/12,"")</f>
        <v/>
      </c>
      <c r="U141" s="92" t="n">
        <v>4.4</v>
      </c>
      <c r="V141" s="86" t="n">
        <v>1909</v>
      </c>
      <c r="W141" s="93" t="n">
        <v>46307</v>
      </c>
      <c r="X141" s="93" t="n"/>
      <c r="Y141" s="84" t="n"/>
      <c r="Z141" s="84" t="n"/>
      <c r="AA141" s="86" t="n">
        <v>171534</v>
      </c>
      <c r="AB141" s="86" t="n">
        <v>2682</v>
      </c>
      <c r="AC141" s="94" t="n">
        <v>0.5544749851341424</v>
      </c>
      <c r="AD141" s="94" t="n">
        <v>0.4455250335210511</v>
      </c>
      <c r="AE141" s="32" t="inlineStr">
        <is>
          <t>bamboo sheets</t>
        </is>
      </c>
      <c r="AF141" s="94" t="n">
        <v>0.8981426422750008</v>
      </c>
      <c r="AG141" s="94" t="n">
        <v>0.06748516329124256</v>
      </c>
      <c r="AH141" s="94" t="n">
        <v>0.2462310678932456</v>
      </c>
      <c r="AI141" s="94" t="n">
        <v>0.0526193057936036</v>
      </c>
      <c r="AJ141" s="86" t="n">
        <v>1223</v>
      </c>
      <c r="AK141" s="86" t="n">
        <v>462</v>
      </c>
      <c r="AL141" s="86" t="n">
        <v>649</v>
      </c>
      <c r="AM141" s="86" t="n">
        <v>1459</v>
      </c>
      <c r="AN141" s="86" t="n">
        <v>549</v>
      </c>
      <c r="AO141" s="86" t="n">
        <v>114</v>
      </c>
      <c r="AP141" s="95" t="n"/>
      <c r="AQ141" s="90" t="n"/>
      <c r="AR141" s="96" t="inlineStr">
        <is>
          <t>N</t>
        </is>
      </c>
      <c r="AS141" s="96" t="inlineStr">
        <is>
          <t>none</t>
        </is>
      </c>
      <c r="AT141" s="102" t="n"/>
      <c r="AU141" s="97" t="n">
        <v>55</v>
      </c>
      <c r="AV141" s="96" t="inlineStr">
        <is>
          <t>none</t>
        </is>
      </c>
      <c r="AW141" s="96" t="inlineStr">
        <is>
          <t>Y</t>
        </is>
      </c>
      <c r="AX141" s="96" t="inlineStr">
        <is>
          <t>2026-10-13 12:10:45</t>
        </is>
      </c>
      <c r="AY141" s="98" t="inlineStr">
        <is>
          <t>None</t>
        </is>
      </c>
      <c r="AZ141" s="103" t="n"/>
      <c r="BA141" s="99" t="n">
        <v>55</v>
      </c>
      <c r="BB141" s="99" t="n">
        <v>55</v>
      </c>
      <c r="BC141" s="88">
        <f>IF(AND(ISNUMBER(BA141),ISNUMBER(BB141),N(BA141)&gt;0),1-BB141/BA141,"")</f>
        <v/>
      </c>
      <c r="BD141" s="100" t="n">
        <v>3634538</v>
      </c>
      <c r="BE141" s="100" t="n">
        <v>3088925</v>
      </c>
      <c r="BF141" s="101">
        <f>IF(AND(ISNUMBER(BD141),ISNUMBER(BE141),N(BE141)&gt;0),BD141/BE141,"")</f>
        <v/>
      </c>
      <c r="BG141" s="98" t="inlineStr">
        <is>
          <t>N</t>
        </is>
      </c>
      <c r="BH141" s="98" t="inlineStr">
        <is>
          <t>List Price $55.00</t>
        </is>
      </c>
    </row>
    <row r="142" ht="62" customHeight="1">
      <c r="A142" s="10">
        <f>_xlfn.IMAGE("https://images-na.ssl-images-amazon.com/images/I/81EdgN1LRmL.jpg")</f>
        <v/>
      </c>
      <c r="B142" s="84" t="inlineStr">
        <is>
          <t>GOKOTTA</t>
        </is>
      </c>
      <c r="C142" s="32" t="inlineStr">
        <is>
          <t>GOKOTTA King Bamboo Rayon Sheets Set, Silky Soft Cooling Sheets Stay Put</t>
        </is>
      </c>
      <c r="D142" s="84" t="inlineStr">
        <is>
          <t>Beatable</t>
        </is>
      </c>
      <c r="E142" s="85" t="inlineStr">
        <is>
          <t>B09WV7RN1V</t>
        </is>
      </c>
      <c r="F142" s="85" t="inlineStr">
        <is>
          <t>B0BR53P7DY</t>
        </is>
      </c>
      <c r="G142" s="84" t="inlineStr">
        <is>
          <t>King</t>
        </is>
      </c>
      <c r="H142" s="84" t="n"/>
      <c r="I142" s="86" t="n">
        <v>99</v>
      </c>
      <c r="J142" s="32" t="inlineStr">
        <is>
          <t>B0B6VQC7LD (30%), B0BR53P7DY (17%), B07TYC979L (10%), B0BL77QB6N (9%), B0FW3T96RQ (7%)</t>
        </is>
      </c>
      <c r="K142" s="87" t="n">
        <v>109</v>
      </c>
      <c r="L142" s="87" t="n"/>
      <c r="M142" s="88">
        <f>IF(AND(ISNUMBER(L142),ISNUMBER(K142),N(K142)&gt;0),L142/K142-1,"")</f>
        <v/>
      </c>
      <c r="N142" s="89">
        <f>IF(M142="","No List Price",IF(M142&lt;=0,"At/below price",IF(M142&lt;=0.12,"&lt;=12% STR zone",IF(M142&lt;=0.25,"12-25%","&gt;25% over"))))</f>
        <v/>
      </c>
      <c r="O142" s="87" t="n">
        <v>99.98999999999999</v>
      </c>
      <c r="P142" s="90">
        <f>IF(AND(ISNUMBER(K142),ISNUMBER(O142),N(O142)&gt;0),K142/O142-1,"")</f>
        <v/>
      </c>
      <c r="Q142" s="32" t="inlineStr">
        <is>
          <t>Same size (King). Ours live: Helium 10 Xray, 2026-10-13; 16 children</t>
        </is>
      </c>
      <c r="R142" s="86" t="n">
        <v>16154</v>
      </c>
      <c r="S142" s="86" t="n">
        <v>35</v>
      </c>
      <c r="T142" s="91">
        <f>IF(AND(ISNUMBER(K142),ISNUMBER(S142)),K142*S142*52/12,"")</f>
        <v/>
      </c>
      <c r="U142" s="92" t="n">
        <v>4.4</v>
      </c>
      <c r="V142" s="86" t="n">
        <v>3371</v>
      </c>
      <c r="W142" s="93" t="n">
        <v>46307</v>
      </c>
      <c r="X142" s="93" t="n">
        <v>44922</v>
      </c>
      <c r="Y142" s="84" t="inlineStr">
        <is>
          <t>FBA</t>
        </is>
      </c>
      <c r="Z142" s="84" t="inlineStr">
        <is>
          <t>TH</t>
        </is>
      </c>
      <c r="AA142" s="86" t="n">
        <v>76017</v>
      </c>
      <c r="AB142" s="86" t="n">
        <v>1577</v>
      </c>
      <c r="AC142" s="94" t="n">
        <v>0.8206756843863878</v>
      </c>
      <c r="AD142" s="94" t="n">
        <v>0.1793245681886948</v>
      </c>
      <c r="AE142" s="32" t="inlineStr">
        <is>
          <t>bamboo sheets</t>
        </is>
      </c>
      <c r="AF142" s="94" t="n">
        <v>0.9048633858215925</v>
      </c>
      <c r="AG142" s="94" t="n">
        <v>0.08220529618374837</v>
      </c>
      <c r="AH142" s="94" t="n">
        <v>0.8497046713235198</v>
      </c>
      <c r="AI142" s="94" t="n">
        <v>0.03862293960561453</v>
      </c>
      <c r="AJ142" s="86" t="n">
        <v>754</v>
      </c>
      <c r="AK142" s="86" t="n">
        <v>491</v>
      </c>
      <c r="AL142" s="86" t="n">
        <v>167</v>
      </c>
      <c r="AM142" s="86" t="n">
        <v>823</v>
      </c>
      <c r="AN142" s="86" t="n">
        <v>218</v>
      </c>
      <c r="AO142" s="86" t="n">
        <v>71</v>
      </c>
      <c r="AP142" s="95" t="n"/>
      <c r="AQ142" s="90" t="n"/>
      <c r="AR142" s="96" t="inlineStr">
        <is>
          <t>N</t>
        </is>
      </c>
      <c r="AS142" s="96" t="inlineStr">
        <is>
          <t>none</t>
        </is>
      </c>
      <c r="AT142" s="102" t="n"/>
      <c r="AU142" s="97" t="n">
        <v>109</v>
      </c>
      <c r="AV142" s="96" t="inlineStr">
        <is>
          <t>none</t>
        </is>
      </c>
      <c r="AW142" s="96" t="inlineStr">
        <is>
          <t>Y</t>
        </is>
      </c>
      <c r="AX142" s="96" t="inlineStr">
        <is>
          <t>2026-10-13 12:10:51</t>
        </is>
      </c>
      <c r="AY142" s="98" t="inlineStr">
        <is>
          <t>Price cut only</t>
        </is>
      </c>
      <c r="AZ142" s="98" t="inlineStr">
        <is>
          <t>11-20 to 12-01</t>
        </is>
      </c>
      <c r="BA142" s="99" t="n">
        <v>105</v>
      </c>
      <c r="BB142" s="99" t="n">
        <v>84</v>
      </c>
      <c r="BC142" s="88">
        <f>IF(AND(ISNUMBER(BA142),ISNUMBER(BB142),N(BA142)&gt;0),1-BB142/BA142,"")</f>
        <v/>
      </c>
      <c r="BD142" s="100" t="n">
        <v>20103</v>
      </c>
      <c r="BE142" s="100" t="n">
        <v>13630</v>
      </c>
      <c r="BF142" s="101">
        <f>IF(AND(ISNUMBER(BD142),ISNUMBER(BE142),N(BE142)&gt;0),BD142/BE142,"")</f>
        <v/>
      </c>
      <c r="BG142" s="98" t="inlineStr">
        <is>
          <t>N</t>
        </is>
      </c>
      <c r="BH142" s="98" t="inlineStr">
        <is>
          <t>Lightning Deal 11-09 to 11-09; Coupon 10.00 USD, 20.00 USD (11-02 to 11-18); List Price $105.00</t>
        </is>
      </c>
    </row>
    <row r="143" ht="62" customHeight="1">
      <c r="A143" s="10">
        <f>_xlfn.IMAGE("https://images-na.ssl-images-amazon.com/images/I/71rcYip7GcL.jpg")</f>
        <v/>
      </c>
      <c r="B143" s="84" t="inlineStr">
        <is>
          <t>KARISSA MAE</t>
        </is>
      </c>
      <c r="C143" s="32" t="inlineStr">
        <is>
          <t>Cooling Sheets</t>
        </is>
      </c>
      <c r="D143" s="84" t="inlineStr">
        <is>
          <t>Beatable</t>
        </is>
      </c>
      <c r="E143" s="85" t="inlineStr">
        <is>
          <t>B0GT172Y8L</t>
        </is>
      </c>
      <c r="F143" s="85" t="inlineStr">
        <is>
          <t>B0G1CSCQTB</t>
        </is>
      </c>
      <c r="G143" s="84" t="n"/>
      <c r="H143" s="84" t="n"/>
      <c r="I143" s="86" t="n">
        <v>138</v>
      </c>
      <c r="J143" s="32" t="inlineStr">
        <is>
          <t>B0F9X7MV5B (14%), B0G1CSCQTB (10%), B0F9X8BNQB (7%), B0F9X6KTQW (6%), B0GH24C6XY (6%)</t>
        </is>
      </c>
      <c r="K143" s="87" t="n">
        <v>119.99</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Size not stated - vs our Queen. Ours live: Helium 10 Xray, 2026-10-13; 15 children</t>
        </is>
      </c>
      <c r="R143" s="86" t="n">
        <v>15914</v>
      </c>
      <c r="S143" s="86" t="n">
        <v>35</v>
      </c>
      <c r="T143" s="91">
        <f>IF(AND(ISNUMBER(K143),ISNUMBER(S143)),K143*S143*52/12,"")</f>
        <v/>
      </c>
      <c r="U143" s="92" t="n">
        <v>4.3</v>
      </c>
      <c r="V143" s="86" t="n">
        <v>474</v>
      </c>
      <c r="W143" s="93" t="n">
        <v>46307</v>
      </c>
      <c r="X143" s="93" t="n"/>
      <c r="Y143" s="84" t="n"/>
      <c r="Z143" s="84" t="n"/>
      <c r="AA143" s="86" t="n">
        <v>243610</v>
      </c>
      <c r="AB143" s="86" t="n">
        <v>3715</v>
      </c>
      <c r="AC143" s="94" t="n">
        <v>0.1385290000410493</v>
      </c>
      <c r="AD143" s="94" t="n">
        <v>0.8614710525019491</v>
      </c>
      <c r="AE143" s="32" t="inlineStr">
        <is>
          <t>bamboo sheets</t>
        </is>
      </c>
      <c r="AF143" s="94" t="n">
        <v>0.9938303025327367</v>
      </c>
      <c r="AG143" s="94" t="n">
        <v>0.0306883953860679</v>
      </c>
      <c r="AH143" s="94" t="n">
        <v>0.01590657197980378</v>
      </c>
      <c r="AI143" s="94" t="n"/>
      <c r="AJ143" s="86" t="n">
        <v>1526</v>
      </c>
      <c r="AK143" s="86" t="n">
        <v>772</v>
      </c>
      <c r="AL143" s="86" t="n">
        <v>551</v>
      </c>
      <c r="AM143" s="86" t="n">
        <v>2189</v>
      </c>
      <c r="AN143" s="86" t="n">
        <v>1255</v>
      </c>
      <c r="AO143" s="86" t="n">
        <v>261</v>
      </c>
      <c r="AP143" s="95" t="n">
        <v>2.102564102564103</v>
      </c>
      <c r="AQ143" s="90" t="n">
        <v>-0.8771186440677966</v>
      </c>
      <c r="AR143" s="96" t="inlineStr">
        <is>
          <t>N</t>
        </is>
      </c>
      <c r="AS143" s="96" t="inlineStr">
        <is>
          <t>none</t>
        </is>
      </c>
      <c r="AT143" s="102" t="n"/>
      <c r="AU143" s="97" t="n">
        <v>119.99</v>
      </c>
      <c r="AV143" s="96" t="inlineStr">
        <is>
          <t>none</t>
        </is>
      </c>
      <c r="AW143" s="96" t="inlineStr">
        <is>
          <t>Y</t>
        </is>
      </c>
      <c r="AX143" s="96" t="inlineStr">
        <is>
          <t>2026-10-13 12:10:57</t>
        </is>
      </c>
      <c r="AY143" s="103" t="n"/>
      <c r="AZ143" s="103" t="n"/>
      <c r="BA143" s="102" t="n"/>
      <c r="BB143" s="102" t="n"/>
      <c r="BC143" s="88">
        <f>IF(AND(ISNUMBER(BA143),ISNUMBER(BB143),N(BA143)&gt;0),1-BB143/BA143,"")</f>
        <v/>
      </c>
      <c r="BD143" s="104" t="n"/>
      <c r="BE143" s="104" t="n"/>
      <c r="BF143" s="101">
        <f>IF(AND(ISNUMBER(BD143),ISNUMBER(BE143),N(BE143)&gt;0),BD143/BE143,"")</f>
        <v/>
      </c>
      <c r="BG143" s="103" t="n"/>
      <c r="BH143" s="98" t="inlineStr">
        <is>
          <t>No Buy Box history in Keepa for BFCM 2025</t>
        </is>
      </c>
    </row>
    <row r="144" ht="62" customHeight="1">
      <c r="A144" s="38" t="inlineStr">
        <is>
          <t>IMAGE MISSING</t>
        </is>
      </c>
      <c r="B144" s="84" t="inlineStr">
        <is>
          <t>Pillcase</t>
        </is>
      </c>
      <c r="C144" s="32" t="inlineStr">
        <is>
          <t>100% Real Bamboo Viscose &amp; Lyocell Tencel Sheets Set Queen Size | Breathable &amp; C</t>
        </is>
      </c>
      <c r="D144" s="84" t="inlineStr">
        <is>
          <t>Beatable</t>
        </is>
      </c>
      <c r="E144" s="85" t="inlineStr">
        <is>
          <t>B0H1GGHHVN</t>
        </is>
      </c>
      <c r="F144" s="85" t="inlineStr">
        <is>
          <t>B0HFZQRXXQ</t>
        </is>
      </c>
      <c r="G144" s="84" t="inlineStr">
        <is>
          <t>Queen</t>
        </is>
      </c>
      <c r="H144" s="84" t="n"/>
      <c r="I144" s="86" t="n">
        <v>20</v>
      </c>
      <c r="J144" s="32" t="inlineStr">
        <is>
          <t>B0H9K6WK34 (27%), B0H1GVML4Z (24%), B0HFXGSDF1 (22%), B0HBX793L8 (12%)</t>
        </is>
      </c>
      <c r="K144" s="87" t="n">
        <v>79</v>
      </c>
      <c r="L144" s="87" t="n">
        <v>109</v>
      </c>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28003</v>
      </c>
      <c r="S144" s="86" t="n">
        <v>35</v>
      </c>
      <c r="T144" s="91">
        <f>IF(AND(ISNUMBER(K144),ISNUMBER(S144)),K144*S144*52/12,"")</f>
        <v/>
      </c>
      <c r="U144" s="92" t="n">
        <v>4.8</v>
      </c>
      <c r="V144" s="86" t="n">
        <v>279</v>
      </c>
      <c r="W144" s="93" t="n">
        <v>46307</v>
      </c>
      <c r="X144" s="93" t="n"/>
      <c r="Y144" s="84" t="n"/>
      <c r="Z144" s="84" t="n"/>
      <c r="AA144" s="86" t="n">
        <v>216953</v>
      </c>
      <c r="AB144" s="86" t="n">
        <v>1218</v>
      </c>
      <c r="AC144" s="94" t="n">
        <v>0.9703615419007803</v>
      </c>
      <c r="AD144" s="94" t="n">
        <v>0.02963845809921965</v>
      </c>
      <c r="AE144" s="32" t="inlineStr">
        <is>
          <t>king size sheets set</t>
        </is>
      </c>
      <c r="AF144" s="94" t="n">
        <v>0.1820394278945209</v>
      </c>
      <c r="AG144" s="94" t="n"/>
      <c r="AH144" s="94" t="n"/>
      <c r="AI144" s="94" t="n">
        <v>0.01302125345120833</v>
      </c>
      <c r="AJ144" s="86" t="n">
        <v>879</v>
      </c>
      <c r="AK144" s="86" t="n">
        <v>316</v>
      </c>
      <c r="AL144" s="86" t="n">
        <v>488</v>
      </c>
      <c r="AM144" s="86" t="n">
        <v>339</v>
      </c>
      <c r="AN144" s="86" t="n">
        <v>8</v>
      </c>
      <c r="AO144" s="86" t="n">
        <v>3</v>
      </c>
      <c r="AP144" s="95" t="n"/>
      <c r="AQ144" s="90" t="n"/>
      <c r="AR144" s="96" t="inlineStr">
        <is>
          <t>Y</t>
        </is>
      </c>
      <c r="AS144" s="96" t="inlineStr">
        <is>
          <t>List Price</t>
        </is>
      </c>
      <c r="AT144" s="97" t="n">
        <v>109</v>
      </c>
      <c r="AU144" s="97" t="n">
        <v>79</v>
      </c>
      <c r="AV144" s="96" t="inlineStr">
        <is>
          <t>none</t>
        </is>
      </c>
      <c r="AW144" s="96" t="inlineStr">
        <is>
          <t>Y</t>
        </is>
      </c>
      <c r="AX144" s="96" t="inlineStr">
        <is>
          <t>2026-10-13 12:11:07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Bamboo Bay</t>
        </is>
      </c>
      <c r="C145" s="32" t="inlineStr">
        <is>
          <t>Bamboo Bay 4 Piece Queen Size Sheet Set, 100% Viscose Made from Bamboo, Breathab</t>
        </is>
      </c>
      <c r="D145" s="84" t="inlineStr">
        <is>
          <t>Beatable</t>
        </is>
      </c>
      <c r="E145" s="85" t="inlineStr">
        <is>
          <t>B0DLD8982V</t>
        </is>
      </c>
      <c r="F145" s="85" t="inlineStr">
        <is>
          <t>B08M9QK14J</t>
        </is>
      </c>
      <c r="G145" s="84" t="inlineStr">
        <is>
          <t>Queen</t>
        </is>
      </c>
      <c r="H145" s="84" t="n"/>
      <c r="I145" s="86" t="n">
        <v>20</v>
      </c>
      <c r="J145" s="32" t="inlineStr">
        <is>
          <t>B08M9QK14J (86%)</t>
        </is>
      </c>
      <c r="K145" s="87" t="n">
        <v>89.98</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263209</v>
      </c>
      <c r="S145" s="86" t="n">
        <v>18</v>
      </c>
      <c r="T145" s="91">
        <f>IF(AND(ISNUMBER(K145),ISNUMBER(S145)),K145*S145*52/12,"")</f>
        <v/>
      </c>
      <c r="U145" s="92" t="n">
        <v>4.4</v>
      </c>
      <c r="V145" s="86" t="n">
        <v>739</v>
      </c>
      <c r="W145" s="93" t="n">
        <v>46307</v>
      </c>
      <c r="X145" s="93" t="n"/>
      <c r="Y145" s="84" t="n"/>
      <c r="Z145" s="84" t="n"/>
      <c r="AA145" s="86" t="n">
        <v>67928</v>
      </c>
      <c r="AB145" s="86" t="n">
        <v>1037</v>
      </c>
      <c r="AC145" s="94" t="n">
        <v>0.313496176834295</v>
      </c>
      <c r="AD145" s="94" t="n">
        <v>0.6865047653397713</v>
      </c>
      <c r="AE145" s="32" t="inlineStr">
        <is>
          <t>bamboo sheets</t>
        </is>
      </c>
      <c r="AF145" s="94" t="n">
        <v>0.9942144623719232</v>
      </c>
      <c r="AG145" s="94" t="n"/>
      <c r="AH145" s="94" t="n"/>
      <c r="AI145" s="94" t="n"/>
      <c r="AJ145" s="86" t="n">
        <v>585</v>
      </c>
      <c r="AK145" s="86" t="n">
        <v>376</v>
      </c>
      <c r="AL145" s="86" t="n">
        <v>135</v>
      </c>
      <c r="AM145" s="86" t="n">
        <v>452</v>
      </c>
      <c r="AN145" s="86" t="n">
        <v>253</v>
      </c>
      <c r="AO145" s="86" t="n">
        <v>149</v>
      </c>
      <c r="AP145" s="95" t="n">
        <v>0.7336182336182336</v>
      </c>
      <c r="AQ145" s="90" t="n">
        <v>-0.2877906976744186</v>
      </c>
      <c r="AR145" s="96" t="inlineStr">
        <is>
          <t>N</t>
        </is>
      </c>
      <c r="AS145" s="96" t="inlineStr">
        <is>
          <t>none</t>
        </is>
      </c>
      <c r="AT145" s="102" t="n"/>
      <c r="AU145" s="97" t="n">
        <v>89.98</v>
      </c>
      <c r="AV145" s="96" t="inlineStr">
        <is>
          <t>none</t>
        </is>
      </c>
      <c r="AW145" s="96" t="inlineStr">
        <is>
          <t>Y</t>
        </is>
      </c>
      <c r="AX145" s="96" t="inlineStr">
        <is>
          <t>2026-10-13 12:10:31</t>
        </is>
      </c>
      <c r="AY145" s="98" t="inlineStr">
        <is>
          <t>None</t>
        </is>
      </c>
      <c r="AZ145" s="103" t="n"/>
      <c r="BA145" s="99" t="n">
        <v>64.98999999999999</v>
      </c>
      <c r="BB145" s="99" t="n">
        <v>99.98</v>
      </c>
      <c r="BC145" s="88">
        <f>IF(AND(ISNUMBER(BA145),ISNUMBER(BB145),N(BA145)&gt;0),1-BB145/BA145,"")</f>
        <v/>
      </c>
      <c r="BD145" s="100" t="n">
        <v>136345</v>
      </c>
      <c r="BE145" s="100" t="n">
        <v>252933</v>
      </c>
      <c r="BF145" s="101">
        <f>IF(AND(ISNUMBER(BD145),ISNUMBER(BE145),N(BE145)&gt;0),BD145/BE145,"")</f>
        <v/>
      </c>
      <c r="BG145" s="98" t="inlineStr">
        <is>
          <t>N</t>
        </is>
      </c>
      <c r="BH145" s="98" t="inlineStr">
        <is>
          <t>Buy Box RAISED in BFCM week (median $99.98 vs $64.99 before); List Price $129.98</t>
        </is>
      </c>
    </row>
    <row r="146" ht="62" customHeight="1">
      <c r="A146" s="38" t="inlineStr">
        <is>
          <t>IMAGE MISSING</t>
        </is>
      </c>
      <c r="B146" s="84" t="inlineStr">
        <is>
          <t>California Design Den</t>
        </is>
      </c>
      <c r="C146" s="32" t="inlineStr">
        <is>
          <t>California Design Den 100% Viscose from Bamboo Sheets Queen, Dark Olive</t>
        </is>
      </c>
      <c r="D146" s="84" t="inlineStr">
        <is>
          <t>Beatable</t>
        </is>
      </c>
      <c r="E146" s="85" t="inlineStr">
        <is>
          <t>B0HFBJPD56</t>
        </is>
      </c>
      <c r="F146" s="85" t="inlineStr">
        <is>
          <t>B0GWHPJ9SD</t>
        </is>
      </c>
      <c r="G146" s="84" t="inlineStr">
        <is>
          <t>Queen</t>
        </is>
      </c>
      <c r="H146" s="84" t="inlineStr">
        <is>
          <t>Olive</t>
        </is>
      </c>
      <c r="I146" s="86" t="n">
        <v>81</v>
      </c>
      <c r="J146" s="32" t="inlineStr">
        <is>
          <t>B0GWHFGLVL (32%), B0GWHPJ9SD (10%), B0GWHMSZYL (8%), B0GWHGS5BM (5%), B0GWHCHY3Q (5%)</t>
        </is>
      </c>
      <c r="K146" s="87" t="n">
        <v>89.98999999999999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21237</v>
      </c>
      <c r="S146" s="86" t="n">
        <v>18</v>
      </c>
      <c r="T146" s="91">
        <f>IF(AND(ISNUMBER(K146),ISNUMBER(S146)),K146*S146*52/12,"")</f>
        <v/>
      </c>
      <c r="U146" s="92" t="n">
        <v>4.6</v>
      </c>
      <c r="V146" s="86" t="n">
        <v>76</v>
      </c>
      <c r="W146" s="93" t="n">
        <v>46307</v>
      </c>
      <c r="X146" s="93" t="n"/>
      <c r="Y146" s="84" t="n"/>
      <c r="Z146" s="84" t="n"/>
      <c r="AA146" s="86" t="n">
        <v>103642</v>
      </c>
      <c r="AB146" s="86" t="n">
        <v>2019</v>
      </c>
      <c r="AC146" s="94" t="n">
        <v>0.8956907055054905</v>
      </c>
      <c r="AD146" s="94" t="n">
        <v>0.1043093871210513</v>
      </c>
      <c r="AE146" s="32" t="inlineStr">
        <is>
          <t>bamboo sheets</t>
        </is>
      </c>
      <c r="AF146" s="94" t="n">
        <v>0.6944674938731402</v>
      </c>
      <c r="AG146" s="94" t="n"/>
      <c r="AH146" s="94" t="n"/>
      <c r="AI146" s="94" t="n"/>
      <c r="AJ146" s="86" t="n">
        <v>978</v>
      </c>
      <c r="AK146" s="86" t="n">
        <v>433</v>
      </c>
      <c r="AL146" s="86" t="n">
        <v>458</v>
      </c>
      <c r="AM146" s="86" t="n">
        <v>1041</v>
      </c>
      <c r="AN146" s="86" t="n">
        <v>186</v>
      </c>
      <c r="AO146" s="86" t="n">
        <v>36</v>
      </c>
      <c r="AP146" s="95" t="n"/>
      <c r="AQ146" s="90" t="n"/>
      <c r="AR146" s="96" t="inlineStr">
        <is>
          <t>N</t>
        </is>
      </c>
      <c r="AS146" s="96" t="inlineStr">
        <is>
          <t>none</t>
        </is>
      </c>
      <c r="AT146" s="102" t="n"/>
      <c r="AU146" s="97" t="n">
        <v>89.98999999999999</v>
      </c>
      <c r="AV146" s="96" t="inlineStr">
        <is>
          <t>none</t>
        </is>
      </c>
      <c r="AW146" s="96" t="inlineStr">
        <is>
          <t>Y</t>
        </is>
      </c>
      <c r="AX146" s="96" t="inlineStr">
        <is>
          <t>2026-10-13 12:10:41</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Pillcase</t>
        </is>
      </c>
      <c r="C147" s="32" t="inlineStr">
        <is>
          <t>100% Real Bamboo Viscose &amp; Lyocell Tencel Sheets Set Queen Size | Breathable &amp; C</t>
        </is>
      </c>
      <c r="D147" s="84" t="inlineStr">
        <is>
          <t>Beatable</t>
        </is>
      </c>
      <c r="E147" s="85" t="inlineStr">
        <is>
          <t>B0HK71WHZW</t>
        </is>
      </c>
      <c r="F147" s="85" t="inlineStr">
        <is>
          <t>B0H1BWY4MD</t>
        </is>
      </c>
      <c r="G147" s="84" t="inlineStr">
        <is>
          <t>Queen</t>
        </is>
      </c>
      <c r="H147" s="84" t="n"/>
      <c r="I147" s="86" t="n">
        <v>22</v>
      </c>
      <c r="J147" s="32" t="inlineStr">
        <is>
          <t>B0HBXCGQM1 (57%), B0HF8HHN46 (7%), B0HBXK2Y4B (5%), B0H1BWY4MD (5%), B0H28FT5DH (4%)</t>
        </is>
      </c>
      <c r="K147" s="87" t="n">
        <v>99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(Queen). Ours live: Helium 10 Xray, 2026-10-13; 15 children</t>
        </is>
      </c>
      <c r="R147" s="86" t="n">
        <v>38116</v>
      </c>
      <c r="S147" s="86" t="n">
        <v>18</v>
      </c>
      <c r="T147" s="91">
        <f>IF(AND(ISNUMBER(K147),ISNUMBER(S147)),K147*S147*52/12,"")</f>
        <v/>
      </c>
      <c r="U147" s="92" t="n">
        <v>4.9</v>
      </c>
      <c r="V147" s="86" t="n">
        <v>201</v>
      </c>
      <c r="W147" s="93" t="n">
        <v>46307</v>
      </c>
      <c r="X147" s="93" t="n"/>
      <c r="Y147" s="84" t="n"/>
      <c r="Z147" s="84" t="n"/>
      <c r="AA147" s="86" t="n">
        <v>116001</v>
      </c>
      <c r="AB147" s="86" t="n">
        <v>1002</v>
      </c>
      <c r="AC147" s="94" t="n">
        <v>0.8987684407893036</v>
      </c>
      <c r="AD147" s="94" t="n">
        <v>0.1012329385091508</v>
      </c>
      <c r="AE147" s="32" t="inlineStr">
        <is>
          <t>bamboo sheets</t>
        </is>
      </c>
      <c r="AF147" s="94" t="n">
        <v>0.5789691468176998</v>
      </c>
      <c r="AG147" s="94" t="n"/>
      <c r="AH147" s="94" t="n"/>
      <c r="AI147" s="94" t="n">
        <v>0.01296540547064249</v>
      </c>
      <c r="AJ147" s="86" t="n">
        <v>720</v>
      </c>
      <c r="AK147" s="86" t="n">
        <v>365</v>
      </c>
      <c r="AL147" s="86" t="n">
        <v>310</v>
      </c>
      <c r="AM147" s="86" t="n">
        <v>282</v>
      </c>
      <c r="AN147" s="86" t="n">
        <v>39</v>
      </c>
      <c r="AO147" s="86" t="n">
        <v>16</v>
      </c>
      <c r="AP147" s="95" t="n"/>
      <c r="AQ147" s="90" t="n"/>
      <c r="AR147" s="96" t="inlineStr">
        <is>
          <t>Y</t>
        </is>
      </c>
      <c r="AS147" s="96" t="inlineStr">
        <is>
          <t>List Price</t>
        </is>
      </c>
      <c r="AT147" s="97" t="n">
        <v>99</v>
      </c>
      <c r="AU147" s="97" t="n">
        <v>79</v>
      </c>
      <c r="AV147" s="96" t="inlineStr">
        <is>
          <t>none</t>
        </is>
      </c>
      <c r="AW147" s="96" t="inlineStr">
        <is>
          <t>Y</t>
        </is>
      </c>
      <c r="AX147" s="96" t="inlineStr">
        <is>
          <t>2026-10-13 12:11:10</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_xlfn.IMAGE("https://images-na.ssl-images-amazon.com/images/I/81fpVjndH2L.jpg")</f>
        <v/>
      </c>
      <c r="B148" s="84" t="inlineStr">
        <is>
          <t>Shilucheng</t>
        </is>
      </c>
      <c r="C148" s="32" t="inlineStr">
        <is>
          <t>Shilucheng 4 Piece King Sheet Sets, Cooling Sheets, Dark Grey</t>
        </is>
      </c>
      <c r="D148" s="84" t="inlineStr">
        <is>
          <t>Beatable</t>
        </is>
      </c>
      <c r="E148" s="85" t="inlineStr">
        <is>
          <t>B098JT1RF2</t>
        </is>
      </c>
      <c r="F148" s="85" t="inlineStr">
        <is>
          <t>B098JT1RF2</t>
        </is>
      </c>
      <c r="G148" s="84" t="inlineStr">
        <is>
          <t>King</t>
        </is>
      </c>
      <c r="H148" s="84" t="inlineStr">
        <is>
          <t>Grey</t>
        </is>
      </c>
      <c r="I148" s="86" t="n">
        <v>100</v>
      </c>
      <c r="J148" s="32" t="inlineStr">
        <is>
          <t>B0FWY1TGFK (65%), B098JT1RF2 (23%)</t>
        </is>
      </c>
      <c r="K148" s="87" t="n">
        <v>37.9</v>
      </c>
      <c r="L148" s="87" t="n"/>
      <c r="M148" s="88">
        <f>IF(AND(ISNUMBER(L148),ISNUMBER(K148),N(K148)&gt;0),L148/K148-1,"")</f>
        <v/>
      </c>
      <c r="N148" s="89">
        <f>IF(M148="","No List Price",IF(M148&lt;=0,"At/below price",IF(M148&lt;=0.12,"&lt;=12% STR zone",IF(M148&lt;=0.25,"12-25%","&gt;25% over"))))</f>
        <v/>
      </c>
      <c r="O148" s="87" t="n">
        <v>99.98999999999999</v>
      </c>
      <c r="P148" s="90">
        <f>IF(AND(ISNUMBER(K148),ISNUMBER(O148),N(O148)&gt;0),K148/O148-1,"")</f>
        <v/>
      </c>
      <c r="Q148" s="32" t="inlineStr">
        <is>
          <t>Same size (King). Ours live: Helium 10 Xray, 2026-10-13; 16 children</t>
        </is>
      </c>
      <c r="R148" s="86" t="n">
        <v>9187</v>
      </c>
      <c r="S148" s="86" t="n">
        <v>18</v>
      </c>
      <c r="T148" s="91">
        <f>IF(AND(ISNUMBER(K148),ISNUMBER(S148)),K148*S148*52/12,"")</f>
        <v/>
      </c>
      <c r="U148" s="92" t="n">
        <v>4.3</v>
      </c>
      <c r="V148" s="86" t="n">
        <v>24333</v>
      </c>
      <c r="W148" s="93" t="n">
        <v>46286</v>
      </c>
      <c r="X148" s="93" t="n">
        <v>44379</v>
      </c>
      <c r="Y148" s="84" t="inlineStr">
        <is>
          <t>FBA</t>
        </is>
      </c>
      <c r="Z148" s="84" t="inlineStr">
        <is>
          <t>CN</t>
        </is>
      </c>
      <c r="AA148" s="86" t="n">
        <v>23320</v>
      </c>
      <c r="AB148" s="86" t="n">
        <v>859</v>
      </c>
      <c r="AC148" s="94" t="n">
        <v>0.6141093996569467</v>
      </c>
      <c r="AD148" s="94" t="n">
        <v>0.3858907375643228</v>
      </c>
      <c r="AE148" s="32" t="inlineStr">
        <is>
          <t>bamboo sheets</t>
        </is>
      </c>
      <c r="AF148" s="94" t="n">
        <v>0.5330188679245284</v>
      </c>
      <c r="AG148" s="94" t="n"/>
      <c r="AH148" s="94" t="n"/>
      <c r="AI148" s="94" t="n">
        <v>0.006989708404802744</v>
      </c>
      <c r="AJ148" s="86" t="n">
        <v>600</v>
      </c>
      <c r="AK148" s="86" t="n">
        <v>368</v>
      </c>
      <c r="AL148" s="86" t="n">
        <v>208</v>
      </c>
      <c r="AM148" s="86" t="n">
        <v>259</v>
      </c>
      <c r="AN148" s="86" t="n">
        <v>176</v>
      </c>
      <c r="AO148" s="86" t="n">
        <v>37</v>
      </c>
      <c r="AP148" s="95" t="n"/>
      <c r="AQ148" s="90" t="n">
        <v>-0.9551569506726457</v>
      </c>
      <c r="AR148" s="96" t="inlineStr">
        <is>
          <t>N</t>
        </is>
      </c>
      <c r="AS148" s="96" t="inlineStr">
        <is>
          <t>none</t>
        </is>
      </c>
      <c r="AT148" s="102" t="n"/>
      <c r="AU148" s="97" t="n">
        <v>37.9</v>
      </c>
      <c r="AV148" s="96" t="inlineStr">
        <is>
          <t>coupon 15%</t>
        </is>
      </c>
      <c r="AW148" s="96" t="inlineStr">
        <is>
          <t>Y</t>
        </is>
      </c>
      <c r="AX148" s="96" t="inlineStr">
        <is>
          <t>2026-10-13 12:11:29</t>
        </is>
      </c>
      <c r="AY148" s="98" t="inlineStr">
        <is>
          <t>Coupon only</t>
        </is>
      </c>
      <c r="AZ148" s="98" t="inlineStr">
        <is>
          <t>11-05 to 12-05</t>
        </is>
      </c>
      <c r="BA148" s="99" t="n">
        <v>37.9</v>
      </c>
      <c r="BB148" s="99" t="n">
        <v>30.32</v>
      </c>
      <c r="BC148" s="88">
        <f>IF(AND(ISNUMBER(BA148),ISNUMBER(BB148),N(BA148)&gt;0),1-BB148/BA148,"")</f>
        <v/>
      </c>
      <c r="BD148" s="100" t="n">
        <v>4668</v>
      </c>
      <c r="BE148" s="100" t="n">
        <v>3277</v>
      </c>
      <c r="BF148" s="101">
        <f>IF(AND(ISNUMBER(BD148),ISNUMBER(BE148),N(BE148)&gt;0),BD148/BE148,"")</f>
        <v/>
      </c>
      <c r="BG148" s="98" t="inlineStr">
        <is>
          <t>N</t>
        </is>
      </c>
      <c r="BH148" s="98" t="inlineStr">
        <is>
          <t>Coupon 15%; List Price $37.90</t>
        </is>
      </c>
    </row>
    <row r="149" ht="62" customHeight="1">
      <c r="A149" s="10">
        <f>_xlfn.IMAGE("https://images-na.ssl-images-amazon.com/images/I/71X+0TBtodL.jpg")</f>
        <v/>
      </c>
      <c r="B149" s="84" t="inlineStr">
        <is>
          <t>TWK</t>
        </is>
      </c>
      <c r="C149" s="32" t="inlineStr">
        <is>
          <t>TWK Real 100% Viscose Derived from Bamboo Sheets Set Queen Size, Cooling &amp; Silky</t>
        </is>
      </c>
      <c r="D149" s="84" t="inlineStr">
        <is>
          <t>Beatable</t>
        </is>
      </c>
      <c r="E149" s="85" t="inlineStr">
        <is>
          <t>B0HHQG3RSW</t>
        </is>
      </c>
      <c r="F149" s="85" t="inlineStr">
        <is>
          <t>B0G1N8QS55</t>
        </is>
      </c>
      <c r="G149" s="84" t="inlineStr">
        <is>
          <t>Queen</t>
        </is>
      </c>
      <c r="H149" s="84" t="n"/>
      <c r="I149" s="86" t="n">
        <v>13</v>
      </c>
      <c r="J149" s="32" t="inlineStr">
        <is>
          <t>B0G1N23HZ1 (41%), B0H35S6VLR (32%), B0G1N8QS55 (18%)</t>
        </is>
      </c>
      <c r="K149" s="87" t="n">
        <v>65</v>
      </c>
      <c r="L149" s="87" t="n">
        <v>79</v>
      </c>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196488</v>
      </c>
      <c r="S149" s="86" t="n">
        <v>18</v>
      </c>
      <c r="T149" s="91">
        <f>IF(AND(ISNUMBER(K149),ISNUMBER(S149)),K149*S149*52/12,"")</f>
        <v/>
      </c>
      <c r="U149" s="92" t="n">
        <v>4.9</v>
      </c>
      <c r="V149" s="86" t="n">
        <v>121</v>
      </c>
      <c r="W149" s="93" t="n">
        <v>46307</v>
      </c>
      <c r="X149" s="93" t="n"/>
      <c r="Y149" s="84" t="n"/>
      <c r="Z149" s="84" t="n"/>
      <c r="AA149" s="86" t="n">
        <v>82471</v>
      </c>
      <c r="AB149" s="86" t="n">
        <v>905</v>
      </c>
      <c r="AC149" s="94" t="n">
        <v>0.8861114561482216</v>
      </c>
      <c r="AD149" s="94" t="n">
        <v>0.1138885438517783</v>
      </c>
      <c r="AE149" s="32" t="inlineStr">
        <is>
          <t>bamboo sheets</t>
        </is>
      </c>
      <c r="AF149" s="94" t="n">
        <v>0.5572868038462004</v>
      </c>
      <c r="AG149" s="94" t="n"/>
      <c r="AH149" s="94" t="n"/>
      <c r="AI149" s="94" t="n"/>
      <c r="AJ149" s="86" t="n">
        <v>730</v>
      </c>
      <c r="AK149" s="86" t="n">
        <v>388</v>
      </c>
      <c r="AL149" s="86" t="n">
        <v>263</v>
      </c>
      <c r="AM149" s="86" t="n">
        <v>175</v>
      </c>
      <c r="AN149" s="86" t="n">
        <v>27</v>
      </c>
      <c r="AO149" s="86" t="n">
        <v>18</v>
      </c>
      <c r="AP149" s="95" t="n"/>
      <c r="AQ149" s="90" t="n"/>
      <c r="AR149" s="96" t="inlineStr">
        <is>
          <t>Y</t>
        </is>
      </c>
      <c r="AS149" s="96" t="inlineStr">
        <is>
          <t>Typical price</t>
        </is>
      </c>
      <c r="AT149" s="97" t="n">
        <v>79</v>
      </c>
      <c r="AU149" s="97" t="n">
        <v>65</v>
      </c>
      <c r="AV149" s="96" t="inlineStr">
        <is>
          <t>none</t>
        </is>
      </c>
      <c r="AW149" s="96" t="inlineStr">
        <is>
          <t>Y</t>
        </is>
      </c>
      <c r="AX149" s="96" t="inlineStr">
        <is>
          <t>2026-10-13 12:11:35</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BC BELLA COTERIE</t>
        </is>
      </c>
      <c r="C150" s="32" t="inlineStr">
        <is>
          <t>4 Piece Bamboo Sheet Set</t>
        </is>
      </c>
      <c r="D150" s="84" t="inlineStr">
        <is>
          <t>Beatable</t>
        </is>
      </c>
      <c r="E150" s="85" t="inlineStr">
        <is>
          <t>B0GKBNZ8TC</t>
        </is>
      </c>
      <c r="F150" s="85" t="inlineStr">
        <is>
          <t>B0G674ZDTV</t>
        </is>
      </c>
      <c r="G150" s="84" t="n"/>
      <c r="H150" s="84" t="n"/>
      <c r="I150" s="86" t="n"/>
      <c r="J150" s="32" t="inlineStr"/>
      <c r="K150" s="87" t="n">
        <v>129.99</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Size not stated - vs our Queen. Ours live: Helium 10 Xray, 2026-10-13; 15 children</t>
        </is>
      </c>
      <c r="R150" s="86" t="n">
        <v>1577</v>
      </c>
      <c r="S150" s="86" t="n">
        <v>5</v>
      </c>
      <c r="T150" s="91">
        <f>IF(AND(ISNUMBER(K150),ISNUMBER(S150)),K150*S150*52/12,"")</f>
        <v/>
      </c>
      <c r="U150" s="92" t="n">
        <v>4.4</v>
      </c>
      <c r="V150" s="86" t="n">
        <v>5652</v>
      </c>
      <c r="W150" s="93" t="n">
        <v>46223</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159.99</v>
      </c>
      <c r="AV150" s="96" t="inlineStr">
        <is>
          <t>none</t>
        </is>
      </c>
      <c r="AW150" s="96" t="inlineStr">
        <is>
          <t>Y</t>
        </is>
      </c>
      <c r="AX150" s="96" t="inlineStr">
        <is>
          <t>2026-10-13 12:10:21</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Tafts</t>
        </is>
      </c>
      <c r="C151" s="32" t="inlineStr">
        <is>
          <t>Bamboo Sheets Queen Size, 100% Pure Viscose derived from Bamboo Bed Sheet Set, L</t>
        </is>
      </c>
      <c r="D151" s="84" t="inlineStr">
        <is>
          <t>Beatable</t>
        </is>
      </c>
      <c r="E151" s="85" t="inlineStr">
        <is>
          <t>B0D34K3FB9</t>
        </is>
      </c>
      <c r="F151" s="85" t="inlineStr">
        <is>
          <t>B07YSVNCVT</t>
        </is>
      </c>
      <c r="G151" s="84" t="inlineStr">
        <is>
          <t>Queen</t>
        </is>
      </c>
      <c r="H151" s="84" t="n"/>
      <c r="I151" s="86" t="n">
        <v>23</v>
      </c>
      <c r="J151" s="32" t="inlineStr">
        <is>
          <t>B07YSW4HCT (83%)</t>
        </is>
      </c>
      <c r="K151" s="87" t="n">
        <v>104.99</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v>184749</v>
      </c>
      <c r="S151" s="86" t="n">
        <v>5</v>
      </c>
      <c r="T151" s="91">
        <f>IF(AND(ISNUMBER(K151),ISNUMBER(S151)),K151*S151*52/12,"")</f>
        <v/>
      </c>
      <c r="U151" s="92" t="n">
        <v>4.5</v>
      </c>
      <c r="V151" s="86" t="n">
        <v>3184</v>
      </c>
      <c r="W151" s="93" t="n">
        <v>46307</v>
      </c>
      <c r="X151" s="93" t="n"/>
      <c r="Y151" s="84" t="n"/>
      <c r="Z151" s="84" t="n"/>
      <c r="AA151" s="86" t="n">
        <v>11787</v>
      </c>
      <c r="AB151" s="86" t="n">
        <v>302</v>
      </c>
      <c r="AC151" s="94" t="n">
        <v>0.9613189955035204</v>
      </c>
      <c r="AD151" s="94" t="n">
        <v>0.03868100449647917</v>
      </c>
      <c r="AE151" s="32" t="inlineStr">
        <is>
          <t>bamboo sheets</t>
        </is>
      </c>
      <c r="AF151" s="94" t="n">
        <v>0.8949690336811742</v>
      </c>
      <c r="AG151" s="94" t="n"/>
      <c r="AH151" s="94" t="n"/>
      <c r="AI151" s="94" t="n"/>
      <c r="AJ151" s="86" t="n">
        <v>228</v>
      </c>
      <c r="AK151" s="86" t="n">
        <v>180</v>
      </c>
      <c r="AL151" s="86" t="n">
        <v>26</v>
      </c>
      <c r="AM151" s="86" t="n">
        <v>74</v>
      </c>
      <c r="AN151" s="86" t="n">
        <v>13</v>
      </c>
      <c r="AO151" s="86" t="n">
        <v>14</v>
      </c>
      <c r="AP151" s="95" t="n"/>
      <c r="AQ151" s="90" t="n"/>
      <c r="AR151" s="96" t="inlineStr">
        <is>
          <t>N</t>
        </is>
      </c>
      <c r="AS151" s="96" t="inlineStr">
        <is>
          <t>none</t>
        </is>
      </c>
      <c r="AT151" s="102" t="n"/>
      <c r="AU151" s="97" t="n">
        <v>104.99</v>
      </c>
      <c r="AV151" s="96" t="inlineStr">
        <is>
          <t>none</t>
        </is>
      </c>
      <c r="AW151" s="96" t="inlineStr">
        <is>
          <t>Y</t>
        </is>
      </c>
      <c r="AX151" s="96" t="inlineStr">
        <is>
          <t>2026-10-13 12:14:21</t>
        </is>
      </c>
      <c r="AY151" s="98" t="inlineStr">
        <is>
          <t>Coupon only</t>
        </is>
      </c>
      <c r="AZ151" s="98" t="inlineStr">
        <is>
          <t>11-06 to 11-20</t>
        </is>
      </c>
      <c r="BA151" s="99" t="n">
        <v>99.98999999999999</v>
      </c>
      <c r="BB151" s="99" t="n">
        <v>80.73999999999999</v>
      </c>
      <c r="BC151" s="88">
        <f>IF(AND(ISNUMBER(BA151),ISNUMBER(BB151),N(BA151)&gt;0),1-BB151/BA151,"")</f>
        <v/>
      </c>
      <c r="BD151" s="100" t="n">
        <v>127180</v>
      </c>
      <c r="BE151" s="100" t="n">
        <v>98722</v>
      </c>
      <c r="BF151" s="101">
        <f>IF(AND(ISNUMBER(BD151),ISNUMBER(BE151),N(BE151)&gt;0),BD151/BE151,"")</f>
        <v/>
      </c>
      <c r="BG151" s="98" t="inlineStr">
        <is>
          <t>Y</t>
        </is>
      </c>
      <c r="BH151" s="98" t="inlineStr">
        <is>
          <t>Coupon 20%; List Price $119.99</t>
        </is>
      </c>
    </row>
    <row r="152" ht="62" customHeight="1">
      <c r="A152" s="38" t="inlineStr">
        <is>
          <t>IMAGE MISSING</t>
        </is>
      </c>
      <c r="B152" s="84" t="inlineStr">
        <is>
          <t>TWK</t>
        </is>
      </c>
      <c r="C152" s="32" t="inlineStr">
        <is>
          <t>TWK Real 100% Viscose Derived from Bamboo Sheets Set Queen Size, Cooling &amp; Silky</t>
        </is>
      </c>
      <c r="D152" s="84" t="inlineStr">
        <is>
          <t>Beatable</t>
        </is>
      </c>
      <c r="E152" s="85" t="inlineStr">
        <is>
          <t>B0HHRR4XGX</t>
        </is>
      </c>
      <c r="F152" s="85" t="inlineStr">
        <is>
          <t>B0HHRR4XGX</t>
        </is>
      </c>
      <c r="G152" s="84" t="inlineStr">
        <is>
          <t>Queen</t>
        </is>
      </c>
      <c r="H152" s="84" t="n"/>
      <c r="I152" s="86" t="n">
        <v>1</v>
      </c>
      <c r="J152" s="32" t="inlineStr">
        <is>
          <t>B0HHRR4XGX (100%)</t>
        </is>
      </c>
      <c r="K152" s="87" t="n">
        <v>105</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(Queen). Ours live: Helium 10 Xray, 2026-10-13; 15 children</t>
        </is>
      </c>
      <c r="R152" s="86" t="n"/>
      <c r="S152" s="86" t="n">
        <v>5</v>
      </c>
      <c r="T152" s="91">
        <f>IF(AND(ISNUMBER(K152),ISNUMBER(S152)),K152*S152*52/12,"")</f>
        <v/>
      </c>
      <c r="U152" s="92" t="n">
        <v>4.5</v>
      </c>
      <c r="V152" s="86" t="n"/>
      <c r="W152" s="93" t="n">
        <v>46307</v>
      </c>
      <c r="X152" s="93" t="n"/>
      <c r="Y152" s="84" t="n"/>
      <c r="Z152" s="84" t="n"/>
      <c r="AA152" s="86" t="n">
        <v>30066</v>
      </c>
      <c r="AB152" s="86" t="n">
        <v>74</v>
      </c>
      <c r="AC152" s="94" t="n">
        <v>1</v>
      </c>
      <c r="AD152" s="94" t="n">
        <v>0</v>
      </c>
      <c r="AE152" s="32" t="inlineStr">
        <is>
          <t>queen sheet set</t>
        </is>
      </c>
      <c r="AF152" s="94" t="n"/>
      <c r="AG152" s="94" t="n"/>
      <c r="AH152" s="94" t="n"/>
      <c r="AI152" s="94" t="n"/>
      <c r="AJ152" s="86" t="n">
        <v>73</v>
      </c>
      <c r="AK152" s="86" t="n">
        <v>64</v>
      </c>
      <c r="AL152" s="86" t="n">
        <v>8</v>
      </c>
      <c r="AM152" s="86" t="n">
        <v>1</v>
      </c>
      <c r="AN152" s="86" t="n">
        <v>0</v>
      </c>
      <c r="AO152" s="86" t="n">
        <v>0</v>
      </c>
      <c r="AP152" s="95" t="n"/>
      <c r="AQ152" s="90" t="n"/>
      <c r="AR152" s="96" t="inlineStr">
        <is>
          <t>N</t>
        </is>
      </c>
      <c r="AS152" s="96" t="inlineStr">
        <is>
          <t>none</t>
        </is>
      </c>
      <c r="AT152" s="102" t="n"/>
      <c r="AU152" s="97" t="n">
        <v>105</v>
      </c>
      <c r="AV152" s="96" t="inlineStr">
        <is>
          <t>none</t>
        </is>
      </c>
      <c r="AW152" s="96" t="inlineStr">
        <is>
          <t>Y</t>
        </is>
      </c>
      <c r="AX152" s="96" t="inlineStr">
        <is>
          <t>2026-10-13 12:11:39</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38" t="inlineStr">
        <is>
          <t>IMAGE MISSING</t>
        </is>
      </c>
      <c r="B153" s="84" t="inlineStr">
        <is>
          <t>AiAngu</t>
        </is>
      </c>
      <c r="C153" s="32" t="inlineStr">
        <is>
          <t>Bamboo Sheets</t>
        </is>
      </c>
      <c r="D153" s="84" t="inlineStr">
        <is>
          <t>Poor</t>
        </is>
      </c>
      <c r="E153" s="85" t="inlineStr">
        <is>
          <t>B0H3KP6R9B</t>
        </is>
      </c>
      <c r="F153" s="85" t="inlineStr">
        <is>
          <t>B0GX15Y7TT</t>
        </is>
      </c>
      <c r="G153" s="84" t="n"/>
      <c r="H153" s="84" t="n"/>
      <c r="I153" s="86" t="n"/>
      <c r="J153" s="32" t="inlineStr"/>
      <c r="K153" s="87" t="n">
        <v>74.98999999999999</v>
      </c>
      <c r="L153" s="87" t="n">
        <v>79.98999999999999</v>
      </c>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Size not stated - vs our Queen. Ours live: Helium 10 Xray, 2026-10-13; 15 children</t>
        </is>
      </c>
      <c r="R153" s="86" t="n">
        <v>39296</v>
      </c>
      <c r="S153" s="86" t="n">
        <v>81</v>
      </c>
      <c r="T153" s="91">
        <f>IF(AND(ISNUMBER(K153),ISNUMBER(S153)),K153*S153*52/12,"")</f>
        <v/>
      </c>
      <c r="U153" s="92" t="n">
        <v>4.6</v>
      </c>
      <c r="V153" s="86" t="n">
        <v>121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79.98999999999999</v>
      </c>
      <c r="AU153" s="97" t="n">
        <v>74.98999999999999</v>
      </c>
      <c r="AV153" s="96" t="inlineStr">
        <is>
          <t>coupon 25%</t>
        </is>
      </c>
      <c r="AW153" s="96" t="inlineStr">
        <is>
          <t>Y</t>
        </is>
      </c>
      <c r="AX153" s="96" t="inlineStr">
        <is>
          <t>2026-10-13 23:35:32</t>
        </is>
      </c>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_xlfn.IMAGE("https://images-na.ssl-images-amazon.com/images/I/71Kvq1YdGJL.jpg")</f>
        <v/>
      </c>
      <c r="B154" s="84" t="inlineStr">
        <is>
          <t>Cariloha</t>
        </is>
      </c>
      <c r="C154" s="32" t="inlineStr">
        <is>
          <t>Cariloha Aloha Soft Bamboo Viscose Sheet Set - Natural - Queen</t>
        </is>
      </c>
      <c r="D154" s="84" t="inlineStr">
        <is>
          <t>Poor</t>
        </is>
      </c>
      <c r="E154" s="85" t="inlineStr">
        <is>
          <t>B0F89K7BXJ</t>
        </is>
      </c>
      <c r="F154" s="85" t="inlineStr">
        <is>
          <t>B0DJV1K332</t>
        </is>
      </c>
      <c r="G154" s="84" t="inlineStr">
        <is>
          <t>Queen</t>
        </is>
      </c>
      <c r="H154" s="84" t="n"/>
      <c r="I154" s="86" t="n">
        <v>35</v>
      </c>
      <c r="J154" s="32" t="inlineStr"/>
      <c r="K154" s="87" t="n">
        <v>107.1</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15882</v>
      </c>
      <c r="S154" s="86" t="n">
        <v>81</v>
      </c>
      <c r="T154" s="91">
        <f>IF(AND(ISNUMBER(K154),ISNUMBER(S154)),K154*S154*52/12,"")</f>
        <v/>
      </c>
      <c r="U154" s="92" t="n">
        <v>4.4</v>
      </c>
      <c r="V154" s="86" t="n">
        <v>426</v>
      </c>
      <c r="W154" s="93" t="n">
        <v>46307</v>
      </c>
      <c r="X154" s="93" t="n">
        <v>45575</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119</v>
      </c>
      <c r="AU154" s="97" t="n">
        <v>107.1</v>
      </c>
      <c r="AV154" s="96" t="inlineStr">
        <is>
          <t>none</t>
        </is>
      </c>
      <c r="AW154" s="96" t="inlineStr">
        <is>
          <t>Y</t>
        </is>
      </c>
      <c r="AX154" s="96" t="inlineStr">
        <is>
          <t>2026-10-13 23:35:56</t>
        </is>
      </c>
      <c r="AY154" s="98" t="inlineStr">
        <is>
          <t>Prime Exclusive Discount</t>
        </is>
      </c>
      <c r="AZ154" s="98" t="inlineStr">
        <is>
          <t>11-23 to 11-30</t>
        </is>
      </c>
      <c r="BA154" s="99" t="n">
        <v>119</v>
      </c>
      <c r="BB154" s="99" t="n">
        <v>71.40000000000001</v>
      </c>
      <c r="BC154" s="88">
        <f>IF(AND(ISNUMBER(BA154),ISNUMBER(BB154),N(BA154)&gt;0),1-BB154/BA154,"")</f>
        <v/>
      </c>
      <c r="BD154" s="100" t="n">
        <v>52063</v>
      </c>
      <c r="BE154" s="100" t="n">
        <v>37342</v>
      </c>
      <c r="BF154" s="101">
        <f>IF(AND(ISNUMBER(BD154),ISNUMBER(BE154),N(BE154)&gt;0),BD154/BE154,"")</f>
        <v/>
      </c>
      <c r="BG154" s="98" t="inlineStr">
        <is>
          <t>N</t>
        </is>
      </c>
      <c r="BH154" s="98" t="inlineStr">
        <is>
          <t>Coupon 20%, 30% (11-01 to 12-05); List Price $119.00</t>
        </is>
      </c>
    </row>
    <row r="155" ht="62" customHeight="1">
      <c r="A155" s="10">
        <f>_xlfn.IMAGE("https://images-na.ssl-images-amazon.com/images/I/81fSDKgL-SL.jpg")</f>
        <v/>
      </c>
      <c r="B155" s="84" t="inlineStr">
        <is>
          <t>ACCURATEX</t>
        </is>
      </c>
      <c r="C155" s="32" t="inlineStr">
        <is>
          <t>ACCURATEX Cooling Sheets for Hot Sleepers, King Size, Grey</t>
        </is>
      </c>
      <c r="D155" s="84" t="inlineStr">
        <is>
          <t>Poor</t>
        </is>
      </c>
      <c r="E155" s="85" t="inlineStr">
        <is>
          <t>B0GMGSMLQ1</t>
        </is>
      </c>
      <c r="F155" s="85" t="inlineStr">
        <is>
          <t>B09PYB9C45</t>
        </is>
      </c>
      <c r="G155" s="84" t="inlineStr">
        <is>
          <t>King</t>
        </is>
      </c>
      <c r="H155" s="84" t="inlineStr">
        <is>
          <t>Grey</t>
        </is>
      </c>
      <c r="I155" s="86" t="n">
        <v>51</v>
      </c>
      <c r="J155" s="32" t="inlineStr"/>
      <c r="K155" s="87" t="n">
        <v>69.98999999999999</v>
      </c>
      <c r="L155" s="87" t="n"/>
      <c r="M155" s="88">
        <f>IF(AND(ISNUMBER(L155),ISNUMBER(K155),N(K155)&gt;0),L155/K155-1,"")</f>
        <v/>
      </c>
      <c r="N155" s="89">
        <f>IF(M155="","No List Price",IF(M155&lt;=0,"At/below price",IF(M155&lt;=0.12,"&lt;=12% STR zone",IF(M155&lt;=0.25,"12-25%","&gt;25% over"))))</f>
        <v/>
      </c>
      <c r="O155" s="87" t="n">
        <v>99.98999999999999</v>
      </c>
      <c r="P155" s="90">
        <f>IF(AND(ISNUMBER(K155),ISNUMBER(O155),N(O155)&gt;0),K155/O155-1,"")</f>
        <v/>
      </c>
      <c r="Q155" s="32" t="inlineStr">
        <is>
          <t>Same size (King). Ours live: Helium 10 Xray, 2026-10-13; 16 children</t>
        </is>
      </c>
      <c r="R155" s="86" t="n">
        <v>33423</v>
      </c>
      <c r="S155" s="86" t="n">
        <v>35</v>
      </c>
      <c r="T155" s="91">
        <f>IF(AND(ISNUMBER(K155),ISNUMBER(S155)),K155*S155*52/12,"")</f>
        <v/>
      </c>
      <c r="U155" s="92" t="n">
        <v>4.4</v>
      </c>
      <c r="V155" s="86" t="n">
        <v>1040</v>
      </c>
      <c r="W155" s="93" t="n">
        <v>46307</v>
      </c>
      <c r="X155" s="93" t="n">
        <v>44681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69.98999999999999</v>
      </c>
      <c r="AV155" s="96" t="inlineStr">
        <is>
          <t>none</t>
        </is>
      </c>
      <c r="AW155" s="96" t="inlineStr">
        <is>
          <t>Y</t>
        </is>
      </c>
      <c r="AX155" s="96" t="inlineStr">
        <is>
          <t>2026-10-13 23:35:28</t>
        </is>
      </c>
      <c r="AY155" s="98" t="inlineStr">
        <is>
          <t>Prime Exclusive Discount</t>
        </is>
      </c>
      <c r="AZ155" s="98" t="inlineStr">
        <is>
          <t>11-26 to 12-01</t>
        </is>
      </c>
      <c r="BA155" s="99" t="n">
        <v>59.49</v>
      </c>
      <c r="BB155" s="99" t="n">
        <v>59.49</v>
      </c>
      <c r="BC155" s="88">
        <f>IF(AND(ISNUMBER(BA155),ISNUMBER(BB155),N(BA155)&gt;0),1-BB155/BA155,"")</f>
        <v/>
      </c>
      <c r="BD155" s="100" t="n">
        <v>33899</v>
      </c>
      <c r="BE155" s="100" t="n">
        <v>51988</v>
      </c>
      <c r="BF155" s="101">
        <f>IF(AND(ISNUMBER(BD155),ISNUMBER(BE155),N(BE155)&gt;0),BD155/BE155,"")</f>
        <v/>
      </c>
      <c r="BG155" s="98" t="inlineStr">
        <is>
          <t>N</t>
        </is>
      </c>
      <c r="BH155" s="98" t="inlineStr">
        <is>
          <t>Lightning Deal 11-13 to 11-13; Buy Box RAISED in BFCM week (median $74.99 vs $69.99 before); List Price $74.99</t>
        </is>
      </c>
    </row>
    <row r="156" ht="62" customHeight="1">
      <c r="A156" s="10">
        <f>_xlfn.IMAGE("https://images-na.ssl-images-amazon.com/images/I/61NbNWE+BJL.jpg")</f>
        <v/>
      </c>
      <c r="B156" s="84" t="inlineStr">
        <is>
          <t>Cozy Earth</t>
        </is>
      </c>
      <c r="C156" s="32" t="inlineStr">
        <is>
          <t>Cozy Earth Luxury Bed Sheet Set, 100% Viscose from Bamboo Fabric</t>
        </is>
      </c>
      <c r="D156" s="84" t="inlineStr">
        <is>
          <t>Poor</t>
        </is>
      </c>
      <c r="E156" s="85" t="inlineStr">
        <is>
          <t>B0DSQ9V4ML</t>
        </is>
      </c>
      <c r="F156" s="85" t="inlineStr">
        <is>
          <t>B0F22JR4S8</t>
        </is>
      </c>
      <c r="G156" s="84" t="n"/>
      <c r="H156" s="84" t="n"/>
      <c r="I156" s="86" t="n">
        <v>54</v>
      </c>
      <c r="J156" s="32" t="inlineStr"/>
      <c r="K156" s="87" t="n">
        <v>328</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Size not stated - vs our Queen. Ours live: Helium 10 Xray, 2026-10-13; 15 children</t>
        </is>
      </c>
      <c r="R156" s="86" t="n">
        <v>45709</v>
      </c>
      <c r="S156" s="86" t="n">
        <v>35</v>
      </c>
      <c r="T156" s="91">
        <f>IF(AND(ISNUMBER(K156),ISNUMBER(S156)),K156*S156*52/12,"")</f>
        <v/>
      </c>
      <c r="U156" s="92" t="n">
        <v>3.9</v>
      </c>
      <c r="V156" s="86" t="n">
        <v>425</v>
      </c>
      <c r="W156" s="93" t="n">
        <v>46307</v>
      </c>
      <c r="X156" s="93" t="n">
        <v>41624</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328</v>
      </c>
      <c r="AV156" s="96" t="inlineStr">
        <is>
          <t>none</t>
        </is>
      </c>
      <c r="AW156" s="96" t="inlineStr">
        <is>
          <t>Y</t>
        </is>
      </c>
      <c r="AX156" s="96" t="inlineStr">
        <is>
          <t>2026-10-13 23:36:06</t>
        </is>
      </c>
      <c r="AY156" s="98" t="inlineStr">
        <is>
          <t>Prime Exclusive Discount</t>
        </is>
      </c>
      <c r="AZ156" s="98" t="inlineStr">
        <is>
          <t>11-27 to 12-01</t>
        </is>
      </c>
      <c r="BA156" s="99" t="n">
        <v>262.4</v>
      </c>
      <c r="BB156" s="99" t="n">
        <v>229.6</v>
      </c>
      <c r="BC156" s="88">
        <f>IF(AND(ISNUMBER(BA156),ISNUMBER(BB156),N(BA156)&gt;0),1-BB156/BA156,"")</f>
        <v/>
      </c>
      <c r="BD156" s="100" t="n">
        <v>51830</v>
      </c>
      <c r="BE156" s="100" t="n">
        <v>28404</v>
      </c>
      <c r="BF156" s="101">
        <f>IF(AND(ISNUMBER(BD156),ISNUMBER(BE156),N(BE156)&gt;0),BD156/BE156,"")</f>
        <v/>
      </c>
      <c r="BG156" s="98" t="inlineStr">
        <is>
          <t>N</t>
        </is>
      </c>
      <c r="BH156" s="98" t="inlineStr">
        <is>
          <t>List Price $328.00</t>
        </is>
      </c>
    </row>
    <row r="157" ht="62" customHeight="1">
      <c r="A157" s="10">
        <f>_xlfn.IMAGE("https://images-na.ssl-images-amazon.com/images/I/61iqSV9TaLL.jpg")</f>
        <v/>
      </c>
      <c r="B157" s="84" t="inlineStr">
        <is>
          <t>DREAMCARE</t>
        </is>
      </c>
      <c r="C157" s="32" t="inlineStr">
        <is>
          <t>DREAMCARE 100% Rayon Bamboo Sheets King Size - 4pc Cooling Sheets King Size</t>
        </is>
      </c>
      <c r="D157" s="84" t="inlineStr">
        <is>
          <t>Poor</t>
        </is>
      </c>
      <c r="E157" s="85" t="inlineStr">
        <is>
          <t>B0DVZFLVMG</t>
        </is>
      </c>
      <c r="F157" s="85" t="inlineStr">
        <is>
          <t>B0CF2MND41</t>
        </is>
      </c>
      <c r="G157" s="84" t="inlineStr">
        <is>
          <t>King</t>
        </is>
      </c>
      <c r="H157" s="84" t="n"/>
      <c r="I157" s="86" t="n">
        <v>30</v>
      </c>
      <c r="J157" s="32" t="inlineStr"/>
      <c r="K157" s="87" t="n">
        <v>46.74</v>
      </c>
      <c r="L157" s="87" t="n">
        <v>59.99</v>
      </c>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37217</v>
      </c>
      <c r="S157" s="86" t="n">
        <v>35</v>
      </c>
      <c r="T157" s="91">
        <f>IF(AND(ISNUMBER(K157),ISNUMBER(S157)),K157*S157*52/12,"")</f>
        <v/>
      </c>
      <c r="U157" s="92" t="n">
        <v>4.5</v>
      </c>
      <c r="V157" s="86" t="n">
        <v>2261</v>
      </c>
      <c r="W157" s="93" t="n">
        <v>46307</v>
      </c>
      <c r="X157" s="93" t="n">
        <v>45146</v>
      </c>
      <c r="Y157" s="84" t="inlineStr">
        <is>
          <t>FBA</t>
        </is>
      </c>
      <c r="Z157" s="84" t="inlineStr">
        <is>
          <t>US</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List Price</t>
        </is>
      </c>
      <c r="AT157" s="97" t="n">
        <v>59.99</v>
      </c>
      <c r="AU157" s="97" t="n">
        <v>46.74</v>
      </c>
      <c r="AV157" s="96" t="inlineStr">
        <is>
          <t>Limited time deal</t>
        </is>
      </c>
      <c r="AW157" s="96" t="inlineStr">
        <is>
          <t>Y</t>
        </is>
      </c>
      <c r="AX157" s="96" t="inlineStr">
        <is>
          <t>2026-10-13 23:36:12</t>
        </is>
      </c>
      <c r="AY157" s="98" t="inlineStr">
        <is>
          <t>Prime Exclusive Discount</t>
        </is>
      </c>
      <c r="AZ157" s="98" t="inlineStr">
        <is>
          <t>11-22 to 12-01</t>
        </is>
      </c>
      <c r="BA157" s="99" t="n">
        <v>58.99</v>
      </c>
      <c r="BB157" s="99" t="n">
        <v>49.99</v>
      </c>
      <c r="BC157" s="88">
        <f>IF(AND(ISNUMBER(BA157),ISNUMBER(BB157),N(BA157)&gt;0),1-BB157/BA157,"")</f>
        <v/>
      </c>
      <c r="BD157" s="100" t="n">
        <v>209915</v>
      </c>
      <c r="BE157" s="100" t="n">
        <v>169120</v>
      </c>
      <c r="BF157" s="101">
        <f>IF(AND(ISNUMBER(BD157),ISNUMBER(BE157),N(BE157)&gt;0),BD157/BE157,"")</f>
        <v/>
      </c>
      <c r="BG157" s="98" t="inlineStr">
        <is>
          <t>N</t>
        </is>
      </c>
      <c r="BH157" s="98" t="inlineStr">
        <is>
          <t>Buy Box RAISED in BFCM week (median $62.88 vs $58.99 before); List Price $58.99</t>
        </is>
      </c>
    </row>
    <row r="158" ht="62" customHeight="1">
      <c r="A158" s="10">
        <f>_xlfn.IMAGE("https://images-na.ssl-images-amazon.com/images/I/81noqNc+ZjL.jpg")</f>
        <v/>
      </c>
      <c r="B158" s="84" t="inlineStr">
        <is>
          <t>HOT SLEEPER SHEETS</t>
        </is>
      </c>
      <c r="C158" s="32" t="inlineStr">
        <is>
          <t>Cooling Sheets Set Queen Size, Viscose Derived from Bamboo for Hot Sleepers | Deep Pocket Up to 16 Inch | Silky Soft &amp; Breathable Bedding - 4PC (Queen, Navy)</t>
        </is>
      </c>
      <c r="D158" s="84" t="inlineStr">
        <is>
          <t>Poor</t>
        </is>
      </c>
      <c r="E158" s="85" t="inlineStr">
        <is>
          <t>B0DM3GDCTR</t>
        </is>
      </c>
      <c r="F158" s="85" t="inlineStr">
        <is>
          <t>B0D3XQM7DL</t>
        </is>
      </c>
      <c r="G158" s="84" t="inlineStr">
        <is>
          <t>Queen</t>
        </is>
      </c>
      <c r="H158" s="84" t="inlineStr">
        <is>
          <t>Navy</t>
        </is>
      </c>
      <c r="I158" s="86" t="n">
        <v>74</v>
      </c>
      <c r="J158" s="32" t="inlineStr"/>
      <c r="K158" s="87" t="n">
        <v>51.29</v>
      </c>
      <c r="L158" s="87" t="n">
        <v>62.99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33959</v>
      </c>
      <c r="S158" s="86" t="n">
        <v>35</v>
      </c>
      <c r="T158" s="91">
        <f>IF(AND(ISNUMBER(K158),ISNUMBER(S158)),K158*S158*52/12,"")</f>
        <v/>
      </c>
      <c r="U158" s="92" t="n">
        <v>4.4</v>
      </c>
      <c r="V158" s="86" t="n">
        <v>674</v>
      </c>
      <c r="W158" s="93" t="n">
        <v>46307</v>
      </c>
      <c r="X158" s="93" t="n">
        <v>45423</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Y</t>
        </is>
      </c>
      <c r="AS158" s="96" t="inlineStr">
        <is>
          <t>Typical price</t>
        </is>
      </c>
      <c r="AT158" s="97" t="n">
        <v>62.99</v>
      </c>
      <c r="AU158" s="97" t="n">
        <v>51.29</v>
      </c>
      <c r="AV158" s="96" t="inlineStr">
        <is>
          <t>Limited time deal</t>
        </is>
      </c>
      <c r="AW158" s="96" t="inlineStr">
        <is>
          <t>Y</t>
        </is>
      </c>
      <c r="AX158" s="96" t="inlineStr">
        <is>
          <t>2026-10-13 23:36:21</t>
        </is>
      </c>
      <c r="AY158" s="98" t="inlineStr">
        <is>
          <t>Price cut only</t>
        </is>
      </c>
      <c r="AZ158" s="98" t="inlineStr">
        <is>
          <t>11-20 to 12-01</t>
        </is>
      </c>
      <c r="BA158" s="99" t="n">
        <v>62.99</v>
      </c>
      <c r="BB158" s="99" t="n">
        <v>45.89</v>
      </c>
      <c r="BC158" s="88">
        <f>IF(AND(ISNUMBER(BA158),ISNUMBER(BB158),N(BA158)&gt;0),1-BB158/BA158,"")</f>
        <v/>
      </c>
      <c r="BD158" s="100" t="n">
        <v>44317</v>
      </c>
      <c r="BE158" s="100" t="n">
        <v>18465</v>
      </c>
      <c r="BF158" s="101">
        <f>IF(AND(ISNUMBER(BD158),ISNUMBER(BE158),N(BE158)&gt;0),BD158/BE158,"")</f>
        <v/>
      </c>
      <c r="BG158" s="98" t="inlineStr">
        <is>
          <t>N</t>
        </is>
      </c>
      <c r="BH158" s="98" t="inlineStr">
        <is>
          <t>List Price $107.98</t>
        </is>
      </c>
    </row>
    <row r="159" ht="62" customHeight="1">
      <c r="A159" s="10">
        <f>_xlfn.IMAGE("https://images-na.ssl-images-amazon.com/images/I/71+O+E9PlaL.jpg")</f>
        <v/>
      </c>
      <c r="B159" s="84" t="inlineStr">
        <is>
          <t>Shilucheng</t>
        </is>
      </c>
      <c r="C159" s="32" t="inlineStr">
        <is>
          <t>Shilucheng 100% Viscose Derived from Bamboo_ Sheets Queen Size 4pcs</t>
        </is>
      </c>
      <c r="D159" s="84" t="inlineStr">
        <is>
          <t>Poor</t>
        </is>
      </c>
      <c r="E159" s="85" t="inlineStr">
        <is>
          <t>B09PYKYCCF</t>
        </is>
      </c>
      <c r="F159" s="85" t="inlineStr">
        <is>
          <t>B09PYKYCCF</t>
        </is>
      </c>
      <c r="G159" s="84" t="inlineStr">
        <is>
          <t>Queen</t>
        </is>
      </c>
      <c r="H159" s="84" t="n"/>
      <c r="I159" s="86" t="n">
        <v>79</v>
      </c>
      <c r="J159" s="32" t="inlineStr"/>
      <c r="K159" s="87" t="n">
        <v>46.66</v>
      </c>
      <c r="L159" s="87" t="n">
        <v>54.9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26043</v>
      </c>
      <c r="S159" s="86" t="n">
        <v>35</v>
      </c>
      <c r="T159" s="91">
        <f>IF(AND(ISNUMBER(K159),ISNUMBER(S159)),K159*S159*52/12,"")</f>
        <v/>
      </c>
      <c r="U159" s="92" t="n">
        <v>4.4</v>
      </c>
      <c r="V159" s="86" t="n">
        <v>6629</v>
      </c>
      <c r="W159" s="93" t="n">
        <v>46307</v>
      </c>
      <c r="X159" s="93" t="n">
        <v>44652</v>
      </c>
      <c r="Y159" s="84" t="inlineStr">
        <is>
          <t>FBA</t>
        </is>
      </c>
      <c r="Z159" s="84" t="inlineStr">
        <is>
          <t>CN</t>
        </is>
      </c>
      <c r="AA159" s="86" t="n"/>
      <c r="AB159" s="86" t="n"/>
      <c r="AC159" s="94" t="n"/>
      <c r="AD159" s="94" t="n"/>
      <c r="AE159" s="32" t="n"/>
      <c r="AF159" s="94" t="n"/>
      <c r="AG159" s="94" t="n"/>
      <c r="AH159" s="94" t="n"/>
      <c r="AI159" s="94" t="n"/>
      <c r="AJ159" s="86" t="n"/>
      <c r="AK159" s="86" t="n"/>
      <c r="AL159" s="86" t="n"/>
      <c r="AM159" s="86" t="n"/>
      <c r="AN159" s="86" t="n"/>
      <c r="AO159" s="86" t="n"/>
      <c r="AP159" s="95" t="n"/>
      <c r="AQ159" s="90" t="n">
        <v>-0.9774436090225564</v>
      </c>
      <c r="AR159" s="96" t="inlineStr">
        <is>
          <t>Y</t>
        </is>
      </c>
      <c r="AS159" s="96" t="inlineStr">
        <is>
          <t>List Price</t>
        </is>
      </c>
      <c r="AT159" s="97" t="n">
        <v>54.9</v>
      </c>
      <c r="AU159" s="97" t="n">
        <v>46.66</v>
      </c>
      <c r="AV159" s="96" t="inlineStr">
        <is>
          <t>Limited time deal</t>
        </is>
      </c>
      <c r="AW159" s="96" t="inlineStr">
        <is>
          <t>Y</t>
        </is>
      </c>
      <c r="AX159" s="96" t="inlineStr">
        <is>
          <t>2026-10-13 23:36:49</t>
        </is>
      </c>
      <c r="AY159" s="98" t="inlineStr">
        <is>
          <t>Prime Exclusive Discount</t>
        </is>
      </c>
      <c r="AZ159" s="98" t="inlineStr">
        <is>
          <t>11-23 to 12-01</t>
        </is>
      </c>
      <c r="BA159" s="99" t="n">
        <v>54.9</v>
      </c>
      <c r="BB159" s="99" t="n">
        <v>46.64</v>
      </c>
      <c r="BC159" s="88">
        <f>IF(AND(ISNUMBER(BA159),ISNUMBER(BB159),N(BA159)&gt;0),1-BB159/BA159,"")</f>
        <v/>
      </c>
      <c r="BD159" s="100" t="n">
        <v>15970</v>
      </c>
      <c r="BE159" s="100" t="n">
        <v>18592</v>
      </c>
      <c r="BF159" s="101">
        <f>IF(AND(ISNUMBER(BD159),ISNUMBER(BE159),N(BE159)&gt;0),BD159/BE159,"")</f>
        <v/>
      </c>
      <c r="BG159" s="98" t="inlineStr">
        <is>
          <t>N</t>
        </is>
      </c>
      <c r="BH159" s="98" t="inlineStr">
        <is>
          <t>Buy Box RAISED in BFCM week (median $58.30 vs $54.90 before); List Price $59.90</t>
        </is>
      </c>
    </row>
    <row r="160" ht="62" customHeight="1">
      <c r="A160" s="38" t="inlineStr">
        <is>
          <t>IMAGE MISSING</t>
        </is>
      </c>
      <c r="B160" s="84" t="inlineStr">
        <is>
          <t>Bamtek</t>
        </is>
      </c>
      <c r="C160" s="32" t="inlineStr">
        <is>
          <t>Viscose Bamboo Sheets Queen Size 4PC Set - Cooling Bedding for Hot Sleepers with</t>
        </is>
      </c>
      <c r="D160" s="84" t="inlineStr">
        <is>
          <t>Poor</t>
        </is>
      </c>
      <c r="E160" s="85" t="inlineStr">
        <is>
          <t>B0CZHCZQZ3</t>
        </is>
      </c>
      <c r="F160" s="85" t="inlineStr">
        <is>
          <t>B09TQ6ZVKZ</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79376</v>
      </c>
      <c r="S160" s="86" t="n">
        <v>18</v>
      </c>
      <c r="T160" s="91">
        <f>IF(AND(ISNUMBER(K160),ISNUMBER(S160)),K160*S160*52/12,"")</f>
        <v/>
      </c>
      <c r="U160" s="92" t="n">
        <v>4.4</v>
      </c>
      <c r="V160" s="86" t="n">
        <v>641</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94.98999999999999</v>
      </c>
      <c r="AV160" s="96" t="inlineStr">
        <is>
          <t>none</t>
        </is>
      </c>
      <c r="AW160" s="96" t="inlineStr">
        <is>
          <t>Y</t>
        </is>
      </c>
      <c r="AX160" s="96" t="inlineStr">
        <is>
          <t>2026-10-13 23:35:47</t>
        </is>
      </c>
      <c r="AY160" s="98" t="inlineStr">
        <is>
          <t>Prime Exclusive Discount</t>
        </is>
      </c>
      <c r="AZ160" s="98" t="inlineStr">
        <is>
          <t>11-24 to 12-01</t>
        </is>
      </c>
      <c r="BA160" s="99" t="n">
        <v>104.99</v>
      </c>
      <c r="BB160" s="99" t="n">
        <v>83.98999999999999</v>
      </c>
      <c r="BC160" s="88">
        <f>IF(AND(ISNUMBER(BA160),ISNUMBER(BB160),N(BA160)&gt;0),1-BB160/BA160,"")</f>
        <v/>
      </c>
      <c r="BD160" s="100" t="n">
        <v>99218</v>
      </c>
      <c r="BE160" s="100" t="n">
        <v>70530</v>
      </c>
      <c r="BF160" s="101">
        <f>IF(AND(ISNUMBER(BD160),ISNUMBER(BE160),N(BE160)&gt;0),BD160/BE160,"")</f>
        <v/>
      </c>
      <c r="BG160" s="98" t="inlineStr">
        <is>
          <t>N</t>
        </is>
      </c>
      <c r="BH160" s="98" t="inlineStr">
        <is>
          <t>Coupon 40.00 USD (11-01 to 11-10); List Price $129.99</t>
        </is>
      </c>
    </row>
    <row r="161" ht="62" customHeight="1">
      <c r="A161" s="10">
        <f>_xlfn.IMAGE("https://images-na.ssl-images-amazon.com/images/I/61imzycbiwL.jpg")</f>
        <v/>
      </c>
      <c r="B161" s="84" t="inlineStr">
        <is>
          <t>JSD</t>
        </is>
      </c>
      <c r="C161" s="32" t="inlineStr">
        <is>
          <t>JSD Sage Green 100% Viscose Derived from Bamboo Cooling Sheet Set Queen</t>
        </is>
      </c>
      <c r="D161" s="84" t="inlineStr">
        <is>
          <t>Poor</t>
        </is>
      </c>
      <c r="E161" s="85" t="inlineStr">
        <is>
          <t>B0DTY15N29</t>
        </is>
      </c>
      <c r="F161" s="85" t="inlineStr">
        <is>
          <t>B0DSZTLBV1</t>
        </is>
      </c>
      <c r="G161" s="84" t="inlineStr">
        <is>
          <t>Queen</t>
        </is>
      </c>
      <c r="H161" s="84" t="inlineStr">
        <is>
          <t>Green</t>
        </is>
      </c>
      <c r="I161" s="86" t="n">
        <v>32</v>
      </c>
      <c r="J161" s="32" t="inlineStr"/>
      <c r="K161" s="87" t="n">
        <v>56.99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76312</v>
      </c>
      <c r="S161" s="86" t="n">
        <v>18</v>
      </c>
      <c r="T161" s="91">
        <f>IF(AND(ISNUMBER(K161),ISNUMBER(S161)),K161*S161*52/12,"")</f>
        <v/>
      </c>
      <c r="U161" s="92" t="n">
        <v>4.3</v>
      </c>
      <c r="V161" s="86" t="n">
        <v>281</v>
      </c>
      <c r="W161" s="93" t="n">
        <v>46307</v>
      </c>
      <c r="X161" s="93" t="n">
        <v>45671</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56.99</v>
      </c>
      <c r="AV161" s="96" t="inlineStr">
        <is>
          <t>none</t>
        </is>
      </c>
      <c r="AW161" s="96" t="inlineStr">
        <is>
          <t>Y</t>
        </is>
      </c>
      <c r="AX161" s="96" t="inlineStr">
        <is>
          <t>2026-10-13 23:36:24</t>
        </is>
      </c>
      <c r="AY161" s="98" t="inlineStr">
        <is>
          <t>None</t>
        </is>
      </c>
      <c r="AZ161" s="103" t="n"/>
      <c r="BA161" s="99" t="n">
        <v>56.99</v>
      </c>
      <c r="BB161" s="99" t="n">
        <v>56.99</v>
      </c>
      <c r="BC161" s="88">
        <f>IF(AND(ISNUMBER(BA161),ISNUMBER(BB161),N(BA161)&gt;0),1-BB161/BA161,"")</f>
        <v/>
      </c>
      <c r="BD161" s="100" t="n">
        <v>97969</v>
      </c>
      <c r="BE161" s="100" t="n">
        <v>108941</v>
      </c>
      <c r="BF161" s="101">
        <f>IF(AND(ISNUMBER(BD161),ISNUMBER(BE161),N(BE161)&gt;0),BD161/BE161,"")</f>
        <v/>
      </c>
      <c r="BG161" s="98" t="inlineStr">
        <is>
          <t>N</t>
        </is>
      </c>
      <c r="BH161" s="98" t="inlineStr">
        <is>
          <t>Coupon 5% (11-01 to 11-17); List Price $74.99</t>
        </is>
      </c>
    </row>
    <row r="162" ht="62" customHeight="1">
      <c r="A162" s="10">
        <f>_xlfn.IMAGE("https://images-na.ssl-images-amazon.com/images/I/71zrq2AtnUL.jpg")</f>
        <v/>
      </c>
      <c r="B162" s="84" t="inlineStr">
        <is>
          <t>Kickoff Home</t>
        </is>
      </c>
      <c r="C162" s="32" t="inlineStr">
        <is>
          <t>Bamboo Sheets</t>
        </is>
      </c>
      <c r="D162" s="84" t="inlineStr">
        <is>
          <t>Poor</t>
        </is>
      </c>
      <c r="E162" s="85" t="inlineStr">
        <is>
          <t>B0D4KS4MVX</t>
        </is>
      </c>
      <c r="F162" s="85" t="inlineStr">
        <is>
          <t>B0CHN5ZPFH</t>
        </is>
      </c>
      <c r="G162" s="84" t="n"/>
      <c r="H162" s="84" t="n"/>
      <c r="I162" s="86" t="n">
        <v>106</v>
      </c>
      <c r="J162" s="32" t="inlineStr">
        <is>
          <t>B0CHN5ZPFH (27%), B0CHN6N986 (11%), B0G84K7MZQ (9%), B0G84MQQX4 (8%), B0CHN4BSZP (5%)</t>
        </is>
      </c>
      <c r="K162" s="87" t="n">
        <v>76.98999999999999</v>
      </c>
      <c r="L162" s="87" t="n">
        <v>84.98999999999999</v>
      </c>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Size not stated - vs our Queen. Ours live: Helium 10 Xray, 2026-10-13; 15 children</t>
        </is>
      </c>
      <c r="R162" s="86" t="n">
        <v>23579</v>
      </c>
      <c r="S162" s="86" t="n">
        <v>18</v>
      </c>
      <c r="T162" s="91">
        <f>IF(AND(ISNUMBER(K162),ISNUMBER(S162)),K162*S162*52/12,"")</f>
        <v/>
      </c>
      <c r="U162" s="92" t="n">
        <v>4.6</v>
      </c>
      <c r="V162" s="86" t="n">
        <v>688</v>
      </c>
      <c r="W162" s="93" t="n">
        <v>46307</v>
      </c>
      <c r="X162" s="93" t="n"/>
      <c r="Y162" s="84" t="n"/>
      <c r="Z162" s="84" t="n"/>
      <c r="AA162" s="86" t="n">
        <v>58169</v>
      </c>
      <c r="AB162" s="86" t="n">
        <v>1164</v>
      </c>
      <c r="AC162" s="94" t="n">
        <v>0.8765498702057799</v>
      </c>
      <c r="AD162" s="94" t="n">
        <v>0.12345023981846</v>
      </c>
      <c r="AE162" s="32" t="inlineStr">
        <is>
          <t>bamboo sheets</t>
        </is>
      </c>
      <c r="AF162" s="94" t="n">
        <v>0.6749987106534409</v>
      </c>
      <c r="AG162" s="94" t="n"/>
      <c r="AH162" s="94" t="n">
        <v>0.08715982739947395</v>
      </c>
      <c r="AI162" s="94" t="n">
        <v>0.0003782083240213859</v>
      </c>
      <c r="AJ162" s="86" t="n">
        <v>652</v>
      </c>
      <c r="AK162" s="86" t="n">
        <v>395</v>
      </c>
      <c r="AL162" s="86" t="n">
        <v>185</v>
      </c>
      <c r="AM162" s="86" t="n">
        <v>512</v>
      </c>
      <c r="AN162" s="86" t="n">
        <v>45</v>
      </c>
      <c r="AO162" s="86" t="n">
        <v>45</v>
      </c>
      <c r="AP162" s="95" t="n"/>
      <c r="AQ162" s="90" t="n"/>
      <c r="AR162" s="96" t="inlineStr">
        <is>
          <t>N</t>
        </is>
      </c>
      <c r="AS162" s="96" t="inlineStr">
        <is>
          <t>none</t>
        </is>
      </c>
      <c r="AT162" s="102" t="n"/>
      <c r="AU162" s="97" t="n">
        <v>86.98999999999999</v>
      </c>
      <c r="AV162" s="96" t="inlineStr">
        <is>
          <t>none</t>
        </is>
      </c>
      <c r="AW162" s="96" t="inlineStr">
        <is>
          <t>Y</t>
        </is>
      </c>
      <c r="AX162" s="96" t="inlineStr">
        <is>
          <t>2026-10-13 23:36:30</t>
        </is>
      </c>
      <c r="AY162" s="98" t="inlineStr">
        <is>
          <t>Price cut only</t>
        </is>
      </c>
      <c r="AZ162" s="98" t="inlineStr">
        <is>
          <t>11-21 to 12-01</t>
        </is>
      </c>
      <c r="BA162" s="99" t="n">
        <v>118.99</v>
      </c>
      <c r="BB162" s="99" t="n">
        <v>79.13</v>
      </c>
      <c r="BC162" s="88">
        <f>IF(AND(ISNUMBER(BA162),ISNUMBER(BB162),N(BA162)&gt;0),1-BB162/BA162,"")</f>
        <v/>
      </c>
      <c r="BD162" s="100" t="n">
        <v>70541</v>
      </c>
      <c r="BE162" s="100" t="n">
        <v>28546</v>
      </c>
      <c r="BF162" s="101">
        <f>IF(AND(ISNUMBER(BD162),ISNUMBER(BE162),N(BE162)&gt;0),BD162/BE162,"")</f>
        <v/>
      </c>
      <c r="BG162" s="98" t="inlineStr">
        <is>
          <t>N</t>
        </is>
      </c>
      <c r="BH162" s="98" t="inlineStr">
        <is>
          <t>Coupon 25% (11-01 to 11-05); List Price $124.99</t>
        </is>
      </c>
    </row>
    <row r="163" ht="62" customHeight="1">
      <c r="A163" s="38" t="inlineStr">
        <is>
          <t>IMAGE MISSING</t>
        </is>
      </c>
      <c r="B163" s="84" t="inlineStr">
        <is>
          <t>LB Luxury Bamboo Market</t>
        </is>
      </c>
      <c r="C163" s="32" t="inlineStr">
        <is>
          <t>Bamboo Sheets</t>
        </is>
      </c>
      <c r="D163" s="84" t="inlineStr">
        <is>
          <t>Poor</t>
        </is>
      </c>
      <c r="E163" s="85" t="inlineStr">
        <is>
          <t>B0D1HWHDL2</t>
        </is>
      </c>
      <c r="F163" s="85" t="inlineStr">
        <is>
          <t>B0CH7N9WVC</t>
        </is>
      </c>
      <c r="G163" s="84" t="n"/>
      <c r="H163" s="84" t="n"/>
      <c r="I163" s="86" t="n"/>
      <c r="J163" s="32" t="inlineStr"/>
      <c r="K163" s="87" t="n">
        <v>129.94</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Size not stated - vs our Queen. Ours live: Helium 10 Xray, 2026-10-13; 15 children</t>
        </is>
      </c>
      <c r="R163" s="86" t="n">
        <v>47800</v>
      </c>
      <c r="S163" s="86" t="n">
        <v>18</v>
      </c>
      <c r="T163" s="91">
        <f>IF(AND(ISNUMBER(K163),ISNUMBER(S163)),K163*S163*52/12,"")</f>
        <v/>
      </c>
      <c r="U163" s="92" t="n">
        <v>4.5</v>
      </c>
      <c r="V163" s="86" t="n">
        <v>517</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129.94</v>
      </c>
      <c r="AV163" s="96" t="inlineStr">
        <is>
          <t>none</t>
        </is>
      </c>
      <c r="AW163" s="96" t="inlineStr">
        <is>
          <t>Y</t>
        </is>
      </c>
      <c r="AX163" s="96" t="inlineStr">
        <is>
          <t>2026-10-13 23:36:34</t>
        </is>
      </c>
      <c r="AY163" s="98" t="inlineStr">
        <is>
          <t>Prime Exclusive Discount</t>
        </is>
      </c>
      <c r="AZ163" s="98" t="inlineStr">
        <is>
          <t>11-26 to 12-01</t>
        </is>
      </c>
      <c r="BA163" s="99" t="n">
        <v>119.94</v>
      </c>
      <c r="BB163" s="99" t="n">
        <v>103.95</v>
      </c>
      <c r="BC163" s="88">
        <f>IF(AND(ISNUMBER(BA163),ISNUMBER(BB163),N(BA163)&gt;0),1-BB163/BA163,"")</f>
        <v/>
      </c>
      <c r="BD163" s="100" t="n">
        <v>73868</v>
      </c>
      <c r="BE163" s="100" t="n">
        <v>96746</v>
      </c>
      <c r="BF163" s="101">
        <f>IF(AND(ISNUMBER(BD163),ISNUMBER(BE163),N(BE163)&gt;0),BD163/BE163,"")</f>
        <v/>
      </c>
      <c r="BG163" s="98" t="inlineStr">
        <is>
          <t>N</t>
        </is>
      </c>
      <c r="BH163" s="98" t="inlineStr">
        <is>
          <t>List Price $159.94</t>
        </is>
      </c>
    </row>
    <row r="164" ht="62" customHeight="1">
      <c r="A164" s="10">
        <f>_xlfn.IMAGE("https://images-na.ssl-images-amazon.com/images/I/71NxE1i+4jL.jpg")</f>
        <v/>
      </c>
      <c r="B164" s="84" t="inlineStr">
        <is>
          <t>Shilucheng</t>
        </is>
      </c>
      <c r="C164" s="32" t="inlineStr">
        <is>
          <t>Shilucheng 100% Viscose Derived from Bamboo_Sheets, Extra Deep Pocket</t>
        </is>
      </c>
      <c r="D164" s="84" t="inlineStr">
        <is>
          <t>Poor</t>
        </is>
      </c>
      <c r="E164" s="85" t="inlineStr">
        <is>
          <t>B0F2TBWTZR</t>
        </is>
      </c>
      <c r="F164" s="85" t="inlineStr">
        <is>
          <t>B0F2TBWTZR</t>
        </is>
      </c>
      <c r="G164" s="84" t="n"/>
      <c r="H164" s="84" t="n"/>
      <c r="I164" s="86" t="n">
        <v>32</v>
      </c>
      <c r="J164" s="32" t="inlineStr"/>
      <c r="K164" s="87" t="n">
        <v>69.98999999999999</v>
      </c>
      <c r="L164" s="87" t="n">
        <v>84.98999999999999</v>
      </c>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Size not stated - vs our Queen. Ours live: Helium 10 Xray, 2026-10-13; 15 children</t>
        </is>
      </c>
      <c r="R164" s="86" t="n">
        <v>39194</v>
      </c>
      <c r="S164" s="86" t="n">
        <v>18</v>
      </c>
      <c r="T164" s="91">
        <f>IF(AND(ISNUMBER(K164),ISNUMBER(S164)),K164*S164*52/12,"")</f>
        <v/>
      </c>
      <c r="U164" s="92" t="n">
        <v>4.5</v>
      </c>
      <c r="V164" s="86" t="n">
        <v>1639</v>
      </c>
      <c r="W164" s="93" t="n">
        <v>46307</v>
      </c>
      <c r="X164" s="93" t="n">
        <v>45744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v>-0.9655172413793104</v>
      </c>
      <c r="AR164" s="96" t="inlineStr">
        <is>
          <t>Y</t>
        </is>
      </c>
      <c r="AS164" s="96" t="inlineStr">
        <is>
          <t>List Price</t>
        </is>
      </c>
      <c r="AT164" s="97" t="n">
        <v>84.98999999999999</v>
      </c>
      <c r="AU164" s="97" t="n">
        <v>69.98999999999999</v>
      </c>
      <c r="AV164" s="96" t="inlineStr">
        <is>
          <t>Limited time deal</t>
        </is>
      </c>
      <c r="AW164" s="96" t="inlineStr">
        <is>
          <t>Y</t>
        </is>
      </c>
      <c r="AX164" s="96" t="inlineStr">
        <is>
          <t>2026-10-13 23:36:52</t>
        </is>
      </c>
      <c r="AY164" s="98" t="inlineStr">
        <is>
          <t>Prime Exclusive Discount</t>
        </is>
      </c>
      <c r="AZ164" s="98" t="inlineStr">
        <is>
          <t>11-21 to 12-01</t>
        </is>
      </c>
      <c r="BA164" s="99" t="n">
        <v>84.98999999999999</v>
      </c>
      <c r="BB164" s="99" t="n">
        <v>64.59</v>
      </c>
      <c r="BC164" s="88">
        <f>IF(AND(ISNUMBER(BA164),ISNUMBER(BB164),N(BA164)&gt;0),1-BB164/BA164,"")</f>
        <v/>
      </c>
      <c r="BD164" s="100" t="n">
        <v>28104</v>
      </c>
      <c r="BE164" s="100" t="n">
        <v>38474</v>
      </c>
      <c r="BF164" s="101">
        <f>IF(AND(ISNUMBER(BD164),ISNUMBER(BE164),N(BE164)&gt;0),BD164/BE164,"")</f>
        <v/>
      </c>
      <c r="BG164" s="98" t="inlineStr">
        <is>
          <t>N</t>
        </is>
      </c>
      <c r="BH164" s="98" t="inlineStr">
        <is>
          <t>Coupon 20% (11-02 to 11-12); List Price $84.99</t>
        </is>
      </c>
    </row>
    <row r="165" ht="62" customHeight="1">
      <c r="A165" s="38" t="inlineStr">
        <is>
          <t>IMAGE MISSING</t>
        </is>
      </c>
      <c r="B165" s="84" t="inlineStr">
        <is>
          <t>Bamboo Bay</t>
        </is>
      </c>
      <c r="C165" s="32" t="inlineStr">
        <is>
          <t>Bamboo Sheets</t>
        </is>
      </c>
      <c r="D165" s="84" t="inlineStr">
        <is>
          <t>Poor</t>
        </is>
      </c>
      <c r="E165" s="85" t="inlineStr">
        <is>
          <t>B0DLF1SWJ5</t>
        </is>
      </c>
      <c r="F165" s="85" t="inlineStr">
        <is>
          <t>B07TBHLZJM</t>
        </is>
      </c>
      <c r="G165" s="84" t="n"/>
      <c r="H165" s="84" t="n"/>
      <c r="I165" s="86" t="n"/>
      <c r="J165" s="32" t="inlineStr"/>
      <c r="K165" s="87" t="n">
        <v>79.98</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Size not stated - vs our Queen. Ours live: Helium 10 Xray, 2026-10-13; 15 children</t>
        </is>
      </c>
      <c r="R165" s="86" t="n">
        <v>131083</v>
      </c>
      <c r="S165" s="86" t="n">
        <v>5</v>
      </c>
      <c r="T165" s="91">
        <f>IF(AND(ISNUMBER(K165),ISNUMBER(S165)),K165*S165*52/12,"")</f>
        <v/>
      </c>
      <c r="U165" s="92" t="n">
        <v>4.5</v>
      </c>
      <c r="V165" s="86" t="n">
        <v>2691</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79.98</v>
      </c>
      <c r="AV165" s="96" t="inlineStr">
        <is>
          <t>none</t>
        </is>
      </c>
      <c r="AW165" s="96" t="inlineStr">
        <is>
          <t>Y</t>
        </is>
      </c>
      <c r="AX165" s="96" t="inlineStr">
        <is>
          <t>2026-10-13 23:35:44</t>
        </is>
      </c>
      <c r="AY165" s="98" t="inlineStr">
        <is>
          <t>None</t>
        </is>
      </c>
      <c r="AZ165" s="103" t="n"/>
      <c r="BA165" s="99" t="n">
        <v>86.98999999999999</v>
      </c>
      <c r="BB165" s="99" t="n">
        <v>93.48</v>
      </c>
      <c r="BC165" s="88">
        <f>IF(AND(ISNUMBER(BA165),ISNUMBER(BB165),N(BA165)&gt;0),1-BB165/BA165,"")</f>
        <v/>
      </c>
      <c r="BD165" s="100" t="n">
        <v>43439</v>
      </c>
      <c r="BE165" s="100" t="n">
        <v>53047</v>
      </c>
      <c r="BF165" s="101">
        <f>IF(AND(ISNUMBER(BD165),ISNUMBER(BE165),N(BE165)&gt;0),BD165/BE165,"")</f>
        <v/>
      </c>
      <c r="BG165" s="98" t="inlineStr">
        <is>
          <t>N</t>
        </is>
      </c>
      <c r="BH165" s="98" t="inlineStr">
        <is>
          <t>Buy Box RAISED in BFCM week (median $109.98 vs $86.99 before); List Price $129.98</t>
        </is>
      </c>
    </row>
    <row r="166" ht="62" customHeight="1">
      <c r="A166" s="38" t="inlineStr">
        <is>
          <t>IMAGE MISSING</t>
        </is>
      </c>
      <c r="B166" s="84" t="inlineStr">
        <is>
          <t>LBRO2M</t>
        </is>
      </c>
      <c r="C166" s="32" t="inlineStr">
        <is>
          <t>LBRO2M Cooling Bed Sheet 100% Viscose Derived from Bamboo Sheet Set Queen Size 6</t>
        </is>
      </c>
      <c r="D166" s="84" t="inlineStr">
        <is>
          <t>Poor</t>
        </is>
      </c>
      <c r="E166" s="85" t="inlineStr">
        <is>
          <t>B0F9FK3L6J</t>
        </is>
      </c>
      <c r="F166" s="85" t="inlineStr">
        <is>
          <t>B0F9FK7SMW</t>
        </is>
      </c>
      <c r="G166" s="84" t="inlineStr">
        <is>
          <t>Queen</t>
        </is>
      </c>
      <c r="H166" s="84" t="n"/>
      <c r="I166" s="86" t="n"/>
      <c r="J166" s="32" t="inlineStr"/>
      <c r="K166" s="87" t="n">
        <v>94.98999999999999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(Queen). Ours live: Helium 10 Xray, 2026-10-13; 15 children</t>
        </is>
      </c>
      <c r="R166" s="86" t="n">
        <v>1003118</v>
      </c>
      <c r="S166" s="86" t="n">
        <v>5</v>
      </c>
      <c r="T166" s="91">
        <f>IF(AND(ISNUMBER(K166),ISNUMBER(S166)),K166*S166*52/12,"")</f>
        <v/>
      </c>
      <c r="U166" s="92" t="n">
        <v>4.4</v>
      </c>
      <c r="V166" s="86" t="n">
        <v>18</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23:36:36</t>
        </is>
      </c>
      <c r="AY166" s="98" t="inlineStr">
        <is>
          <t>Prime Exclusive Discount</t>
        </is>
      </c>
      <c r="AZ166" s="98" t="inlineStr">
        <is>
          <t>11-22 to 12-01</t>
        </is>
      </c>
      <c r="BA166" s="99" t="n">
        <v>95.98999999999999</v>
      </c>
      <c r="BB166" s="99" t="n">
        <v>67.19</v>
      </c>
      <c r="BC166" s="88">
        <f>IF(AND(ISNUMBER(BA166),ISNUMBER(BB166),N(BA166)&gt;0),1-BB166/BA166,"")</f>
        <v/>
      </c>
      <c r="BD166" s="100" t="n">
        <v>114176</v>
      </c>
      <c r="BE166" s="100" t="n">
        <v>68746</v>
      </c>
      <c r="BF166" s="101">
        <f>IF(AND(ISNUMBER(BD166),ISNUMBER(BE166),N(BE166)&gt;0),BD166/BE166,"")</f>
        <v/>
      </c>
      <c r="BG166" s="98" t="inlineStr">
        <is>
          <t>N</t>
        </is>
      </c>
      <c r="BH166" s="98" t="inlineStr">
        <is>
          <t>Lightning Deal 11-01 to 11-01; List Price $179.97</t>
        </is>
      </c>
    </row>
    <row r="167" ht="62" customHeight="1">
      <c r="A167" s="10">
        <f>_xlfn.IMAGE("https://images-na.ssl-images-amazon.com/images/I/71YlZk0Q9-L.jpg")</f>
        <v/>
      </c>
      <c r="B167" s="84" t="inlineStr">
        <is>
          <t>TWK</t>
        </is>
      </c>
      <c r="C167" s="32" t="inlineStr">
        <is>
          <t>TWK Luxury Sheet Set, Genuine 100% Viscose Derived from Bamboo, Cooling &amp; Breathable, Silky Soft, Bedding Sheets &amp; Pillowcases (White, King(78 * 80 * 15))</t>
        </is>
      </c>
      <c r="D167" s="84" t="inlineStr">
        <is>
          <t>Poor</t>
        </is>
      </c>
      <c r="E167" s="85" t="inlineStr">
        <is>
          <t>B0GVP3B7LS</t>
        </is>
      </c>
      <c r="F167" s="85" t="inlineStr">
        <is>
          <t>B0GVP3B7LS</t>
        </is>
      </c>
      <c r="G167" s="84" t="inlineStr">
        <is>
          <t>King</t>
        </is>
      </c>
      <c r="H167" s="84" t="inlineStr">
        <is>
          <t>White</t>
        </is>
      </c>
      <c r="I167" s="86" t="n">
        <v>1</v>
      </c>
      <c r="J167" s="32" t="inlineStr"/>
      <c r="K167" s="87" t="n">
        <v>46.74</v>
      </c>
      <c r="L167" s="87" t="n"/>
      <c r="M167" s="88">
        <f>IF(AND(ISNUMBER(L167),ISNUMBER(K167),N(K167)&gt;0),L167/K167-1,"")</f>
        <v/>
      </c>
      <c r="N167" s="89">
        <f>IF(M167="","No List Price",IF(M167&lt;=0,"At/below price",IF(M167&lt;=0.12,"&lt;=12% STR zone",IF(M167&lt;=0.25,"12-25%","&gt;25% over"))))</f>
        <v/>
      </c>
      <c r="O167" s="87" t="n">
        <v>99.98999999999999</v>
      </c>
      <c r="P167" s="90">
        <f>IF(AND(ISNUMBER(K167),ISNUMBER(O167),N(O167)&gt;0),K167/O167-1,"")</f>
        <v/>
      </c>
      <c r="Q167" s="32" t="inlineStr">
        <is>
          <t>Same size (King). Ours live: Helium 10 Xray, 2026-10-13; 16 children</t>
        </is>
      </c>
      <c r="R167" s="86" t="n">
        <v>2065761</v>
      </c>
      <c r="S167" s="86" t="n">
        <v>5</v>
      </c>
      <c r="T167" s="91">
        <f>IF(AND(ISNUMBER(K167),ISNUMBER(S167)),K167*S167*52/12,"")</f>
        <v/>
      </c>
      <c r="U167" s="92" t="n">
        <v>4.5</v>
      </c>
      <c r="V167" s="86" t="n">
        <v>11</v>
      </c>
      <c r="W167" s="93" t="n">
        <v>46307</v>
      </c>
      <c r="X167" s="93" t="n">
        <v>46078</v>
      </c>
      <c r="Y167" s="84" t="inlineStr">
        <is>
          <t>FBM</t>
        </is>
      </c>
      <c r="Z167" s="84" t="inlineStr">
        <is>
          <t>N/A</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23:36:57</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38" t="inlineStr">
        <is>
          <t>IMAGE MISSING</t>
        </is>
      </c>
      <c r="B168" s="84" t="inlineStr">
        <is>
          <t>TWK</t>
        </is>
      </c>
      <c r="C168" s="32" t="inlineStr">
        <is>
          <t>4 Piece Bamboo Sheet Set</t>
        </is>
      </c>
      <c r="D168" s="84" t="inlineStr">
        <is>
          <t>Poor</t>
        </is>
      </c>
      <c r="E168" s="85" t="inlineStr">
        <is>
          <t>B0GKFHP6L6</t>
        </is>
      </c>
      <c r="F168" s="85" t="inlineStr">
        <is>
          <t>B0GW7H7RHY</t>
        </is>
      </c>
      <c r="G168" s="84" t="n"/>
      <c r="H168" s="84" t="n"/>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Size not stated - vs our Queen. Ours live: Helium 10 Xray, 2026-10-13; 15 children</t>
        </is>
      </c>
      <c r="R168" s="86" t="n">
        <v>4355899</v>
      </c>
      <c r="S168" s="86" t="n">
        <v>5</v>
      </c>
      <c r="T168" s="91">
        <f>IF(AND(ISNUMBER(K168),ISNUMBER(S168)),K168*S168*52/12,"")</f>
        <v/>
      </c>
      <c r="U168" s="92" t="n">
        <v>4.5</v>
      </c>
      <c r="V168" s="86" t="n">
        <v>2</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23:37:03</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103" t="n"/>
    </row>
    <row r="169" ht="62" customHeight="1">
      <c r="A169" s="10">
        <f>_xlfn.IMAGE("https://images-na.ssl-images-amazon.com/images/I/71gw0WpuNuL.jpg")</f>
        <v/>
      </c>
      <c r="B169" s="84" t="inlineStr">
        <is>
          <t>TWK</t>
        </is>
      </c>
      <c r="C169" s="32" t="inlineStr">
        <is>
          <t>TWK Luxury Sheet Set, Genuine 100% Organic Viscose Derived from Bamboo, Cooling &amp; Breathable, Silky Soft, Bedding Sheets &amp; Pillowcases (Mist Gray, King)</t>
        </is>
      </c>
      <c r="D169" s="84" t="inlineStr">
        <is>
          <t>Poor</t>
        </is>
      </c>
      <c r="E169" s="85" t="inlineStr">
        <is>
          <t>B0DYT2QWLC</t>
        </is>
      </c>
      <c r="F169" s="85" t="inlineStr">
        <is>
          <t>B0DYT2QWLC</t>
        </is>
      </c>
      <c r="G169" s="84" t="inlineStr">
        <is>
          <t>King</t>
        </is>
      </c>
      <c r="H169" s="84" t="inlineStr">
        <is>
          <t>Mist Gray</t>
        </is>
      </c>
      <c r="I169" s="86" t="n">
        <v>1</v>
      </c>
      <c r="J169" s="32" t="inlineStr"/>
      <c r="K169" s="87" t="n">
        <v>109.99</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1506045</v>
      </c>
      <c r="S169" s="86" t="n">
        <v>5</v>
      </c>
      <c r="T169" s="91">
        <f>IF(AND(ISNUMBER(K169),ISNUMBER(S169)),K169*S169*52/12,"")</f>
        <v/>
      </c>
      <c r="U169" s="92" t="n">
        <v>4.5</v>
      </c>
      <c r="V169" s="86" t="n">
        <v>39</v>
      </c>
      <c r="W169" s="93" t="n">
        <v>46307</v>
      </c>
      <c r="X169" s="93" t="n">
        <v>45716</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23:37:00</t>
        </is>
      </c>
      <c r="AY169" s="98" t="inlineStr">
        <is>
          <t>Coupon only</t>
        </is>
      </c>
      <c r="AZ169" s="98" t="inlineStr">
        <is>
          <t>11-20 to 12-05</t>
        </is>
      </c>
      <c r="BA169" s="99" t="n">
        <v>69</v>
      </c>
      <c r="BB169" s="99" t="n">
        <v>74</v>
      </c>
      <c r="BC169" s="88">
        <f>IF(AND(ISNUMBER(BA169),ISNUMBER(BB169),N(BA169)&gt;0),1-BB169/BA169,"")</f>
        <v/>
      </c>
      <c r="BD169" s="100" t="n">
        <v>46533</v>
      </c>
      <c r="BE169" s="100" t="n">
        <v>67944</v>
      </c>
      <c r="BF169" s="101">
        <f>IF(AND(ISNUMBER(BD169),ISNUMBER(BE169),N(BE169)&gt;0),BD169/BE169,"")</f>
        <v/>
      </c>
      <c r="BG169" s="98" t="inlineStr">
        <is>
          <t>N</t>
        </is>
      </c>
      <c r="BH169" s="98" t="inlineStr">
        <is>
          <t>Coupon 30%; Buy Box RAISED in BFCM week (median $79.00 vs $69.00 before); List Price $69.00</t>
        </is>
      </c>
    </row>
    <row r="170" ht="62" customHeight="1">
      <c r="A170" s="38" t="inlineStr">
        <is>
          <t>IMAGE MISSING</t>
        </is>
      </c>
      <c r="B170" s="84" t="inlineStr">
        <is>
          <t>Vesta</t>
        </is>
      </c>
      <c r="C170" s="32" t="inlineStr">
        <is>
          <t>Vesta Sheet Set – Soft, Breathable &amp; Cooling, 100% Viscose Derived from Bamboo,</t>
        </is>
      </c>
      <c r="D170" s="84" t="inlineStr">
        <is>
          <t>Poor</t>
        </is>
      </c>
      <c r="E170" s="85" t="inlineStr">
        <is>
          <t>B0CZRJY68B</t>
        </is>
      </c>
      <c r="F170" s="85" t="inlineStr">
        <is>
          <t>B0DM214YG3</t>
        </is>
      </c>
      <c r="G170" s="84" t="n"/>
      <c r="H170" s="84" t="n"/>
      <c r="I170" s="86" t="n"/>
      <c r="J170" s="32" t="inlineStr"/>
      <c r="K170" s="87" t="n">
        <v>174.3</v>
      </c>
      <c r="L170" s="87" t="n"/>
      <c r="M170" s="88">
        <f>IF(AND(ISNUMBER(L170),ISNUMBER(K170),N(K170)&gt;0),L170/K170-1,"")</f>
        <v/>
      </c>
      <c r="N170" s="89">
        <f>IF(M170="","No List Price",IF(M170&lt;=0,"At/below price",IF(M170&lt;=0.12,"&lt;=12% STR zone",IF(M170&lt;=0.25,"12-25%","&gt;25% over"))))</f>
        <v/>
      </c>
      <c r="O170" s="87" t="n">
        <v>94.98999999999999</v>
      </c>
      <c r="P170" s="90">
        <f>IF(AND(ISNUMBER(K170),ISNUMBER(O170),N(O170)&gt;0),K170/O170-1,"")</f>
        <v/>
      </c>
      <c r="Q170" s="32" t="inlineStr">
        <is>
          <t>Size not stated - vs our Queen. Ours live: Helium 10 Xray, 2026-10-13; 15 children</t>
        </is>
      </c>
      <c r="R170" s="86" t="n">
        <v>591414</v>
      </c>
      <c r="S170" s="86" t="n">
        <v>5</v>
      </c>
      <c r="T170" s="91">
        <f>IF(AND(ISNUMBER(K170),ISNUMBER(S170)),K170*S170*52/12,"")</f>
        <v/>
      </c>
      <c r="U170" s="92" t="n">
        <v>4.3</v>
      </c>
      <c r="V170" s="86" t="n">
        <v>35</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174.3</v>
      </c>
      <c r="AV170" s="96" t="inlineStr">
        <is>
          <t>none</t>
        </is>
      </c>
      <c r="AW170" s="96" t="inlineStr">
        <is>
          <t>Y</t>
        </is>
      </c>
      <c r="AX170" s="96" t="inlineStr">
        <is>
          <t>2026-10-13 23:37:06</t>
        </is>
      </c>
      <c r="AY170" s="98" t="inlineStr">
        <is>
          <t>None</t>
        </is>
      </c>
      <c r="AZ170" s="103" t="n"/>
      <c r="BA170" s="99" t="n">
        <v>174.3</v>
      </c>
      <c r="BB170" s="99" t="n">
        <v>174.3</v>
      </c>
      <c r="BC170" s="88">
        <f>IF(AND(ISNUMBER(BA170),ISNUMBER(BB170),N(BA170)&gt;0),1-BB170/BA170,"")</f>
        <v/>
      </c>
      <c r="BD170" s="100" t="n">
        <v>1047082</v>
      </c>
      <c r="BE170" s="100" t="n">
        <v>909398</v>
      </c>
      <c r="BF170" s="101">
        <f>IF(AND(ISNUMBER(BD170),ISNUMBER(BE170),N(BE170)&gt;0),BD170/BE170,"")</f>
        <v/>
      </c>
      <c r="BG170" s="98" t="inlineStr">
        <is>
          <t>N</t>
        </is>
      </c>
      <c r="BH170" s="98" t="inlineStr">
        <is>
          <t>List Price $174.30</t>
        </is>
      </c>
    </row>
    <row r="172" ht="20" customHeight="1">
      <c r="A172" s="54" t="inlineStr">
        <is>
          <t>5 · WHAT THIS MEANS FOR BFCM</t>
        </is>
      </c>
    </row>
    <row r="173" ht="30" customHeight="1">
      <c r="A173" s="105" t="inlineStr">
        <is>
          <t>•  Who sells most: Love's cabin ~924/wk at $37.99 (List $44.99, +18%); Bedsure ~809/wk at $62.99 (List $69.99, +11%); Pure Bamboo ~809/wk at $109.99; Hotel Sheets Direct ~347/wk at $79.99; KRIMANO ~185/wk at $84.99. Tracked rivals ~4,821 units/wk; we sell ~476/wk (9.0% of the tracked set).</t>
        </is>
      </c>
    </row>
    <row r="174" ht="18" customHeight="1">
      <c r="A174" s="105" t="inlineStr">
        <is>
          <t>•  Strikethrough: 14 of 46 rivals set a List Price above price; 3 within 12%: Bedsure +11%, AiAngu +7%, Kickoff Home +10%.</t>
        </is>
      </c>
    </row>
    <row r="175" ht="30" customHeight="1">
      <c r="A175" s="105" t="inlineStr">
        <is>
          <t>•  Price: 29 of 46 rivals sit below our price today (same size where the title states one). Cheapest strong rivals: Shilucheng $34.99, Shilucheng $37.90, BAMPURE $37.99, Love's cabin $37.99.</t>
        </is>
      </c>
    </row>
    <row r="176" ht="30" customHeight="1">
      <c r="A176"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7" ht="30" customHeight="1">
      <c r="A177"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8" ht="30" customHeight="1">
      <c r="A178" s="105" t="inlineStr">
        <is>
          <t>•  Brand ads: Bedsure (SB 94%, SBV 65%), Pure Bamboo (SB 82%, SBV 88%), Bedsure (SB 98%, SBV 53%), BC BELLA COTERIE (SB 57%, SBV 56%), GOKOTTA (SB 8%, SBV 85%) hold Sponsored Brands / video on most of their traffic - the plan has our SB, SBV and display live by Nov 1.</t>
        </is>
      </c>
    </row>
    <row r="179" ht="18" customHeight="1">
      <c r="A179" s="105" t="inlineStr">
        <is>
          <t>•  Our BFCM 2025: 2.49x daily sales in BFCM week vs the 30 days before; TACoS 6.4% vs 7.4% before; December 1.36x.</t>
        </is>
      </c>
    </row>
    <row r="180" ht="18" customHeight="1">
      <c r="A180" s="105" t="inlineStr">
        <is>
          <t>•  Prime Day 2026: our organic visibility 1.44x vs rivals' median 1.25x (n=14) - we held or out-gained rivals.</t>
        </is>
      </c>
    </row>
    <row r="181" ht="30" customHeight="1">
      <c r="A181"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2" ht="18" customHeight="1">
      <c r="A182" s="105" t="inlineStr">
        <is>
          <t>•  1 rival not in the Keepa pulls yet (yellow BFCM 2025 columns) - remaining P2 batches, AGENT_PROMPTS Prompt 2.</t>
        </is>
      </c>
    </row>
  </sheetData>
  <autoFilter ref="B124:BH170"/>
  <mergeCells count="73">
    <mergeCell ref="A15:BH15"/>
    <mergeCell ref="A108:C108"/>
    <mergeCell ref="A182:BH182"/>
    <mergeCell ref="AY123:BH123"/>
    <mergeCell ref="L5:Q5"/>
    <mergeCell ref="AR123:AX123"/>
    <mergeCell ref="A1:BH1"/>
    <mergeCell ref="A178:BH178"/>
    <mergeCell ref="Q11:T11"/>
    <mergeCell ref="L8:Q8"/>
    <mergeCell ref="A119:BH119"/>
    <mergeCell ref="A123:H123"/>
    <mergeCell ref="L4:Q4"/>
    <mergeCell ref="D7:I7"/>
    <mergeCell ref="A13:D13"/>
    <mergeCell ref="A113:C113"/>
    <mergeCell ref="I13:L13"/>
    <mergeCell ref="A173:BH173"/>
    <mergeCell ref="A172:BH172"/>
    <mergeCell ref="A16:BH16"/>
    <mergeCell ref="A174:BH174"/>
    <mergeCell ref="X123:Z123"/>
    <mergeCell ref="D4:I4"/>
    <mergeCell ref="L10:Q10"/>
    <mergeCell ref="E12:H12"/>
    <mergeCell ref="Q13:T13"/>
    <mergeCell ref="A177:BH177"/>
    <mergeCell ref="D9:I9"/>
    <mergeCell ref="A118:BH118"/>
    <mergeCell ref="U12:X12"/>
    <mergeCell ref="L9:Q9"/>
    <mergeCell ref="Q12:T12"/>
    <mergeCell ref="A106:C106"/>
    <mergeCell ref="A11:D11"/>
    <mergeCell ref="A109:C109"/>
    <mergeCell ref="I11:L11"/>
    <mergeCell ref="A3:BH3"/>
    <mergeCell ref="L6:Q6"/>
    <mergeCell ref="D8:I8"/>
    <mergeCell ref="A4:B9"/>
    <mergeCell ref="A105:BH105"/>
    <mergeCell ref="T6:Y6"/>
    <mergeCell ref="A112:C112"/>
    <mergeCell ref="AA123:AQ123"/>
    <mergeCell ref="K123:W123"/>
    <mergeCell ref="A179:BH179"/>
    <mergeCell ref="A175:BH175"/>
    <mergeCell ref="D5:I5"/>
    <mergeCell ref="A111:C111"/>
    <mergeCell ref="A116:BH116"/>
    <mergeCell ref="M11:P11"/>
    <mergeCell ref="U11:X11"/>
    <mergeCell ref="A114:C114"/>
    <mergeCell ref="A181:BH181"/>
    <mergeCell ref="A122:BH122"/>
    <mergeCell ref="E13:H13"/>
    <mergeCell ref="A180:BH180"/>
    <mergeCell ref="D10:I10"/>
    <mergeCell ref="L7:Q7"/>
    <mergeCell ref="T5:Y5"/>
    <mergeCell ref="A107:C107"/>
    <mergeCell ref="A121:BH121"/>
    <mergeCell ref="A12:D12"/>
    <mergeCell ref="M13:P13"/>
    <mergeCell ref="A115:BH115"/>
    <mergeCell ref="I12:L12"/>
    <mergeCell ref="U13:X13"/>
    <mergeCell ref="A117:BH117"/>
    <mergeCell ref="M12:P12"/>
    <mergeCell ref="T4:Y4"/>
    <mergeCell ref="D6:I6"/>
    <mergeCell ref="E11:H11"/>
    <mergeCell ref="A176:BH176"/>
  </mergeCells>
  <conditionalFormatting sqref="N125:N170">
    <cfRule type="expression" priority="1" dxfId="1">
      <formula>N125="&lt;=12% STR zone"</formula>
    </cfRule>
  </conditionalFormatting>
  <conditionalFormatting sqref="W125:W170">
    <cfRule type="expression" priority="2" dxfId="0">
      <formula>AND(ISNUMBER(W125),W125&lt;DATE(2026,10,6))</formula>
    </cfRule>
  </conditionalFormatting>
  <conditionalFormatting sqref="Q125:Q170">
    <cfRule type="expression" priority="3" dxfId="0">
      <formula>ISNUMBER(SEARCH("STALE",Q125))</formula>
    </cfRule>
  </conditionalFormatting>
  <conditionalFormatting sqref="P125:P170">
    <cfRule type="expression" priority="4" dxfId="0">
      <formula>AND(ISNUMBER(P125),P125&lt;0)</formula>
    </cfRule>
  </conditionalFormatting>
  <dataValidations count="3">
    <dataValidation sqref="AR125:AR170 BG125:BG170" showDropDown="0" showInputMessage="0" showErrorMessage="0" allowBlank="1" type="list">
      <formula1>"Y,N"</formula1>
    </dataValidation>
    <dataValidation sqref="AS125:AS170" showDropDown="0" showInputMessage="0" showErrorMessage="0" allowBlank="1" type="list">
      <formula1>"List Price,Typical price,Was price,None"</formula1>
    </dataValidation>
    <dataValidation sqref="AY125: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 xmlns:r="http://schemas.openxmlformats.org/officeDocument/2006/relationships" ref="E155" r:id="rId62"/>
    <hyperlink xmlns:r="http://schemas.openxmlformats.org/officeDocument/2006/relationships" ref="F155" r:id="rId63"/>
    <hyperlink xmlns:r="http://schemas.openxmlformats.org/officeDocument/2006/relationships" ref="E156" r:id="rId64"/>
    <hyperlink xmlns:r="http://schemas.openxmlformats.org/officeDocument/2006/relationships" ref="F156" r:id="rId65"/>
    <hyperlink xmlns:r="http://schemas.openxmlformats.org/officeDocument/2006/relationships" ref="E157" r:id="rId66"/>
    <hyperlink xmlns:r="http://schemas.openxmlformats.org/officeDocument/2006/relationships" ref="F157" r:id="rId67"/>
    <hyperlink xmlns:r="http://schemas.openxmlformats.org/officeDocument/2006/relationships" ref="E158" r:id="rId68"/>
    <hyperlink xmlns:r="http://schemas.openxmlformats.org/officeDocument/2006/relationships" ref="F158" r:id="rId69"/>
    <hyperlink xmlns:r="http://schemas.openxmlformats.org/officeDocument/2006/relationships" ref="E159" r:id="rId70"/>
    <hyperlink xmlns:r="http://schemas.openxmlformats.org/officeDocument/2006/relationships" ref="F159" r:id="rId71"/>
    <hyperlink xmlns:r="http://schemas.openxmlformats.org/officeDocument/2006/relationships" ref="E160" r:id="rId72"/>
    <hyperlink xmlns:r="http://schemas.openxmlformats.org/officeDocument/2006/relationships" ref="F160" r:id="rId73"/>
    <hyperlink xmlns:r="http://schemas.openxmlformats.org/officeDocument/2006/relationships" ref="E161" r:id="rId74"/>
    <hyperlink xmlns:r="http://schemas.openxmlformats.org/officeDocument/2006/relationships" ref="F161" r:id="rId75"/>
    <hyperlink xmlns:r="http://schemas.openxmlformats.org/officeDocument/2006/relationships" ref="E162" r:id="rId76"/>
    <hyperlink xmlns:r="http://schemas.openxmlformats.org/officeDocument/2006/relationships" ref="F162" r:id="rId77"/>
    <hyperlink xmlns:r="http://schemas.openxmlformats.org/officeDocument/2006/relationships" ref="E163" r:id="rId78"/>
    <hyperlink xmlns:r="http://schemas.openxmlformats.org/officeDocument/2006/relationships" ref="F163" r:id="rId79"/>
    <hyperlink xmlns:r="http://schemas.openxmlformats.org/officeDocument/2006/relationships" ref="E164" r:id="rId80"/>
    <hyperlink xmlns:r="http://schemas.openxmlformats.org/officeDocument/2006/relationships" ref="F164" r:id="rId81"/>
    <hyperlink xmlns:r="http://schemas.openxmlformats.org/officeDocument/2006/relationships" ref="E165" r:id="rId82"/>
    <hyperlink xmlns:r="http://schemas.openxmlformats.org/officeDocument/2006/relationships" ref="F165" r:id="rId83"/>
    <hyperlink xmlns:r="http://schemas.openxmlformats.org/officeDocument/2006/relationships" ref="E166" r:id="rId84"/>
    <hyperlink xmlns:r="http://schemas.openxmlformats.org/officeDocument/2006/relationships" ref="F166" r:id="rId85"/>
    <hyperlink xmlns:r="http://schemas.openxmlformats.org/officeDocument/2006/relationships" ref="E167" r:id="rId86"/>
    <hyperlink xmlns:r="http://schemas.openxmlformats.org/officeDocument/2006/relationships" ref="F167" r:id="rId87"/>
    <hyperlink xmlns:r="http://schemas.openxmlformats.org/officeDocument/2006/relationships" ref="E168" r:id="rId88"/>
    <hyperlink xmlns:r="http://schemas.openxmlformats.org/officeDocument/2006/relationships" ref="F168" r:id="rId89"/>
    <hyperlink xmlns:r="http://schemas.openxmlformats.org/officeDocument/2006/relationships" ref="E169" r:id="rId90"/>
    <hyperlink xmlns:r="http://schemas.openxmlformats.org/officeDocument/2006/relationships" ref="F169" r:id="rId91"/>
    <hyperlink xmlns:r="http://schemas.openxmlformats.org/officeDocument/2006/relationships" ref="E170" r:id="rId92"/>
    <hyperlink xmlns:r="http://schemas.openxmlformats.org/officeDocument/2006/relationships" ref="F170"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 (title)</t>
        </is>
      </c>
      <c r="H121" s="22" t="inlineStr">
        <is>
          <t>Colour (title)</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38" t="inlineStr">
        <is>
          <t>IMAGE MISSING</t>
        </is>
      </c>
      <c r="B124" s="84" t="inlineStr">
        <is>
          <t>BAMPURE</t>
        </is>
      </c>
      <c r="C124" s="32" t="inlineStr">
        <is>
          <t>Bamboo Sheets</t>
        </is>
      </c>
      <c r="D124" s="84" t="inlineStr">
        <is>
          <t>Aspirational</t>
        </is>
      </c>
      <c r="E124" s="85" t="inlineStr">
        <is>
          <t>B0FH2WGKJV</t>
        </is>
      </c>
      <c r="F124" s="85" t="inlineStr">
        <is>
          <t>B07XC2KVM7</t>
        </is>
      </c>
      <c r="G124" s="84" t="n"/>
      <c r="H124" s="84" t="n"/>
      <c r="I124" s="86" t="n"/>
      <c r="J124" s="32" t="inlineStr"/>
      <c r="K124" s="87" t="n">
        <v>37.99</v>
      </c>
      <c r="L124" s="87" t="n"/>
      <c r="M124" s="88">
        <f>IF(AND(ISNUMBER(L124),ISNUMBER(K124),N(K124)&gt;0),L124/K124-1,"")</f>
        <v/>
      </c>
      <c r="N124" s="89">
        <f>IF(M124="","No List Price",IF(M124&lt;=0,"At/below price",IF(M124&lt;=0.12,"&lt;=12% STR zone",IF(M124&lt;=0.25,"12-25%","&gt;25% over"))))</f>
        <v/>
      </c>
      <c r="O124" s="87" t="n">
        <v>64.98999999999999</v>
      </c>
      <c r="P124" s="90">
        <f>IF(AND(ISNUMBER(K124),ISNUMBER(O124),N(O124)&gt;0),K124/O124-1,"")</f>
        <v/>
      </c>
      <c r="Q124" s="32" t="inlineStr">
        <is>
          <t>Size not stated - vs our Queen. Ours live: SellerBoard listing price, 2026-10-14; 17 children</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38" t="inlineStr">
        <is>
          <t>IMAGE MISSING</t>
        </is>
      </c>
      <c r="B125" s="84" t="inlineStr">
        <is>
          <t>BC BELLA COTERIE</t>
        </is>
      </c>
      <c r="C125" s="32" t="inlineStr">
        <is>
          <t>4 Piece Bamboo Sheet Set</t>
        </is>
      </c>
      <c r="D125" s="84" t="inlineStr">
        <is>
          <t>Aspirational</t>
        </is>
      </c>
      <c r="E125" s="85" t="inlineStr">
        <is>
          <t>B0GKBNZ8TC</t>
        </is>
      </c>
      <c r="F125" s="85" t="inlineStr">
        <is>
          <t>B0G674ZDTV</t>
        </is>
      </c>
      <c r="G125" s="84" t="n"/>
      <c r="H125" s="84" t="n"/>
      <c r="I125" s="86" t="n"/>
      <c r="J125" s="32" t="inlineStr"/>
      <c r="K125" s="87" t="n">
        <v>129.99</v>
      </c>
      <c r="L125" s="87" t="n"/>
      <c r="M125" s="88">
        <f>IF(AND(ISNUMBER(L125),ISNUMBER(K125),N(K125)&gt;0),L125/K125-1,"")</f>
        <v/>
      </c>
      <c r="N125" s="89">
        <f>IF(M125="","No List Price",IF(M125&lt;=0,"At/below price",IF(M125&lt;=0.12,"&lt;=12% STR zone",IF(M125&lt;=0.25,"12-25%","&gt;25% over"))))</f>
        <v/>
      </c>
      <c r="O125" s="87" t="n">
        <v>64.98999999999999</v>
      </c>
      <c r="P125" s="90">
        <f>IF(AND(ISNUMBER(K125),ISNUMBER(O125),N(O125)&gt;0),K125/O125-1,"")</f>
        <v/>
      </c>
      <c r="Q125" s="32" t="inlineStr">
        <is>
          <t>Size not stated - vs our Queen. Ours live: SellerBoard listing price, 2026-10-14; 17 children</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n"/>
      <c r="I126" s="86" t="n">
        <v>43</v>
      </c>
      <c r="J126" s="32" t="inlineStr">
        <is>
          <t>B0FT7LV7PP (47%), B0FT7LZ2CD (42%)</t>
        </is>
      </c>
      <c r="K126" s="87" t="n">
        <v>84.98999999999999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n"/>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n"/>
      <c r="H129" s="84" t="n"/>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64.98999999999999</v>
      </c>
      <c r="P129" s="90">
        <f>IF(AND(ISNUMBER(K129),ISNUMBER(O129),N(O129)&gt;0),K129/O129-1,"")</f>
        <v/>
      </c>
      <c r="Q129" s="32" t="inlineStr">
        <is>
          <t>Size not stated - vs our Queen. Ours live: SellerBoard listing price, 2026-10-14; 17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t>
        </is>
      </c>
      <c r="H130" s="84" t="n"/>
      <c r="I130" s="86" t="n">
        <v>258</v>
      </c>
      <c r="J130" s="32" t="inlineStr">
        <is>
          <t>B0C979FD5Z (12%), B09JTQMF5C (11%), B08L86VLZB (6%), B08L85SV5Z (5%), B09JV1NG9R (4%)</t>
        </is>
      </c>
      <c r="K130" s="87" t="n">
        <v>134.99</v>
      </c>
      <c r="L130" s="87" t="n"/>
      <c r="M130" s="88">
        <f>IF(AND(ISNUMBER(L130),ISNUMBER(K130),N(K130)&gt;0),L130/K130-1,"")</f>
        <v/>
      </c>
      <c r="N130" s="89">
        <f>IF(M130="","No List Price",IF(M130&lt;=0,"At/below price",IF(M130&lt;=0.12,"&lt;=12% STR zone",IF(M130&lt;=0.25,"12-25%","&gt;25% over"))))</f>
        <v/>
      </c>
      <c r="O130" s="87" t="n">
        <v>69.98999999999999</v>
      </c>
      <c r="P130" s="90">
        <f>IF(AND(ISNUMBER(K130),ISNUMBER(O130),N(O130)&gt;0),K130/O130-1,"")</f>
        <v/>
      </c>
      <c r="Q130" s="32" t="inlineStr">
        <is>
          <t>Same size (King). Ours live: Helium 10 Xray, 2026-10-13; 16 children</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n"/>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n"/>
      <c r="H133" s="84" t="n"/>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Size not stated - vs our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38" t="inlineStr">
        <is>
          <t>IMAGE MISSING</t>
        </is>
      </c>
      <c r="B134" s="84" t="inlineStr">
        <is>
          <t>AiAngu</t>
        </is>
      </c>
      <c r="C134" s="32" t="inlineStr">
        <is>
          <t>Bamboo Sheets</t>
        </is>
      </c>
      <c r="D134" s="84" t="inlineStr">
        <is>
          <t>Poor</t>
        </is>
      </c>
      <c r="E134" s="85" t="inlineStr">
        <is>
          <t>B0H3KP6R9B</t>
        </is>
      </c>
      <c r="F134" s="85" t="inlineStr">
        <is>
          <t>B0GX15Y7TT</t>
        </is>
      </c>
      <c r="G134" s="84" t="n"/>
      <c r="H134" s="84" t="n"/>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Size not stated - vs our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n"/>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n"/>
      <c r="H137" s="84" t="n"/>
      <c r="I137" s="86" t="n">
        <v>54</v>
      </c>
      <c r="J137" s="32" t="inlineStr"/>
      <c r="K137" s="87" t="n">
        <v>328</v>
      </c>
      <c r="L137" s="87" t="n"/>
      <c r="M137" s="88">
        <f>IF(AND(ISNUMBER(L137),ISNUMBER(K137),N(K137)&gt;0),L137/K137-1,"")</f>
        <v/>
      </c>
      <c r="N137" s="89">
        <f>IF(M137="","No List Price",IF(M137&lt;=0,"At/below price",IF(M137&lt;=0.12,"&lt;=12% STR zone",IF(M137&lt;=0.25,"12-25%","&gt;25% over"))))</f>
        <v/>
      </c>
      <c r="O137" s="87" t="n">
        <v>64.98999999999999</v>
      </c>
      <c r="P137" s="90">
        <f>IF(AND(ISNUMBER(K137),ISNUMBER(O137),N(O137)&gt;0),K137/O137-1,"")</f>
        <v/>
      </c>
      <c r="Q137" s="32" t="inlineStr">
        <is>
          <t>Size not stated - vs our Queen. Ours live: SellerBoard listing price, 2026-10-14; 17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n"/>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B09PYKYCCF</t>
        </is>
      </c>
      <c r="F140" s="85" t="inlineStr">
        <is>
          <t>B09PYKYCCF</t>
        </is>
      </c>
      <c r="G140" s="84" t="inlineStr">
        <is>
          <t>Queen</t>
        </is>
      </c>
      <c r="H140" s="84" t="n"/>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38" t="inlineStr">
        <is>
          <t>IMAGE MISSING</t>
        </is>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n"/>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n"/>
      <c r="H143" s="84" t="n"/>
      <c r="I143" s="86" t="n">
        <v>106</v>
      </c>
      <c r="J143" s="32" t="inlineStr">
        <is>
          <t>B0CHN5ZPFH (27%), B0CHN6N986 (11%), B0G84K7MZQ (9%), B0G84MQQX4 (8%), B0CHN4BSZP (5%)</t>
        </is>
      </c>
      <c r="K143" s="87" t="n">
        <v>76.98999999999999</v>
      </c>
      <c r="L143" s="87" t="n">
        <v>84.98999999999999</v>
      </c>
      <c r="M143" s="88">
        <f>IF(AND(ISNUMBER(L143),ISNUMBER(K143),N(K143)&gt;0),L143/K143-1,"")</f>
        <v/>
      </c>
      <c r="N143" s="89">
        <f>IF(M143="","No List Price",IF(M143&lt;=0,"At/below price",IF(M143&lt;=0.12,"&lt;=12% STR zone",IF(M143&lt;=0.25,"12-25%","&gt;25% over"))))</f>
        <v/>
      </c>
      <c r="O143" s="87" t="n">
        <v>64.98999999999999</v>
      </c>
      <c r="P143" s="90">
        <f>IF(AND(ISNUMBER(K143),ISNUMBER(O143),N(O143)&gt;0),K143/O143-1,"")</f>
        <v/>
      </c>
      <c r="Q143" s="32" t="inlineStr">
        <is>
          <t>Size not stated - vs our Queen. Ours live: SellerBoard listing price, 2026-10-14; 17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38" t="inlineStr">
        <is>
          <t>IMAGE MISSING</t>
        </is>
      </c>
      <c r="B144" s="84" t="inlineStr">
        <is>
          <t>LB Luxury Bamboo Market</t>
        </is>
      </c>
      <c r="C144" s="32" t="inlineStr">
        <is>
          <t>Bamboo Sheets</t>
        </is>
      </c>
      <c r="D144" s="84" t="inlineStr">
        <is>
          <t>Poor</t>
        </is>
      </c>
      <c r="E144" s="85" t="inlineStr">
        <is>
          <t>B0D1HWHDL2</t>
        </is>
      </c>
      <c r="F144" s="85" t="inlineStr">
        <is>
          <t>B0CH7N9WVC</t>
        </is>
      </c>
      <c r="G144" s="84" t="n"/>
      <c r="H144" s="84" t="n"/>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Size not stated - vs our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B0F2TBWTZR</t>
        </is>
      </c>
      <c r="F145" s="85" t="inlineStr">
        <is>
          <t>B0F2TBWTZR</t>
        </is>
      </c>
      <c r="G145" s="84" t="n"/>
      <c r="H145" s="84" t="n"/>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64.98999999999999</v>
      </c>
      <c r="P145" s="90">
        <f>IF(AND(ISNUMBER(K145),ISNUMBER(O145),N(O145)&gt;0),K145/O145-1,"")</f>
        <v/>
      </c>
      <c r="Q145" s="32" t="inlineStr">
        <is>
          <t>Size not stated - vs our Queen. Ours live: SellerBoard listing price, 2026-10-14; 17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38" t="inlineStr">
        <is>
          <t>IMAGE MISSING</t>
        </is>
      </c>
      <c r="B146" s="84" t="inlineStr">
        <is>
          <t>Bamboo Bay</t>
        </is>
      </c>
      <c r="C146" s="32" t="inlineStr">
        <is>
          <t>Bamboo Sheets</t>
        </is>
      </c>
      <c r="D146" s="84" t="inlineStr">
        <is>
          <t>Poor</t>
        </is>
      </c>
      <c r="E146" s="85" t="inlineStr">
        <is>
          <t>B0DLF1SWJ5</t>
        </is>
      </c>
      <c r="F146" s="85" t="inlineStr">
        <is>
          <t>B07TBHLZJM</t>
        </is>
      </c>
      <c r="G146" s="84" t="n"/>
      <c r="H146" s="84" t="n"/>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Size not stated - vs our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38" t="inlineStr">
        <is>
          <t>IMAGE MISSING</t>
        </is>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Queen</t>
        </is>
      </c>
      <c r="H147" s="84" t="n"/>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64.98999999999999</v>
      </c>
      <c r="P147" s="90">
        <f>IF(AND(ISNUMBER(K147),ISNUMBER(O147),N(O147)&gt;0),K147/O147-1,"")</f>
        <v/>
      </c>
      <c r="Q147" s="32" t="inlineStr">
        <is>
          <t>Same size (Queen). Ours live: SellerBoard listing price, 2026-10-14; 17 children</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TWK</t>
        </is>
      </c>
      <c r="C150" s="32" t="inlineStr">
        <is>
          <t>4 Piece Bamboo Sheet Set</t>
        </is>
      </c>
      <c r="D150" s="84" t="inlineStr">
        <is>
          <t>Poor</t>
        </is>
      </c>
      <c r="E150" s="85" t="inlineStr">
        <is>
          <t>B0GKFHP6L6</t>
        </is>
      </c>
      <c r="F150" s="85" t="inlineStr">
        <is>
          <t>B0GW7H7RHY</t>
        </is>
      </c>
      <c r="G150" s="84" t="n"/>
      <c r="H150" s="84" t="n"/>
      <c r="I150" s="86" t="n"/>
      <c r="J150" s="32" t="inlineStr"/>
      <c r="K150" s="87" t="n">
        <v>109.99</v>
      </c>
      <c r="L150" s="87" t="n"/>
      <c r="M150" s="88">
        <f>IF(AND(ISNUMBER(L150),ISNUMBER(K150),N(K150)&gt;0),L150/K150-1,"")</f>
        <v/>
      </c>
      <c r="N150" s="89">
        <f>IF(M150="","No List Price",IF(M150&lt;=0,"At/below price",IF(M150&lt;=0.12,"&lt;=12% STR zone",IF(M150&lt;=0.25,"12-25%","&gt;25% over"))))</f>
        <v/>
      </c>
      <c r="O150" s="87" t="n">
        <v>64.98999999999999</v>
      </c>
      <c r="P150" s="90">
        <f>IF(AND(ISNUMBER(K150),ISNUMBER(O150),N(O150)&gt;0),K150/O150-1,"")</f>
        <v/>
      </c>
      <c r="Q150" s="32" t="inlineStr">
        <is>
          <t>Size not stated - vs our Queen. Ours live: SellerBoard listing price, 2026-10-14; 17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n"/>
      <c r="H151" s="84" t="n"/>
      <c r="I151" s="86" t="n"/>
      <c r="J151" s="32" t="inlineStr"/>
      <c r="K151" s="87" t="n">
        <v>174.3</v>
      </c>
      <c r="L151" s="87" t="n"/>
      <c r="M151" s="88">
        <f>IF(AND(ISNUMBER(L151),ISNUMBER(K151),N(K151)&gt;0),L151/K151-1,"")</f>
        <v/>
      </c>
      <c r="N151" s="89">
        <f>IF(M151="","No List Price",IF(M151&lt;=0,"At/below price",IF(M151&lt;=0.12,"&lt;=12% STR zone",IF(M151&lt;=0.25,"12-25%","&gt;25% over"))))</f>
        <v/>
      </c>
      <c r="O151" s="87" t="n">
        <v>64.98999999999999</v>
      </c>
      <c r="P151" s="90">
        <f>IF(AND(ISNUMBER(K151),ISNUMBER(O151),N(O151)&gt;0),K151/O151-1,"")</f>
        <v/>
      </c>
      <c r="Q151" s="32" t="inlineStr">
        <is>
          <t>Size not stated - vs our Queen. Ours live: SellerBoard listing price, 2026-10-14; 17 children</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$84.99; Bambaw ~104/wk at $89.99; Bedsure ~104/wk at $89.99 (List $119.99, +33%). Tracked rivals ~2,409 units/wk; we sell ~23/wk (0.9% of the tracked set).</t>
        </is>
      </c>
    </row>
    <row r="155" ht="18" customHeight="1">
      <c r="A155" s="105" t="inlineStr">
        <is>
          <t>•  Strikethrough: 8 of 30 rivals set a List Price above price; 2 within 12%: AiAngu +7%, Kickoff Home +10%.</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n"/>
      <c r="I122" s="86" t="n">
        <v>43</v>
      </c>
      <c r="J122" s="32" t="inlineStr">
        <is>
          <t>B0FT7LV7PP (47%), B0FT7LZ2CD (42%)</t>
        </is>
      </c>
      <c r="K122" s="87" t="n">
        <v>84.98999999999999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n"/>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n"/>
      <c r="H125" s="84" t="n"/>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t>
        </is>
      </c>
      <c r="H126" s="84" t="n"/>
      <c r="I126" s="86" t="n">
        <v>258</v>
      </c>
      <c r="J126" s="32" t="inlineStr">
        <is>
          <t>B0C979FD5Z (12%), B09JTQMF5C (11%), B08L86VLZB (6%), B08L85SV5Z (5%), B09JV1NG9R (4%)</t>
        </is>
      </c>
      <c r="K126" s="87" t="n">
        <v>134.99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n"/>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n"/>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n"/>
      <c r="H129" s="84" t="n"/>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38" t="inlineStr">
        <is>
          <t>IMAGE MISSING</t>
        </is>
      </c>
      <c r="B130" s="84" t="inlineStr">
        <is>
          <t>AiAngu</t>
        </is>
      </c>
      <c r="C130" s="32" t="inlineStr">
        <is>
          <t>Bamboo Sheets</t>
        </is>
      </c>
      <c r="D130" s="84" t="inlineStr">
        <is>
          <t>Poor</t>
        </is>
      </c>
      <c r="E130" s="85" t="inlineStr">
        <is>
          <t>B0H3KP6R9B</t>
        </is>
      </c>
      <c r="F130" s="85" t="inlineStr">
        <is>
          <t>B0GX15Y7TT</t>
        </is>
      </c>
      <c r="G130" s="84" t="n"/>
      <c r="H130" s="84" t="n"/>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n"/>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n"/>
      <c r="H133" s="84" t="n"/>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n"/>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B09PYKYCCF</t>
        </is>
      </c>
      <c r="F136" s="85" t="inlineStr">
        <is>
          <t>B09PYKYCCF</t>
        </is>
      </c>
      <c r="G136" s="84" t="inlineStr">
        <is>
          <t>Queen</t>
        </is>
      </c>
      <c r="H136" s="84" t="n"/>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38" t="inlineStr">
        <is>
          <t>IMAGE MISSING</t>
        </is>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n"/>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n"/>
      <c r="H139" s="84" t="n"/>
      <c r="I139" s="86" t="n">
        <v>106</v>
      </c>
      <c r="J139" s="32" t="inlineStr">
        <is>
          <t>B0CHN5ZPFH (27%), B0CHN6N986 (11%), B0G84K7MZQ (9%), B0G84MQQX4 (8%), B0CHN4BSZP (5%)</t>
        </is>
      </c>
      <c r="K139" s="87" t="n">
        <v>76.98999999999999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38" t="inlineStr">
        <is>
          <t>IMAGE MISSING</t>
        </is>
      </c>
      <c r="B140" s="84" t="inlineStr">
        <is>
          <t>LB Luxury Bamboo Market</t>
        </is>
      </c>
      <c r="C140" s="32" t="inlineStr">
        <is>
          <t>Bamboo Sheets</t>
        </is>
      </c>
      <c r="D140" s="84" t="inlineStr">
        <is>
          <t>Poor</t>
        </is>
      </c>
      <c r="E140" s="85" t="inlineStr">
        <is>
          <t>B0D1HWHDL2</t>
        </is>
      </c>
      <c r="F140" s="85" t="inlineStr">
        <is>
          <t>B0CH7N9WVC</t>
        </is>
      </c>
      <c r="G140" s="84" t="n"/>
      <c r="H140" s="84" t="n"/>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B0F2TBWTZR</t>
        </is>
      </c>
      <c r="F141" s="85" t="inlineStr">
        <is>
          <t>B0F2TBWTZR</t>
        </is>
      </c>
      <c r="G141" s="84" t="n"/>
      <c r="H141" s="84" t="n"/>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38" t="inlineStr">
        <is>
          <t>IMAGE MISSING</t>
        </is>
      </c>
      <c r="B142" s="84" t="inlineStr">
        <is>
          <t>Bamboo Bay</t>
        </is>
      </c>
      <c r="C142" s="32" t="inlineStr">
        <is>
          <t>Bamboo Sheets</t>
        </is>
      </c>
      <c r="D142" s="84" t="inlineStr">
        <is>
          <t>Poor</t>
        </is>
      </c>
      <c r="E142" s="85" t="inlineStr">
        <is>
          <t>B0DLF1SWJ5</t>
        </is>
      </c>
      <c r="F142" s="85" t="inlineStr">
        <is>
          <t>B07TBHLZJM</t>
        </is>
      </c>
      <c r="G142" s="84" t="n"/>
      <c r="H142" s="84" t="n"/>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38" t="inlineStr">
        <is>
          <t>IMAGE MISSING</t>
        </is>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Queen</t>
        </is>
      </c>
      <c r="H143" s="84" t="n"/>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TWK</t>
        </is>
      </c>
      <c r="C146" s="32" t="inlineStr">
        <is>
          <t>4 Piece Bamboo Sheet Set</t>
        </is>
      </c>
      <c r="D146" s="84" t="inlineStr">
        <is>
          <t>Poor</t>
        </is>
      </c>
      <c r="E146" s="85" t="inlineStr">
        <is>
          <t>B0GKFHP6L6</t>
        </is>
      </c>
      <c r="F146" s="85" t="inlineStr">
        <is>
          <t>B0GW7H7RHY</t>
        </is>
      </c>
      <c r="G146" s="84" t="n"/>
      <c r="H146" s="84" t="n"/>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n"/>
      <c r="H147" s="84" t="n"/>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$84.99; Bambaw ~104/wk at $89.99; Bedsure ~104/wk at $89.99 (List $119.99, +33%). Tracked rivals ~2,399 units/wk; we sell ~0/wk (0.0% of the tracked set).</t>
        </is>
      </c>
    </row>
    <row r="151" ht="18" customHeight="1">
      <c r="A151" s="105" t="inlineStr">
        <is>
          <t>•  Strikethrough: 8 of 28 rivals set a List Price above price; 2 within 12%: AiAngu +7%, Kickoff Home +10%.</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B0B6NZ1H4L</t>
        </is>
      </c>
      <c r="F53" s="85" t="inlineStr">
        <is>
          <t>B0B6P8YLQ7</t>
        </is>
      </c>
      <c r="G53" s="84" t="inlineStr">
        <is>
          <t>Queen</t>
        </is>
      </c>
      <c r="H53" s="84" t="n"/>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Same size (Queen).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Full</t>
        </is>
      </c>
      <c r="H54" s="84" t="inlineStr">
        <is>
          <t>Light Blue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c r="P54" s="90">
        <f>IF(AND(ISNUMBER(K54),ISNUMBER(O54),N(O54)&gt;0),K54/O54-1,"")</f>
        <v/>
      </c>
      <c r="Q54" s="32" t="inlineStr">
        <is>
          <t>No price for us</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n"/>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n"/>
      <c r="H57" s="84" t="n"/>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Size not stated - vs our Queen.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t>
        </is>
      </c>
      <c r="H58" s="84" t="n"/>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v>39.95</v>
      </c>
      <c r="P58" s="90">
        <f>IF(AND(ISNUMBER(K58),ISNUMBER(O58),N(O58)&gt;0),K58/O58-1,"")</f>
        <v/>
      </c>
      <c r="Q58" s="32" t="inlineStr">
        <is>
          <t>Same size (King). Ours live: Helium 10 Xray, 2026-10-13; 11 children</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n"/>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5" t="inlineStr">
        <is>
          <t>B0FW3SSM8K</t>
        </is>
      </c>
      <c r="F60" s="85" t="inlineStr">
        <is>
          <t>B0FW38KM4S</t>
        </is>
      </c>
      <c r="G60" s="84" t="inlineStr">
        <is>
          <t>Queen</t>
        </is>
      </c>
      <c r="H60" s="84" t="n"/>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v>37.95</v>
      </c>
      <c r="P60" s="90">
        <f>IF(AND(ISNUMBER(K60),ISNUMBER(O60),N(O60)&gt;0),K60/O60-1,"")</f>
        <v/>
      </c>
      <c r="Q60" s="32" t="inlineStr">
        <is>
          <t>Same size (Queen). Ours live: Helium 10 Xray, 2026-10-13; 11 children</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n"/>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n"/>
      <c r="H62" s="84" t="n"/>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Size not stated - vs our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38" t="inlineStr">
        <is>
          <t>IMAGE MISSING</t>
        </is>
      </c>
      <c r="B63" s="84" t="inlineStr">
        <is>
          <t>Cozy Bliss</t>
        </is>
      </c>
      <c r="C63" s="32" t="inlineStr">
        <is>
          <t>Cooling Fitted Sheet</t>
        </is>
      </c>
      <c r="D63" s="84" t="inlineStr">
        <is>
          <t>Beatable</t>
        </is>
      </c>
      <c r="E63" s="85" t="inlineStr">
        <is>
          <t>B0DT14Y4VJ</t>
        </is>
      </c>
      <c r="F63" s="85" t="inlineStr">
        <is>
          <t>B0DMNMPVJP</t>
        </is>
      </c>
      <c r="G63" s="84" t="n"/>
      <c r="H63" s="84" t="n"/>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v>37.95</v>
      </c>
      <c r="P63" s="90">
        <f>IF(AND(ISNUMBER(K63),ISNUMBER(O63),N(O63)&gt;0),K63/O63-1,"")</f>
        <v/>
      </c>
      <c r="Q63" s="32" t="inlineStr">
        <is>
          <t>Size not stated - vs our Queen. Ours live: Helium 10 Xray, 2026-10-13; 11 children</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n"/>
      <c r="H64" s="84" t="n"/>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37.95</v>
      </c>
      <c r="P64" s="90">
        <f>IF(AND(ISNUMBER(K64),ISNUMBER(O64),N(O64)&gt;0),K64/O64-1,"")</f>
        <v/>
      </c>
      <c r="Q64" s="32" t="inlineStr">
        <is>
          <t>Size not stated - vs our Queen.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n"/>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n"/>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5" t="inlineStr">
        <is>
          <t>B0DCZYVLFC</t>
        </is>
      </c>
      <c r="F85" s="85" t="inlineStr">
        <is>
          <t>B07JP2L1TG</t>
        </is>
      </c>
      <c r="G85" s="84" t="inlineStr">
        <is>
          <t>Queen</t>
        </is>
      </c>
      <c r="H85" s="84" t="n"/>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n"/>
      <c r="H86" s="84" t="n"/>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Queen</t>
        </is>
      </c>
      <c r="H87" s="84" t="n"/>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5" t="inlineStr">
        <is>
          <t>B0DD7BMGZ7</t>
        </is>
      </c>
      <c r="F88" s="85" t="inlineStr">
        <is>
          <t>B0CRR369GQ</t>
        </is>
      </c>
      <c r="G88" s="84" t="inlineStr">
        <is>
          <t>Queen</t>
        </is>
      </c>
      <c r="H88" s="84" t="n"/>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n"/>
      <c r="H89" s="84" t="n"/>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n"/>
      <c r="H90" s="84" t="n"/>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~1,040/wk at $12.99 (List $17.49, +35%); BEDELITE ~924/wk at $8.49; WISHSMILE ~809/wk at $12.99;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List Price $17.49 vs $12.99 (+35%), BEDELITE List Price $9.99 vs $8.49 (+18%),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n"/>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n"/>
      <c r="H162" s="84" t="n"/>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Size not stated - vs our Queen. Ours live: Helium 10 Xray, 2026-10-13; 28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n"/>
      <c r="H165" s="84" t="n"/>
      <c r="I165" s="86" t="n">
        <v>18</v>
      </c>
      <c r="J165" s="32" t="inlineStr">
        <is>
          <t>B087CSJ1FV (44%), B087CSRQQ4 (26%), B087CSNV9S (8%), B088CX6RW8 (4%)</t>
        </is>
      </c>
      <c r="K165" s="87" t="n">
        <v>27.99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Size not stated - vs our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38" t="inlineStr">
        <is>
          <t>IMAGE MISSING</t>
        </is>
      </c>
      <c r="B167" s="84" t="inlineStr">
        <is>
          <t>VACVELT</t>
        </is>
      </c>
      <c r="C167" s="32" t="inlineStr">
        <is>
          <t>Satin Sheets</t>
        </is>
      </c>
      <c r="D167" s="84" t="inlineStr">
        <is>
          <t>Beatable</t>
        </is>
      </c>
      <c r="E167" s="85" t="inlineStr">
        <is>
          <t>B0C9T1VY8J</t>
        </is>
      </c>
      <c r="F167" s="85" t="inlineStr">
        <is>
          <t>B0C1GJZB6F</t>
        </is>
      </c>
      <c r="G167" s="84" t="n"/>
      <c r="H167" s="84" t="n"/>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Size not stated - vs our Queen. Ours live: Helium 10 Xray, 2026-10-13; 28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38" t="inlineStr">
        <is>
          <t>IMAGE MISSING</t>
        </is>
      </c>
      <c r="B168" s="84" t="inlineStr">
        <is>
          <t>Homiest</t>
        </is>
      </c>
      <c r="C168" s="32" t="inlineStr">
        <is>
          <t>Satin Sheets</t>
        </is>
      </c>
      <c r="D168" s="84" t="inlineStr">
        <is>
          <t>Beatable</t>
        </is>
      </c>
      <c r="E168" s="85" t="inlineStr">
        <is>
          <t>B0DYJKM99H</t>
        </is>
      </c>
      <c r="F168" s="85" t="inlineStr">
        <is>
          <t>B0DYJHHJQL</t>
        </is>
      </c>
      <c r="G168" s="84" t="n"/>
      <c r="H168" s="84" t="n"/>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Size not stated - vs our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n"/>
      <c r="H170" s="84" t="n"/>
      <c r="I170" s="86" t="n">
        <v>70</v>
      </c>
      <c r="J170" s="32" t="inlineStr">
        <is>
          <t>B07VTMDK79 (19%), B0C2824DHT (16%), B07XPVHHP9 (9%), B07HN29LH1 (6%), B0B2QZ8NKY (5%)</t>
        </is>
      </c>
      <c r="K170" s="87" t="n">
        <v>21.99</v>
      </c>
      <c r="L170" s="87" t="n">
        <v>25.99</v>
      </c>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Size not stated - vs our Queen. Ours live: Helium 10 Xray, 2026-10-13; 28 children</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38" t="inlineStr">
        <is>
          <t>IMAGE MISSING</t>
        </is>
      </c>
      <c r="B171" s="84" t="inlineStr">
        <is>
          <t>Manyshofu</t>
        </is>
      </c>
      <c r="C171" s="32" t="inlineStr">
        <is>
          <t>Satin Sheets</t>
        </is>
      </c>
      <c r="D171" s="84" t="inlineStr">
        <is>
          <t>Beatable</t>
        </is>
      </c>
      <c r="E171" s="85" t="inlineStr">
        <is>
          <t>B09YQW7HBK</t>
        </is>
      </c>
      <c r="F171" s="85" t="inlineStr">
        <is>
          <t>B09S5RNLN9</t>
        </is>
      </c>
      <c r="G171" s="84" t="n"/>
      <c r="H171" s="84" t="n"/>
      <c r="I171" s="86" t="n"/>
      <c r="J171" s="32" t="inlineStr"/>
      <c r="K171" s="87" t="n">
        <v>28.99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28 children</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38" t="inlineStr">
        <is>
          <t>IMAGE MISSING</t>
        </is>
      </c>
      <c r="B172" s="84" t="inlineStr">
        <is>
          <t>Martex</t>
        </is>
      </c>
      <c r="C172" s="32" t="inlineStr">
        <is>
          <t>Satin Sheets</t>
        </is>
      </c>
      <c r="D172" s="84" t="inlineStr">
        <is>
          <t>Beatable</t>
        </is>
      </c>
      <c r="E172" s="85" t="inlineStr">
        <is>
          <t>B0DLGX8P9D</t>
        </is>
      </c>
      <c r="F172" s="85" t="inlineStr">
        <is>
          <t>B07X49LFDC</t>
        </is>
      </c>
      <c r="G172" s="84" t="n"/>
      <c r="H172" s="84" t="n"/>
      <c r="I172" s="86" t="n"/>
      <c r="J172" s="32" t="inlineStr"/>
      <c r="K172" s="87" t="n">
        <v>25.99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n"/>
      <c r="H174" s="84" t="n"/>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Size not stated - vs our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38" t="inlineStr">
        <is>
          <t>IMAGE MISSING</t>
        </is>
      </c>
      <c r="B176" s="84" t="inlineStr">
        <is>
          <t>Vonty</t>
        </is>
      </c>
      <c r="C176" s="32" t="inlineStr">
        <is>
          <t>Satin Sheets</t>
        </is>
      </c>
      <c r="D176" s="84" t="inlineStr">
        <is>
          <t>Poor</t>
        </is>
      </c>
      <c r="E176" s="85" t="inlineStr">
        <is>
          <t>B0BDDJM9RW</t>
        </is>
      </c>
      <c r="F176" s="85" t="inlineStr">
        <is>
          <t>B0BDDGJ38X</t>
        </is>
      </c>
      <c r="G176" s="84" t="n"/>
      <c r="H176" s="84" t="n"/>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28 children</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38" t="inlineStr">
        <is>
          <t>IMAGE MISSING</t>
        </is>
      </c>
      <c r="B177" s="84" t="inlineStr">
        <is>
          <t>HommxJF</t>
        </is>
      </c>
      <c r="C177" s="32" t="inlineStr">
        <is>
          <t>Satin Sheets</t>
        </is>
      </c>
      <c r="D177" s="84" t="inlineStr">
        <is>
          <t>Poor</t>
        </is>
      </c>
      <c r="E177" s="85" t="inlineStr">
        <is>
          <t>B0BJZT93SL</t>
        </is>
      </c>
      <c r="F177" s="85" t="inlineStr">
        <is>
          <t>B09V52BVJB</t>
        </is>
      </c>
      <c r="G177" s="84" t="n"/>
      <c r="H177" s="84" t="n"/>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28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n"/>
      <c r="H178" s="84" t="n"/>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38" t="inlineStr">
        <is>
          <t>IMAGE MISSING</t>
        </is>
      </c>
      <c r="B179" s="84" t="inlineStr">
        <is>
          <t>MK Home</t>
        </is>
      </c>
      <c r="C179" s="32" t="inlineStr">
        <is>
          <t>Satin Sheets</t>
        </is>
      </c>
      <c r="D179" s="84" t="inlineStr">
        <is>
          <t>Poor</t>
        </is>
      </c>
      <c r="E179" s="85" t="inlineStr">
        <is>
          <t>B07H522QXD</t>
        </is>
      </c>
      <c r="F179" s="85" t="inlineStr">
        <is>
          <t>B07FGFRZ94</t>
        </is>
      </c>
      <c r="G179" s="84" t="n"/>
      <c r="H179" s="84" t="n"/>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5" t="inlineStr">
        <is>
          <t>B0FB47M9WR</t>
        </is>
      </c>
      <c r="F180" s="85" t="inlineStr">
        <is>
          <t>B0BK1WH383</t>
        </is>
      </c>
      <c r="G180" s="84" t="inlineStr">
        <is>
          <t>Queen</t>
        </is>
      </c>
      <c r="H180" s="84" t="n"/>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Same size (Queen). Ours live: Helium 10 Xray, 2026-10-13; 28 children</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Size not stated - vs our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0 within 12%.</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 (title)</t>
        </is>
      </c>
      <c r="H157" s="22" t="inlineStr">
        <is>
          <t>Colour (title)</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n"/>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n"/>
      <c r="H164" s="84" t="n"/>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Size not stated - vs our Queen.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n"/>
      <c r="H166" s="84" t="n"/>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Size not stated - vs our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n"/>
      <c r="H169" s="84" t="n"/>
      <c r="I169" s="86" t="n">
        <v>18</v>
      </c>
      <c r="J169" s="32" t="inlineStr">
        <is>
          <t>B087CSJ1FV (44%), B087CSRQQ4 (26%), B087CSNV9S (8%), B088CX6RW8 (4%)</t>
        </is>
      </c>
      <c r="K169" s="87" t="n">
        <v>27.99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Size not stated - vs our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38" t="inlineStr">
        <is>
          <t>IMAGE MISSING</t>
        </is>
      </c>
      <c r="B171" s="84" t="inlineStr">
        <is>
          <t>VACVELT</t>
        </is>
      </c>
      <c r="C171" s="32" t="inlineStr">
        <is>
          <t>Satin Sheets</t>
        </is>
      </c>
      <c r="D171" s="84" t="inlineStr">
        <is>
          <t>Beatable</t>
        </is>
      </c>
      <c r="E171" s="85" t="inlineStr">
        <is>
          <t>B0C9T1VY8J</t>
        </is>
      </c>
      <c r="F171" s="85" t="inlineStr">
        <is>
          <t>B0C1GJZB6F</t>
        </is>
      </c>
      <c r="G171" s="84" t="n"/>
      <c r="H171" s="84" t="n"/>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38" t="inlineStr">
        <is>
          <t>IMAGE MISSING</t>
        </is>
      </c>
      <c r="B172" s="84" t="inlineStr">
        <is>
          <t>Homiest</t>
        </is>
      </c>
      <c r="C172" s="32" t="inlineStr">
        <is>
          <t>Satin Sheets</t>
        </is>
      </c>
      <c r="D172" s="84" t="inlineStr">
        <is>
          <t>Beatable</t>
        </is>
      </c>
      <c r="E172" s="85" t="inlineStr">
        <is>
          <t>B0DYJKM99H</t>
        </is>
      </c>
      <c r="F172" s="85" t="inlineStr">
        <is>
          <t>B0DYJHHJQL</t>
        </is>
      </c>
      <c r="G172" s="84" t="n"/>
      <c r="H172" s="84" t="n"/>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38" t="inlineStr">
        <is>
          <t>IMAGE MISSING</t>
        </is>
      </c>
      <c r="B173" s="84" t="inlineStr">
        <is>
          <t>HommxJF</t>
        </is>
      </c>
      <c r="C173" s="32" t="inlineStr">
        <is>
          <t>Satin Sheets</t>
        </is>
      </c>
      <c r="D173" s="84" t="inlineStr">
        <is>
          <t>Beatable</t>
        </is>
      </c>
      <c r="E173" s="85" t="inlineStr">
        <is>
          <t>B0BJZT93SL</t>
        </is>
      </c>
      <c r="F173" s="85" t="inlineStr">
        <is>
          <t>B09V52BVJB</t>
        </is>
      </c>
      <c r="G173" s="84" t="n"/>
      <c r="H173" s="84" t="n"/>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Size not stated - vs our Queen.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n"/>
      <c r="H175" s="84" t="n"/>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Size not stated - vs our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38" t="inlineStr">
        <is>
          <t>IMAGE MISSING</t>
        </is>
      </c>
      <c r="B176" s="84" t="inlineStr">
        <is>
          <t>MK Home</t>
        </is>
      </c>
      <c r="C176" s="32" t="inlineStr">
        <is>
          <t>Satin Sheets</t>
        </is>
      </c>
      <c r="D176" s="84" t="inlineStr">
        <is>
          <t>Beatable</t>
        </is>
      </c>
      <c r="E176" s="85" t="inlineStr">
        <is>
          <t>B07H522QXD</t>
        </is>
      </c>
      <c r="F176" s="85" t="inlineStr">
        <is>
          <t>B07FGFRZ94</t>
        </is>
      </c>
      <c r="G176" s="84" t="n"/>
      <c r="H176" s="84" t="n"/>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n"/>
      <c r="H177" s="84" t="n"/>
      <c r="I177" s="86" t="n">
        <v>70</v>
      </c>
      <c r="J177" s="32" t="inlineStr">
        <is>
          <t>B07VTMDK79 (19%), B0C2824DHT (16%), B07XPVHHP9 (9%), B07HN29LH1 (6%), B0B2QZ8NKY (5%)</t>
        </is>
      </c>
      <c r="K177" s="87" t="n">
        <v>21.99</v>
      </c>
      <c r="L177" s="87" t="n">
        <v>25.99</v>
      </c>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29 children</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38" t="inlineStr">
        <is>
          <t>IMAGE MISSING</t>
        </is>
      </c>
      <c r="B178" s="84" t="inlineStr">
        <is>
          <t>Manyshofu</t>
        </is>
      </c>
      <c r="C178" s="32" t="inlineStr">
        <is>
          <t>Satin Sheets</t>
        </is>
      </c>
      <c r="D178" s="84" t="inlineStr">
        <is>
          <t>Beatable</t>
        </is>
      </c>
      <c r="E178" s="85" t="inlineStr">
        <is>
          <t>B09YQW7HBK</t>
        </is>
      </c>
      <c r="F178" s="85" t="inlineStr">
        <is>
          <t>B09S5RNLN9</t>
        </is>
      </c>
      <c r="G178" s="84" t="n"/>
      <c r="H178" s="84" t="n"/>
      <c r="I178" s="86" t="n"/>
      <c r="J178" s="32" t="inlineStr"/>
      <c r="K178" s="87" t="n">
        <v>28.99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29 children</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38" t="inlineStr">
        <is>
          <t>IMAGE MISSING</t>
        </is>
      </c>
      <c r="B179" s="84" t="inlineStr">
        <is>
          <t>Martex</t>
        </is>
      </c>
      <c r="C179" s="32" t="inlineStr">
        <is>
          <t>Satin Sheets</t>
        </is>
      </c>
      <c r="D179" s="84" t="inlineStr">
        <is>
          <t>Beatable</t>
        </is>
      </c>
      <c r="E179" s="85" t="inlineStr">
        <is>
          <t>B0DLGX8P9D</t>
        </is>
      </c>
      <c r="F179" s="85" t="inlineStr">
        <is>
          <t>B07X49LFDC</t>
        </is>
      </c>
      <c r="G179" s="84" t="n"/>
      <c r="H179" s="84" t="n"/>
      <c r="I179" s="86" t="n"/>
      <c r="J179" s="32" t="inlineStr"/>
      <c r="K179" s="87" t="n">
        <v>25.99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38" t="inlineStr">
        <is>
          <t>IMAGE MISSING</t>
        </is>
      </c>
      <c r="B180" s="84" t="inlineStr">
        <is>
          <t>Vonty</t>
        </is>
      </c>
      <c r="C180" s="32" t="inlineStr">
        <is>
          <t>Satin Sheets</t>
        </is>
      </c>
      <c r="D180" s="84" t="inlineStr">
        <is>
          <t>Poor</t>
        </is>
      </c>
      <c r="E180" s="85" t="inlineStr">
        <is>
          <t>B0BDDJM9RW</t>
        </is>
      </c>
      <c r="F180" s="85" t="inlineStr">
        <is>
          <t>B0BDDGJ38X</t>
        </is>
      </c>
      <c r="G180" s="84" t="n"/>
      <c r="H180" s="84" t="n"/>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Size not stated - vs our Queen. Ours live: Helium 10 Xray, 2026-10-13; 29 children</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c r="C181" s="32" t="inlineStr">
        <is>
          <t>Juicy Couture Queen Size Satin Bed Sheet Set, Deep Pocket Silky Satin Queen Shee</t>
        </is>
      </c>
      <c r="D181" s="84" t="inlineStr">
        <is>
          <t>Poor</t>
        </is>
      </c>
      <c r="E181" s="85" t="inlineStr">
        <is>
          <t>B0FB47M9WR</t>
        </is>
      </c>
      <c r="F181" s="85" t="inlineStr">
        <is>
          <t>B0BK1WH383</t>
        </is>
      </c>
      <c r="G181" s="84" t="inlineStr">
        <is>
          <t>Queen</t>
        </is>
      </c>
      <c r="H181" s="84" t="n"/>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29 children</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38" t="inlineStr">
        <is>
          <t>IMAGE MISSING</t>
        </is>
      </c>
      <c r="B183" s="84" t="inlineStr">
        <is>
          <t>Candoury</t>
        </is>
      </c>
      <c r="C183" s="32" t="inlineStr">
        <is>
          <t>Satin Sheets</t>
        </is>
      </c>
      <c r="D183" s="84" t="inlineStr">
        <is>
          <t>Untiered</t>
        </is>
      </c>
      <c r="E183" s="85" t="inlineStr">
        <is>
          <t>B08RHZ9TMQ</t>
        </is>
      </c>
      <c r="F183" s="85" t="inlineStr">
        <is>
          <t>B08JKWGXZ9</t>
        </is>
      </c>
      <c r="G183" s="84" t="n"/>
      <c r="H183" s="84" t="n"/>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Size not stated - vs our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0 within 12%.</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n"/>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n"/>
      <c r="H162" s="84" t="n"/>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Size not stated - vs our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n"/>
      <c r="H166" s="84" t="n"/>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Size not stated - vs our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n"/>
      <c r="H167" s="84" t="n"/>
      <c r="I167" s="86" t="n">
        <v>70</v>
      </c>
      <c r="J167" s="32" t="inlineStr">
        <is>
          <t>B07VTMDK79 (19%), B0C2824DHT (16%), B07XPVHHP9 (9%), B07HN29LH1 (6%), B0B2QZ8NKY (5%)</t>
        </is>
      </c>
      <c r="K167" s="87" t="n">
        <v>21.99</v>
      </c>
      <c r="L167" s="87" t="n">
        <v>25.99</v>
      </c>
      <c r="M167" s="88">
        <f>IF(AND(ISNUMBER(L167),ISNUMBER(K167),N(K167)&gt;0),L167/K167-1,"")</f>
        <v/>
      </c>
      <c r="N167" s="89">
        <f>IF(M167="","No List Price",IF(M167&lt;=0,"At/below price",IF(M167&lt;=0.12,"&lt;=12% STR zone",IF(M167&lt;=0.25,"12-25%","&gt;25% over"))))</f>
        <v/>
      </c>
      <c r="O167" s="87" t="n">
        <v>33.95</v>
      </c>
      <c r="P167" s="90">
        <f>IF(AND(ISNUMBER(K167),ISNUMBER(O167),N(O167)&gt;0),K167/O167-1,"")</f>
        <v/>
      </c>
      <c r="Q167" s="32" t="inlineStr">
        <is>
          <t>Size not stated - vs our Queen. Ours live: Helium 10 Xray, 2026-10-13; 29 children</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c r="C168" s="32" t="inlineStr">
        <is>
          <t>Juicy Couture Queen Size Satin Bed Sheet Set, Deep Pocket Silky Satin Queen Shee</t>
        </is>
      </c>
      <c r="D168" s="84" t="inlineStr">
        <is>
          <t>Beatable</t>
        </is>
      </c>
      <c r="E168" s="85" t="inlineStr">
        <is>
          <t>B0FB47M9WR</t>
        </is>
      </c>
      <c r="F168" s="85" t="inlineStr">
        <is>
          <t>B0BK1WH383</t>
        </is>
      </c>
      <c r="G168" s="84" t="inlineStr">
        <is>
          <t>Queen</t>
        </is>
      </c>
      <c r="H168" s="84" t="n"/>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33.95</v>
      </c>
      <c r="P168" s="90">
        <f>IF(AND(ISNUMBER(K168),ISNUMBER(O168),N(O168)&gt;0),K168/O168-1,"")</f>
        <v/>
      </c>
      <c r="Q168" s="32" t="inlineStr">
        <is>
          <t>Same size (Queen). Ours live: Helium 10 Xray, 2026-10-13; 29 children</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n"/>
      <c r="H169" s="84" t="n"/>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33.95</v>
      </c>
      <c r="P169" s="90">
        <f>IF(AND(ISNUMBER(K169),ISNUMBER(O169),N(O169)&gt;0),K169/O169-1,"")</f>
        <v/>
      </c>
      <c r="Q169" s="32" t="inlineStr">
        <is>
          <t>Size not stated - vs our Queen.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n"/>
      <c r="H174" s="84" t="n"/>
      <c r="I174" s="86" t="n">
        <v>18</v>
      </c>
      <c r="J174" s="32" t="inlineStr">
        <is>
          <t>B087CSJ1FV (44%), B087CSRQQ4 (26%), B087CSNV9S (8%), B088CX6RW8 (4%)</t>
        </is>
      </c>
      <c r="K174" s="87" t="n">
        <v>27.99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Size not stated - vs our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38" t="inlineStr">
        <is>
          <t>IMAGE MISSING</t>
        </is>
      </c>
      <c r="B176" s="84" t="inlineStr">
        <is>
          <t>VACVELT</t>
        </is>
      </c>
      <c r="C176" s="32" t="inlineStr">
        <is>
          <t>Satin Sheets</t>
        </is>
      </c>
      <c r="D176" s="84" t="inlineStr">
        <is>
          <t>Poor</t>
        </is>
      </c>
      <c r="E176" s="85" t="inlineStr">
        <is>
          <t>B0C9T1VY8J</t>
        </is>
      </c>
      <c r="F176" s="85" t="inlineStr">
        <is>
          <t>B0C1GJZB6F</t>
        </is>
      </c>
      <c r="G176" s="84" t="n"/>
      <c r="H176" s="84" t="n"/>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33.95</v>
      </c>
      <c r="P176" s="90">
        <f>IF(AND(ISNUMBER(K176),ISNUMBER(O176),N(O176)&gt;0),K176/O176-1,"")</f>
        <v/>
      </c>
      <c r="Q176" s="32" t="inlineStr">
        <is>
          <t>Size not stated - vs our Queen.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38" t="inlineStr">
        <is>
          <t>IMAGE MISSING</t>
        </is>
      </c>
      <c r="B177" s="84" t="inlineStr">
        <is>
          <t>Vonty</t>
        </is>
      </c>
      <c r="C177" s="32" t="inlineStr">
        <is>
          <t>Satin Sheets</t>
        </is>
      </c>
      <c r="D177" s="84" t="inlineStr">
        <is>
          <t>Poor</t>
        </is>
      </c>
      <c r="E177" s="85" t="inlineStr">
        <is>
          <t>B0BDDJM9RW</t>
        </is>
      </c>
      <c r="F177" s="85" t="inlineStr">
        <is>
          <t>B0BDDGJ38X</t>
        </is>
      </c>
      <c r="G177" s="84" t="n"/>
      <c r="H177" s="84" t="n"/>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33.95</v>
      </c>
      <c r="P177" s="90">
        <f>IF(AND(ISNUMBER(K177),ISNUMBER(O177),N(O177)&gt;0),K177/O177-1,"")</f>
        <v/>
      </c>
      <c r="Q177" s="32" t="inlineStr">
        <is>
          <t>Size not stated - vs our Queen. Ours live: Helium 10 Xray, 2026-10-13; 29 children</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38" t="inlineStr">
        <is>
          <t>IMAGE MISSING</t>
        </is>
      </c>
      <c r="B178" s="84" t="inlineStr">
        <is>
          <t>Homiest</t>
        </is>
      </c>
      <c r="C178" s="32" t="inlineStr">
        <is>
          <t>Satin Sheets</t>
        </is>
      </c>
      <c r="D178" s="84" t="inlineStr">
        <is>
          <t>Poor</t>
        </is>
      </c>
      <c r="E178" s="85" t="inlineStr">
        <is>
          <t>B0DYJKM99H</t>
        </is>
      </c>
      <c r="F178" s="85" t="inlineStr">
        <is>
          <t>B0DYJHHJQL</t>
        </is>
      </c>
      <c r="G178" s="84" t="n"/>
      <c r="H178" s="84" t="n"/>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Size not stated - vs our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38" t="inlineStr">
        <is>
          <t>IMAGE MISSING</t>
        </is>
      </c>
      <c r="B179" s="84" t="inlineStr">
        <is>
          <t>HommxJF</t>
        </is>
      </c>
      <c r="C179" s="32" t="inlineStr">
        <is>
          <t>Satin Sheets</t>
        </is>
      </c>
      <c r="D179" s="84" t="inlineStr">
        <is>
          <t>Poor</t>
        </is>
      </c>
      <c r="E179" s="85" t="inlineStr">
        <is>
          <t>B0BJZT93SL</t>
        </is>
      </c>
      <c r="F179" s="85" t="inlineStr">
        <is>
          <t>B09V52BVJB</t>
        </is>
      </c>
      <c r="G179" s="84" t="n"/>
      <c r="H179" s="84" t="n"/>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33.95</v>
      </c>
      <c r="P179" s="90">
        <f>IF(AND(ISNUMBER(K179),ISNUMBER(O179),N(O179)&gt;0),K179/O179-1,"")</f>
        <v/>
      </c>
      <c r="Q179" s="32" t="inlineStr">
        <is>
          <t>Size not stated - vs our Queen.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38" t="inlineStr">
        <is>
          <t>IMAGE MISSING</t>
        </is>
      </c>
      <c r="B180" s="84" t="inlineStr">
        <is>
          <t>MK Home</t>
        </is>
      </c>
      <c r="C180" s="32" t="inlineStr">
        <is>
          <t>Satin Sheets</t>
        </is>
      </c>
      <c r="D180" s="84" t="inlineStr">
        <is>
          <t>Poor</t>
        </is>
      </c>
      <c r="E180" s="85" t="inlineStr">
        <is>
          <t>B07H522QXD</t>
        </is>
      </c>
      <c r="F180" s="85" t="inlineStr">
        <is>
          <t>B07FGFRZ94</t>
        </is>
      </c>
      <c r="G180" s="84" t="n"/>
      <c r="H180" s="84" t="n"/>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Size not stated - vs our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38" t="inlineStr">
        <is>
          <t>IMAGE MISSING</t>
        </is>
      </c>
      <c r="B181" s="84" t="inlineStr">
        <is>
          <t>VACVELT</t>
        </is>
      </c>
      <c r="C181" s="32" t="inlineStr">
        <is>
          <t>Satin Sheets</t>
        </is>
      </c>
      <c r="D181" s="84" t="inlineStr">
        <is>
          <t>Poor</t>
        </is>
      </c>
      <c r="E181" s="85" t="inlineStr">
        <is>
          <t>B0F7XQDVJY</t>
        </is>
      </c>
      <c r="F181" s="85" t="inlineStr">
        <is>
          <t>B0F7XRNKQY</t>
        </is>
      </c>
      <c r="G181" s="84" t="n"/>
      <c r="H181" s="84" t="n"/>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Size not stated - vs our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38" t="inlineStr">
        <is>
          <t>IMAGE MISSING</t>
        </is>
      </c>
      <c r="B182" s="84" t="inlineStr">
        <is>
          <t>Candoury</t>
        </is>
      </c>
      <c r="C182" s="32" t="inlineStr">
        <is>
          <t>Satin Sheets</t>
        </is>
      </c>
      <c r="D182" s="84" t="inlineStr">
        <is>
          <t>Poor</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Size not stated - vs our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38" t="inlineStr">
        <is>
          <t>IMAGE MISSING</t>
        </is>
      </c>
      <c r="B183" s="84" t="inlineStr">
        <is>
          <t>Manyshofu</t>
        </is>
      </c>
      <c r="C183" s="32" t="inlineStr">
        <is>
          <t>Satin Sheets</t>
        </is>
      </c>
      <c r="D183" s="84" t="inlineStr">
        <is>
          <t>Poor</t>
        </is>
      </c>
      <c r="E183" s="85" t="inlineStr">
        <is>
          <t>B09YQW7HBK</t>
        </is>
      </c>
      <c r="F183" s="85" t="inlineStr">
        <is>
          <t>B09S5RNLN9</t>
        </is>
      </c>
      <c r="G183" s="84" t="n"/>
      <c r="H183" s="84" t="n"/>
      <c r="I183" s="86" t="n"/>
      <c r="J183" s="32" t="inlineStr"/>
      <c r="K183" s="87" t="n">
        <v>28.99</v>
      </c>
      <c r="L183" s="87" t="n"/>
      <c r="M183" s="88">
        <f>IF(AND(ISNUMBER(L183),ISNUMBER(K183),N(K183)&gt;0),L183/K183-1,"")</f>
        <v/>
      </c>
      <c r="N183" s="89">
        <f>IF(M183="","No List Price",IF(M183&lt;=0,"At/below price",IF(M183&lt;=0.12,"&lt;=12% STR zone",IF(M183&lt;=0.25,"12-25%","&gt;25% over"))))</f>
        <v/>
      </c>
      <c r="O183" s="87" t="n">
        <v>33.95</v>
      </c>
      <c r="P183" s="90">
        <f>IF(AND(ISNUMBER(K183),ISNUMBER(O183),N(O183)&gt;0),K183/O183-1,"")</f>
        <v/>
      </c>
      <c r="Q183" s="32" t="inlineStr">
        <is>
          <t>Size not stated - vs our Queen. Ours live: Helium 10 Xray, 2026-10-13; 29 children</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38" t="inlineStr">
        <is>
          <t>IMAGE MISSING</t>
        </is>
      </c>
      <c r="B184" s="84" t="inlineStr">
        <is>
          <t>Martex</t>
        </is>
      </c>
      <c r="C184" s="32" t="inlineStr">
        <is>
          <t>Satin Sheets</t>
        </is>
      </c>
      <c r="D184" s="84" t="inlineStr">
        <is>
          <t>Poor</t>
        </is>
      </c>
      <c r="E184" s="85" t="inlineStr">
        <is>
          <t>B0DLGX8P9D</t>
        </is>
      </c>
      <c r="F184" s="85" t="inlineStr">
        <is>
          <t>B07X49LFDC</t>
        </is>
      </c>
      <c r="G184" s="84" t="n"/>
      <c r="H184" s="84" t="n"/>
      <c r="I184" s="86" t="n"/>
      <c r="J184" s="32" t="inlineStr"/>
      <c r="K184" s="87" t="n">
        <v>25.99</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Size not stated - vs our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0 within 12%.</t>
        </is>
      </c>
    </row>
    <row r="189" ht="18" customHeight="1">
      <c r="A189" s="105" t="inlineStr">
        <is>
          <t>•  Price: 29 of 29 rivals sit below our price today (same size where the title states one). Cheapest strong rivals: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n"/>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n"/>
      <c r="H153" s="84" t="n"/>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n"/>
      <c r="H155" s="84" t="n"/>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n"/>
      <c r="H160" s="84" t="n"/>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5" t="inlineStr">
        <is>
          <t>B0C9T1VY8J</t>
        </is>
      </c>
      <c r="F163" s="85" t="inlineStr">
        <is>
          <t>B0C1GJZB6F</t>
        </is>
      </c>
      <c r="G163" s="84" t="n"/>
      <c r="H163" s="84" t="n"/>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5" t="inlineStr">
        <is>
          <t>B0BDDJM9RW</t>
        </is>
      </c>
      <c r="F164" s="85" t="inlineStr">
        <is>
          <t>B0BDDGJ38X</t>
        </is>
      </c>
      <c r="G164" s="84" t="n"/>
      <c r="H164" s="84" t="n"/>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38" t="inlineStr">
        <is>
          <t>IMAGE MISSING</t>
        </is>
      </c>
      <c r="B165" s="84" t="inlineStr">
        <is>
          <t>Homiest</t>
        </is>
      </c>
      <c r="C165" s="32" t="inlineStr">
        <is>
          <t>Satin Sheets</t>
        </is>
      </c>
      <c r="D165" s="84" t="inlineStr">
        <is>
          <t>Untiered</t>
        </is>
      </c>
      <c r="E165" s="85" t="inlineStr">
        <is>
          <t>B0DYJKM99H</t>
        </is>
      </c>
      <c r="F165" s="85" t="inlineStr">
        <is>
          <t>B0DYJHHJQL</t>
        </is>
      </c>
      <c r="G165" s="84" t="n"/>
      <c r="H165" s="84" t="n"/>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38" t="inlineStr">
        <is>
          <t>IMAGE MISSING</t>
        </is>
      </c>
      <c r="B166" s="84" t="inlineStr">
        <is>
          <t>HommxJF</t>
        </is>
      </c>
      <c r="C166" s="32" t="inlineStr">
        <is>
          <t>Satin Sheets</t>
        </is>
      </c>
      <c r="D166" s="84" t="inlineStr">
        <is>
          <t>Untiered</t>
        </is>
      </c>
      <c r="E166" s="85" t="inlineStr">
        <is>
          <t>B0BJZT93SL</t>
        </is>
      </c>
      <c r="F166" s="85" t="inlineStr">
        <is>
          <t>B09V52BVJB</t>
        </is>
      </c>
      <c r="G166" s="84" t="n"/>
      <c r="H166" s="84" t="n"/>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n"/>
      <c r="H167" s="84" t="n"/>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38" t="inlineStr">
        <is>
          <t>IMAGE MISSING</t>
        </is>
      </c>
      <c r="B168" s="84" t="inlineStr">
        <is>
          <t>MK Home</t>
        </is>
      </c>
      <c r="C168" s="32" t="inlineStr">
        <is>
          <t>Satin Sheets</t>
        </is>
      </c>
      <c r="D168" s="84" t="inlineStr">
        <is>
          <t>Untiered</t>
        </is>
      </c>
      <c r="E168" s="85" t="inlineStr">
        <is>
          <t>B07H522QXD</t>
        </is>
      </c>
      <c r="F168" s="85" t="inlineStr">
        <is>
          <t>B07FGFRZ94</t>
        </is>
      </c>
      <c r="G168" s="84" t="n"/>
      <c r="H168" s="84" t="n"/>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38" t="inlineStr">
        <is>
          <t>IMAGE MISSING</t>
        </is>
      </c>
      <c r="B169" s="84" t="inlineStr">
        <is>
          <t>VACVELT</t>
        </is>
      </c>
      <c r="C169" s="32" t="inlineStr">
        <is>
          <t>Satin Sheets</t>
        </is>
      </c>
      <c r="D169" s="84" t="inlineStr">
        <is>
          <t>Untiered</t>
        </is>
      </c>
      <c r="E169" s="85" t="inlineStr">
        <is>
          <t>B0F7XQDVJY</t>
        </is>
      </c>
      <c r="F169" s="85" t="inlineStr">
        <is>
          <t>B0F7XRNKQY</t>
        </is>
      </c>
      <c r="G169" s="84" t="n"/>
      <c r="H169" s="84" t="n"/>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38" t="inlineStr">
        <is>
          <t>IMAGE MISSING</t>
        </is>
      </c>
      <c r="B170" s="84" t="inlineStr">
        <is>
          <t>Candoury</t>
        </is>
      </c>
      <c r="C170" s="32" t="inlineStr">
        <is>
          <t>Satin Sheets</t>
        </is>
      </c>
      <c r="D170" s="84" t="inlineStr">
        <is>
          <t>Untiered</t>
        </is>
      </c>
      <c r="E170" s="85" t="inlineStr">
        <is>
          <t>B08RHZ9TMQ</t>
        </is>
      </c>
      <c r="F170" s="85" t="inlineStr">
        <is>
          <t>B08JKWGXZ9</t>
        </is>
      </c>
      <c r="G170" s="84" t="n"/>
      <c r="H170" s="84" t="n"/>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n"/>
      <c r="H171" s="84" t="n"/>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5" t="inlineStr">
        <is>
          <t>B09YQW7HBK</t>
        </is>
      </c>
      <c r="F172" s="85" t="inlineStr">
        <is>
          <t>B09S5RNLN9</t>
        </is>
      </c>
      <c r="G172" s="84" t="n"/>
      <c r="H172" s="84" t="n"/>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5" t="inlineStr">
        <is>
          <t>B0DLGX8P9D</t>
        </is>
      </c>
      <c r="F173" s="85" t="inlineStr">
        <is>
          <t>B07X49LFDC</t>
        </is>
      </c>
      <c r="G173" s="84" t="n"/>
      <c r="H173" s="84" t="n"/>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38" t="inlineStr">
        <is>
          <t>IMAGE MISSING</t>
        </is>
      </c>
      <c r="B107" s="84" t="inlineStr">
        <is>
          <t>BEDELITE</t>
        </is>
      </c>
      <c r="C107" s="32" t="inlineStr">
        <is>
          <t>Satin Fitted Sheet</t>
        </is>
      </c>
      <c r="D107" s="84" t="inlineStr">
        <is>
          <t>Beatable</t>
        </is>
      </c>
      <c r="E107" s="85" t="inlineStr">
        <is>
          <t>B0FNMFHHW7</t>
        </is>
      </c>
      <c r="F107" s="85" t="inlineStr">
        <is>
          <t>B0FL2BK9CR</t>
        </is>
      </c>
      <c r="G107" s="84" t="n"/>
      <c r="H107" s="84" t="n"/>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Size not stated - vs our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n"/>
      <c r="H110" s="84" t="n"/>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21.95</v>
      </c>
      <c r="P110" s="90">
        <f>IF(AND(ISNUMBER(K110),ISNUMBER(O110),N(O110)&gt;0),K110/O110-1,"")</f>
        <v/>
      </c>
      <c r="Q110" s="32" t="inlineStr">
        <is>
          <t>Size not stated - vs our Queen. Ours live: Helium 10 Xray, 2026-10-13; 17 children</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38" t="inlineStr">
        <is>
          <t>IMAGE MISSING</t>
        </is>
      </c>
      <c r="B111" s="84" t="inlineStr">
        <is>
          <t>VACVELT</t>
        </is>
      </c>
      <c r="C111" s="32" t="inlineStr">
        <is>
          <t>Satin Sheets</t>
        </is>
      </c>
      <c r="D111" s="84" t="inlineStr">
        <is>
          <t>Beatable</t>
        </is>
      </c>
      <c r="E111" s="85" t="inlineStr">
        <is>
          <t>B0F7XQDVJY</t>
        </is>
      </c>
      <c r="F111" s="85" t="inlineStr">
        <is>
          <t>B0F7XRNKQY</t>
        </is>
      </c>
      <c r="G111" s="84" t="n"/>
      <c r="H111" s="84" t="n"/>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Size not stated - vs our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38" t="inlineStr">
        <is>
          <t>IMAGE MISSING</t>
        </is>
      </c>
      <c r="B112" s="84" t="inlineStr">
        <is>
          <t>NSGZ</t>
        </is>
      </c>
      <c r="C112" s="32" t="inlineStr">
        <is>
          <t>Satin Fitted Sheet</t>
        </is>
      </c>
      <c r="D112" s="84" t="inlineStr">
        <is>
          <t>Poor</t>
        </is>
      </c>
      <c r="E112" s="85" t="inlineStr">
        <is>
          <t>B0BV1JFXC4</t>
        </is>
      </c>
      <c r="F112" s="85" t="inlineStr">
        <is>
          <t>B0BV1HW54C</t>
        </is>
      </c>
      <c r="G112" s="84" t="n"/>
      <c r="H112" s="84" t="n"/>
      <c r="I112" s="86" t="n"/>
      <c r="J112" s="32" t="inlineStr"/>
      <c r="K112" s="87" t="n">
        <v>13.49</v>
      </c>
      <c r="L112" s="87" t="n"/>
      <c r="M112" s="88">
        <f>IF(AND(ISNUMBER(L112),ISNUMBER(K112),N(K112)&gt;0),L112/K112-1,"")</f>
        <v/>
      </c>
      <c r="N112" s="89">
        <f>IF(M112="","No List Price",IF(M112&lt;=0,"At/below price",IF(M112&lt;=0.12,"&lt;=12% STR zone",IF(M112&lt;=0.25,"12-25%","&gt;25% over"))))</f>
        <v/>
      </c>
      <c r="O112" s="87" t="n">
        <v>21.95</v>
      </c>
      <c r="P112" s="90">
        <f>IF(AND(ISNUMBER(K112),ISNUMBER(O112),N(O112)&gt;0),K112/O112-1,"")</f>
        <v/>
      </c>
      <c r="Q112" s="32" t="inlineStr">
        <is>
          <t>Size not stated - vs our Queen.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38" t="inlineStr">
        <is>
          <t>IMAGE MISSING</t>
        </is>
      </c>
      <c r="B114" s="84" t="inlineStr">
        <is>
          <t>Lirex</t>
        </is>
      </c>
      <c r="C114" s="32" t="inlineStr">
        <is>
          <t>Satin Fitted Sheet</t>
        </is>
      </c>
      <c r="D114" s="84" t="inlineStr">
        <is>
          <t>Poor</t>
        </is>
      </c>
      <c r="E114" s="85" t="inlineStr">
        <is>
          <t>B0D62YKYKZ</t>
        </is>
      </c>
      <c r="F114" s="85" t="inlineStr">
        <is>
          <t>B0D62TQYPX</t>
        </is>
      </c>
      <c r="G114" s="84" t="n"/>
      <c r="H114" s="84" t="n"/>
      <c r="I114" s="86" t="n"/>
      <c r="J114" s="32" t="inlineStr"/>
      <c r="K114" s="87" t="n">
        <v>12.99</v>
      </c>
      <c r="L114" s="87" t="n"/>
      <c r="M114" s="88">
        <f>IF(AND(ISNUMBER(L114),ISNUMBER(K114),N(K114)&gt;0),L114/K114-1,"")</f>
        <v/>
      </c>
      <c r="N114" s="89">
        <f>IF(M114="","No List Price",IF(M114&lt;=0,"At/below price",IF(M114&lt;=0.12,"&lt;=12% STR zone",IF(M114&lt;=0.25,"12-25%","&gt;25% over"))))</f>
        <v/>
      </c>
      <c r="O114" s="87" t="n">
        <v>21.95</v>
      </c>
      <c r="P114" s="90">
        <f>IF(AND(ISNUMBER(K114),ISNUMBER(O114),N(O114)&gt;0),K114/O114-1,"")</f>
        <v/>
      </c>
      <c r="Q114" s="32" t="inlineStr">
        <is>
          <t>Size not stated - vs our Queen.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38" t="inlineStr">
        <is>
          <t>IMAGE MISSING</t>
        </is>
      </c>
      <c r="B115" s="84" t="inlineStr">
        <is>
          <t>Love's cabin</t>
        </is>
      </c>
      <c r="C115" s="32" t="inlineStr">
        <is>
          <t>Satin Fitted Sheet</t>
        </is>
      </c>
      <c r="D115" s="84" t="inlineStr">
        <is>
          <t>Poor</t>
        </is>
      </c>
      <c r="E115" s="85" t="inlineStr">
        <is>
          <t>B0DWSHT8CF</t>
        </is>
      </c>
      <c r="F115" s="85" t="inlineStr">
        <is>
          <t>B0DWSK45RC</t>
        </is>
      </c>
      <c r="G115" s="84" t="n"/>
      <c r="H115" s="84" t="n"/>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Size not stated - vs our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38" t="inlineStr">
        <is>
          <t>IMAGE MISSING</t>
        </is>
      </c>
      <c r="B116" s="84" t="inlineStr">
        <is>
          <t>P Pothuiny</t>
        </is>
      </c>
      <c r="C116" s="32" t="inlineStr">
        <is>
          <t>Satin Fitted Sheet</t>
        </is>
      </c>
      <c r="D116" s="84" t="inlineStr">
        <is>
          <t>Poor</t>
        </is>
      </c>
      <c r="E116" s="85" t="inlineStr">
        <is>
          <t>B0BFB5DFVB</t>
        </is>
      </c>
      <c r="F116" s="85" t="inlineStr">
        <is>
          <t>B09W5W7VCC</t>
        </is>
      </c>
      <c r="G116" s="84" t="n"/>
      <c r="H116" s="84" t="n"/>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38" t="inlineStr">
        <is>
          <t>IMAGE MISSING</t>
        </is>
      </c>
      <c r="B120" s="84" t="inlineStr">
        <is>
          <t>JUWENIN</t>
        </is>
      </c>
      <c r="C120" s="32" t="inlineStr">
        <is>
          <t>Satin Fitted Sheet</t>
        </is>
      </c>
      <c r="D120" s="84" t="inlineStr">
        <is>
          <t>Untiered</t>
        </is>
      </c>
      <c r="E120" s="85" t="inlineStr">
        <is>
          <t>B0B1DX9FRV</t>
        </is>
      </c>
      <c r="F120" s="85" t="inlineStr">
        <is>
          <t>B0B1DVKHSJ</t>
        </is>
      </c>
      <c r="G120" s="84" t="n"/>
      <c r="H120" s="84" t="n"/>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21.95</v>
      </c>
      <c r="P120" s="90">
        <f>IF(AND(ISNUMBER(K120),ISNUMBER(O120),N(O120)&gt;0),K120/O120-1,"")</f>
        <v/>
      </c>
      <c r="Q120" s="32" t="inlineStr">
        <is>
          <t>Size not stated - vs our Queen. Ours live: Helium 10 Xray, 2026-10-13; 17 children</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38" t="inlineStr">
        <is>
          <t>IMAGE MISSING</t>
        </is>
      </c>
      <c r="B59" s="84" t="inlineStr">
        <is>
          <t>PROMEED</t>
        </is>
      </c>
      <c r="C59" s="32" t="inlineStr">
        <is>
          <t>Silk Pillowcase</t>
        </is>
      </c>
      <c r="D59" s="84" t="inlineStr">
        <is>
          <t>Aspirational</t>
        </is>
      </c>
      <c r="E59" s="85" t="inlineStr">
        <is>
          <t>B0HCMWNG9W</t>
        </is>
      </c>
      <c r="F59" s="85" t="inlineStr">
        <is>
          <t>B0B4RH938T</t>
        </is>
      </c>
      <c r="G59" s="84" t="n"/>
      <c r="H59" s="84" t="n"/>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49.95</v>
      </c>
      <c r="P59" s="90">
        <f>IF(AND(ISNUMBER(K59),ISNUMBER(O59),N(O59)&gt;0),K59/O59-1,"")</f>
        <v/>
      </c>
      <c r="Q59" s="32" t="inlineStr">
        <is>
          <t>Size not stated - vs our Queen. Ours live: Helium 10 Xray, 2026-10-13; 6 children</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38" t="inlineStr">
        <is>
          <t>IMAGE MISSING</t>
        </is>
      </c>
      <c r="B60" s="84" t="inlineStr">
        <is>
          <t>ALASKA BEAR</t>
        </is>
      </c>
      <c r="C60" s="32" t="inlineStr">
        <is>
          <t>Silk Pillowcase</t>
        </is>
      </c>
      <c r="D60" s="84" t="inlineStr">
        <is>
          <t>Aspirational</t>
        </is>
      </c>
      <c r="E60" s="85" t="inlineStr">
        <is>
          <t>B01KFPFUAE</t>
        </is>
      </c>
      <c r="F60" s="85" t="inlineStr">
        <is>
          <t>B00KDL108M</t>
        </is>
      </c>
      <c r="G60" s="84" t="n"/>
      <c r="H60" s="84" t="n"/>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49.95</v>
      </c>
      <c r="P60" s="90">
        <f>IF(AND(ISNUMBER(K60),ISNUMBER(O60),N(O60)&gt;0),K60/O60-1,"")</f>
        <v/>
      </c>
      <c r="Q60" s="32" t="inlineStr">
        <is>
          <t>Size not stated - vs our Queen. Ours live: Helium 10 Xray, 2026-10-13; 6 children</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38" t="inlineStr">
        <is>
          <t>IMAGE MISSING</t>
        </is>
      </c>
      <c r="B61" s="84" t="inlineStr">
        <is>
          <t>Fishers Finery</t>
        </is>
      </c>
      <c r="C61" s="32" t="inlineStr">
        <is>
          <t>Silk Pillowcase</t>
        </is>
      </c>
      <c r="D61" s="84" t="inlineStr">
        <is>
          <t>Aspirational</t>
        </is>
      </c>
      <c r="E61" s="85" t="inlineStr">
        <is>
          <t>B0FKC1MD24</t>
        </is>
      </c>
      <c r="F61" s="85" t="inlineStr">
        <is>
          <t>B00FWZW55Q</t>
        </is>
      </c>
      <c r="G61" s="84" t="n"/>
      <c r="H61" s="84" t="n"/>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49.95</v>
      </c>
      <c r="P61" s="90">
        <f>IF(AND(ISNUMBER(K61),ISNUMBER(O61),N(O61)&gt;0),K61/O61-1,"")</f>
        <v/>
      </c>
      <c r="Q61" s="32" t="inlineStr">
        <is>
          <t>Size not stated - vs our Queen. Ours live: Helium 10 Xray, 2026-10-13; 6 children</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38" t="inlineStr">
        <is>
          <t>IMAGE MISSING</t>
        </is>
      </c>
      <c r="B62" s="84" t="inlineStr">
        <is>
          <t>ZIMASILK</t>
        </is>
      </c>
      <c r="C62" s="32" t="inlineStr">
        <is>
          <t>Silk Pillowcase</t>
        </is>
      </c>
      <c r="D62" s="84" t="inlineStr">
        <is>
          <t>Beatable</t>
        </is>
      </c>
      <c r="E62" s="85" t="inlineStr">
        <is>
          <t>B0GXDFM5TS</t>
        </is>
      </c>
      <c r="F62" s="85" t="inlineStr">
        <is>
          <t>B094XT94FC</t>
        </is>
      </c>
      <c r="G62" s="84" t="n"/>
      <c r="H62" s="84" t="n"/>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49.95</v>
      </c>
      <c r="P62" s="90">
        <f>IF(AND(ISNUMBER(K62),ISNUMBER(O62),N(O62)&gt;0),K62/O62-1,"")</f>
        <v/>
      </c>
      <c r="Q62" s="32" t="inlineStr">
        <is>
          <t>Size not stated - vs our Queen. Ours live: Helium 10 Xray, 2026-10-13; 6 children</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38" t="inlineStr">
        <is>
          <t>IMAGE MISSING</t>
        </is>
      </c>
      <c r="B63" s="84" t="inlineStr">
        <is>
          <t>ZIMASILK</t>
        </is>
      </c>
      <c r="C63" s="32" t="inlineStr">
        <is>
          <t>Silk Pillowcase</t>
        </is>
      </c>
      <c r="D63" s="84" t="inlineStr">
        <is>
          <t>Beatable</t>
        </is>
      </c>
      <c r="E63" s="85" t="inlineStr">
        <is>
          <t>B09ZRJBNY5</t>
        </is>
      </c>
      <c r="F63" s="85" t="inlineStr">
        <is>
          <t>B09NVRZBDJ</t>
        </is>
      </c>
      <c r="G63" s="84" t="n"/>
      <c r="H63" s="84" t="n"/>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49.95</v>
      </c>
      <c r="P63" s="90">
        <f>IF(AND(ISNUMBER(K63),ISNUMBER(O63),N(O63)&gt;0),K63/O63-1,"")</f>
        <v/>
      </c>
      <c r="Q63" s="32" t="inlineStr">
        <is>
          <t>Size not stated - vs our Queen. Ours live: Helium 10 Xray, 2026-10-13; 6 children</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38" t="inlineStr">
        <is>
          <t>IMAGE MISSING</t>
        </is>
      </c>
      <c r="B64" s="84" t="inlineStr">
        <is>
          <t>Colorado Home Co</t>
        </is>
      </c>
      <c r="C64" s="32" t="inlineStr">
        <is>
          <t>Silk Pillowcase</t>
        </is>
      </c>
      <c r="D64" s="84" t="inlineStr">
        <is>
          <t>Beatable</t>
        </is>
      </c>
      <c r="E64" s="85" t="inlineStr">
        <is>
          <t>B0CTCZGGHP</t>
        </is>
      </c>
      <c r="F64" s="85" t="inlineStr">
        <is>
          <t>B081CTM1T8</t>
        </is>
      </c>
      <c r="G64" s="84" t="n"/>
      <c r="H64" s="84" t="n"/>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49.95</v>
      </c>
      <c r="P64" s="90">
        <f>IF(AND(ISNUMBER(K64),ISNUMBER(O64),N(O64)&gt;0),K64/O64-1,"")</f>
        <v/>
      </c>
      <c r="Q64" s="32" t="inlineStr">
        <is>
          <t>Size not stated - vs our Queen. Ours live: Helium 10 Xray, 2026-10-13; 6 children</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38" t="inlineStr">
        <is>
          <t>IMAGE MISSING</t>
        </is>
      </c>
      <c r="B65" s="84" t="inlineStr">
        <is>
          <t>Fishers Finery</t>
        </is>
      </c>
      <c r="C65" s="32" t="inlineStr">
        <is>
          <t>Silk Pillowcase</t>
        </is>
      </c>
      <c r="D65" s="84" t="inlineStr">
        <is>
          <t>Beatable</t>
        </is>
      </c>
      <c r="E65" s="85" t="inlineStr">
        <is>
          <t>B01MQIYMW3</t>
        </is>
      </c>
      <c r="F65" s="85" t="inlineStr">
        <is>
          <t>B01M1CKVJU</t>
        </is>
      </c>
      <c r="G65" s="84" t="n"/>
      <c r="H65" s="84" t="n"/>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49.95</v>
      </c>
      <c r="P65" s="90">
        <f>IF(AND(ISNUMBER(K65),ISNUMBER(O65),N(O65)&gt;0),K65/O65-1,"")</f>
        <v/>
      </c>
      <c r="Q65" s="32" t="inlineStr">
        <is>
          <t>Size not stated - vs our Queen. Ours live: Helium 10 Xray, 2026-10-13; 6 children</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38" t="inlineStr">
        <is>
          <t>IMAGE MISSING</t>
        </is>
      </c>
      <c r="B66" s="84" t="inlineStr">
        <is>
          <t>ROSEWARD</t>
        </is>
      </c>
      <c r="C66" s="32" t="inlineStr">
        <is>
          <t>Silk Pillowcase</t>
        </is>
      </c>
      <c r="D66" s="84" t="inlineStr">
        <is>
          <t>Beatable</t>
        </is>
      </c>
      <c r="E66" s="85" t="inlineStr">
        <is>
          <t>B0BXBPNMVW</t>
        </is>
      </c>
      <c r="F66" s="85" t="inlineStr">
        <is>
          <t>B0BXBN7JMP</t>
        </is>
      </c>
      <c r="G66" s="84" t="n"/>
      <c r="H66" s="84" t="n"/>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Size not stated - vs our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38" t="inlineStr">
        <is>
          <t>IMAGE MISSING</t>
        </is>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38" t="inlineStr">
        <is>
          <t>IMAGE MISSING</t>
        </is>
      </c>
      <c r="B69" s="84" t="inlineStr">
        <is>
          <t>Gabire</t>
        </is>
      </c>
      <c r="C69" s="32" t="inlineStr">
        <is>
          <t>Silk Pillow Cases</t>
        </is>
      </c>
      <c r="D69" s="84" t="inlineStr">
        <is>
          <t>Untiered</t>
        </is>
      </c>
      <c r="E69" s="85" t="inlineStr">
        <is>
          <t>B0CKPNR7DW</t>
        </is>
      </c>
      <c r="F69" s="85" t="inlineStr">
        <is>
          <t>B0CKPKG71N</t>
        </is>
      </c>
      <c r="G69" s="84" t="n"/>
      <c r="H69" s="84" t="n"/>
      <c r="I69" s="86" t="n"/>
      <c r="J69" s="32" t="inlineStr"/>
      <c r="K69" s="87" t="n">
        <v>19.99</v>
      </c>
      <c r="L69" s="87" t="n"/>
      <c r="M69" s="88">
        <f>IF(AND(ISNUMBER(L69),ISNUMBER(K69),N(K69)&gt;0),L69/K69-1,"")</f>
        <v/>
      </c>
      <c r="N69" s="89">
        <f>IF(M69="","No List Price",IF(M69&lt;=0,"At/below price",IF(M69&lt;=0.12,"&lt;=12% STR zone",IF(M69&lt;=0.25,"12-25%","&gt;25% over"))))</f>
        <v/>
      </c>
      <c r="O69" s="87" t="n">
        <v>49.95</v>
      </c>
      <c r="P69" s="90">
        <f>IF(AND(ISNUMBER(K69),ISNUMBER(O69),N(O69)&gt;0),K69/O69-1,"")</f>
        <v/>
      </c>
      <c r="Q69" s="32" t="inlineStr">
        <is>
          <t>Size not stated - vs our Queen. Ours live: Helium 10 Xray, 2026-10-13; 6 children</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38" t="inlineStr">
        <is>
          <t>IMAGE MISSING</t>
        </is>
      </c>
      <c r="B71" s="84" t="inlineStr">
        <is>
          <t>DKBslik</t>
        </is>
      </c>
      <c r="C71" s="32" t="inlineStr">
        <is>
          <t>Silk Pillowcase</t>
        </is>
      </c>
      <c r="D71" s="84" t="inlineStr">
        <is>
          <t>Untiered</t>
        </is>
      </c>
      <c r="E71" s="85" t="inlineStr">
        <is>
          <t>B0B5WGXZTH</t>
        </is>
      </c>
      <c r="F71" s="85" t="inlineStr">
        <is>
          <t>B0B8DXN3K2</t>
        </is>
      </c>
      <c r="G71" s="84" t="n"/>
      <c r="H71" s="84" t="n"/>
      <c r="I71" s="86" t="n"/>
      <c r="J71" s="32" t="inlineStr"/>
      <c r="K71" s="87" t="n">
        <v>11.95</v>
      </c>
      <c r="L71" s="87" t="n"/>
      <c r="M71" s="88">
        <f>IF(AND(ISNUMBER(L71),ISNUMBER(K71),N(K71)&gt;0),L71/K71-1,"")</f>
        <v/>
      </c>
      <c r="N71" s="89">
        <f>IF(M71="","No List Price",IF(M71&lt;=0,"At/below price",IF(M71&lt;=0.12,"&lt;=12% STR zone",IF(M71&lt;=0.25,"12-25%","&gt;25% over"))))</f>
        <v/>
      </c>
      <c r="O71" s="87" t="n">
        <v>49.95</v>
      </c>
      <c r="P71" s="90">
        <f>IF(AND(ISNUMBER(K71),ISNUMBER(O71),N(O71)&gt;0),K71/O71-1,"")</f>
        <v/>
      </c>
      <c r="Q71" s="32" t="inlineStr">
        <is>
          <t>Size not stated - vs our Queen. Ours live: Helium 10 Xray, 2026-10-13; 6 children</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38" t="inlineStr">
        <is>
          <t>IMAGE MISSING</t>
        </is>
      </c>
      <c r="B73" s="84" t="inlineStr">
        <is>
          <t>BLISSFORD</t>
        </is>
      </c>
      <c r="C73" s="32" t="inlineStr">
        <is>
          <t>Silk Pillowcase</t>
        </is>
      </c>
      <c r="D73" s="84" t="inlineStr">
        <is>
          <t>Untiered</t>
        </is>
      </c>
      <c r="E73" s="85" t="inlineStr">
        <is>
          <t>B0FXBTQ86V</t>
        </is>
      </c>
      <c r="F73" s="85" t="inlineStr">
        <is>
          <t>B01N0Z6HVO</t>
        </is>
      </c>
      <c r="G73" s="84" t="n"/>
      <c r="H73" s="84" t="n"/>
      <c r="I73" s="86" t="n"/>
      <c r="J73" s="32" t="inlineStr"/>
      <c r="K73" s="87" t="n">
        <v>12.99</v>
      </c>
      <c r="L73" s="87" t="n"/>
      <c r="M73" s="88">
        <f>IF(AND(ISNUMBER(L73),ISNUMBER(K73),N(K73)&gt;0),L73/K73-1,"")</f>
        <v/>
      </c>
      <c r="N73" s="89">
        <f>IF(M73="","No List Price",IF(M73&lt;=0,"At/below price",IF(M73&lt;=0.12,"&lt;=12% STR zone",IF(M73&lt;=0.25,"12-25%","&gt;25% over"))))</f>
        <v/>
      </c>
      <c r="O73" s="87" t="n">
        <v>49.95</v>
      </c>
      <c r="P73" s="90">
        <f>IF(AND(ISNUMBER(K73),ISNUMBER(O73),N(O73)&gt;0),K73/O73-1,"")</f>
        <v/>
      </c>
      <c r="Q73" s="32" t="inlineStr">
        <is>
          <t>Size not stated - vs our Queen. Ours live: Helium 10 Xray, 2026-10-13; 6 children</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38" t="inlineStr">
        <is>
          <t>IMAGE MISSING</t>
        </is>
      </c>
      <c r="B74" s="84" t="inlineStr">
        <is>
          <t>Casbrove</t>
        </is>
      </c>
      <c r="C74" s="32" t="inlineStr">
        <is>
          <t>Silk Pillowcase</t>
        </is>
      </c>
      <c r="D74" s="84" t="inlineStr">
        <is>
          <t>Untiered</t>
        </is>
      </c>
      <c r="E74" s="85" t="inlineStr">
        <is>
          <t>B09V4R7MMZ</t>
        </is>
      </c>
      <c r="F74" s="85" t="inlineStr">
        <is>
          <t>B0BXP2FQYZ</t>
        </is>
      </c>
      <c r="G74" s="84" t="n"/>
      <c r="H74" s="84" t="n"/>
      <c r="I74" s="86" t="n"/>
      <c r="J74" s="32" t="inlineStr"/>
      <c r="K74" s="87" t="n">
        <v>9.99</v>
      </c>
      <c r="L74" s="87" t="n"/>
      <c r="M74" s="88">
        <f>IF(AND(ISNUMBER(L74),ISNUMBER(K74),N(K74)&gt;0),L74/K74-1,"")</f>
        <v/>
      </c>
      <c r="N74" s="89">
        <f>IF(M74="","No List Price",IF(M74&lt;=0,"At/below price",IF(M74&lt;=0.12,"&lt;=12% STR zone",IF(M74&lt;=0.25,"12-25%","&gt;25% over"))))</f>
        <v/>
      </c>
      <c r="O74" s="87" t="n">
        <v>49.95</v>
      </c>
      <c r="P74" s="90">
        <f>IF(AND(ISNUMBER(K74),ISNUMBER(O74),N(O74)&gt;0),K74/O74-1,"")</f>
        <v/>
      </c>
      <c r="Q74" s="32" t="inlineStr">
        <is>
          <t>Size not stated - vs our Queen.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38" t="inlineStr">
        <is>
          <t>IMAGE MISSING</t>
        </is>
      </c>
      <c r="B78" s="84" t="inlineStr">
        <is>
          <t>INSSL</t>
        </is>
      </c>
      <c r="C78" s="32" t="inlineStr">
        <is>
          <t>Silk Pillowcase</t>
        </is>
      </c>
      <c r="D78" s="84" t="inlineStr">
        <is>
          <t>Untiered</t>
        </is>
      </c>
      <c r="E78" s="85" t="inlineStr">
        <is>
          <t>B0BCGZVPCM</t>
        </is>
      </c>
      <c r="F78" s="85" t="inlineStr">
        <is>
          <t>B089SJQP45</t>
        </is>
      </c>
      <c r="G78" s="84" t="n"/>
      <c r="H78" s="84" t="n"/>
      <c r="I78" s="86" t="n"/>
      <c r="J78" s="32" t="inlineStr"/>
      <c r="K78" s="87" t="n">
        <v>13.99</v>
      </c>
      <c r="L78" s="87" t="n"/>
      <c r="M78" s="88">
        <f>IF(AND(ISNUMBER(L78),ISNUMBER(K78),N(K78)&gt;0),L78/K78-1,"")</f>
        <v/>
      </c>
      <c r="N78" s="89">
        <f>IF(M78="","No List Price",IF(M78&lt;=0,"At/below price",IF(M78&lt;=0.12,"&lt;=12% STR zone",IF(M78&lt;=0.25,"12-25%","&gt;25% over"))))</f>
        <v/>
      </c>
      <c r="O78" s="87" t="n">
        <v>49.95</v>
      </c>
      <c r="P78" s="90">
        <f>IF(AND(ISNUMBER(K78),ISNUMBER(O78),N(O78)&gt;0),K78/O78-1,"")</f>
        <v/>
      </c>
      <c r="Q78" s="32" t="inlineStr">
        <is>
          <t>Size not stated - vs our Queen.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38" t="inlineStr">
        <is>
          <t>IMAGE MISSING</t>
        </is>
      </c>
      <c r="B79" s="84" t="inlineStr">
        <is>
          <t>SIYUAN</t>
        </is>
      </c>
      <c r="C79" s="32" t="inlineStr">
        <is>
          <t>Silk Pillowcase</t>
        </is>
      </c>
      <c r="D79" s="84" t="inlineStr">
        <is>
          <t>Untiered</t>
        </is>
      </c>
      <c r="E79" s="85" t="inlineStr">
        <is>
          <t>B0C395RDGT</t>
        </is>
      </c>
      <c r="F79" s="85" t="inlineStr">
        <is>
          <t>B0BBC1GN6H</t>
        </is>
      </c>
      <c r="G79" s="84" t="n"/>
      <c r="H79" s="84" t="n"/>
      <c r="I79" s="86" t="n"/>
      <c r="J79" s="32" t="inlineStr"/>
      <c r="K79" s="87" t="n">
        <v>13.99</v>
      </c>
      <c r="L79" s="87" t="n"/>
      <c r="M79" s="88">
        <f>IF(AND(ISNUMBER(L79),ISNUMBER(K79),N(K79)&gt;0),L79/K79-1,"")</f>
        <v/>
      </c>
      <c r="N79" s="89">
        <f>IF(M79="","No List Price",IF(M79&lt;=0,"At/below price",IF(M79&lt;=0.12,"&lt;=12% STR zone",IF(M79&lt;=0.25,"12-25%","&gt;25% over"))))</f>
        <v/>
      </c>
      <c r="O79" s="87" t="n">
        <v>49.95</v>
      </c>
      <c r="P79" s="90">
        <f>IF(AND(ISNUMBER(K79),ISNUMBER(O79),N(O79)&gt;0),K79/O79-1,"")</f>
        <v/>
      </c>
      <c r="Q79" s="32" t="inlineStr">
        <is>
          <t>Size not stated - vs our Queen. Ours live: Helium 10 Xray, 2026-10-13; 6 children</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38" t="inlineStr">
        <is>
          <t>IMAGE MISSING</t>
        </is>
      </c>
      <c r="B80" s="84" t="inlineStr">
        <is>
          <t>WLOSJ</t>
        </is>
      </c>
      <c r="C80" s="32" t="inlineStr">
        <is>
          <t>Silk Pillow</t>
        </is>
      </c>
      <c r="D80" s="84" t="inlineStr">
        <is>
          <t>Untiered</t>
        </is>
      </c>
      <c r="E80" s="85" t="inlineStr">
        <is>
          <t>B0CZF5V1W7</t>
        </is>
      </c>
      <c r="F80" s="85" t="inlineStr">
        <is>
          <t>B09T6DV8BB</t>
        </is>
      </c>
      <c r="G80" s="84" t="n"/>
      <c r="H80" s="84" t="n"/>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Size not stated - vs our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38" t="inlineStr">
        <is>
          <t>IMAGE MISSING</t>
        </is>
      </c>
      <c r="B81" s="84" t="inlineStr">
        <is>
          <t>Kinself</t>
        </is>
      </c>
      <c r="C81" s="32" t="inlineStr">
        <is>
          <t>Silk Pillowcase</t>
        </is>
      </c>
      <c r="D81" s="84" t="inlineStr">
        <is>
          <t>Untiered</t>
        </is>
      </c>
      <c r="E81" s="85" t="inlineStr">
        <is>
          <t>B0CM16H4RY</t>
        </is>
      </c>
      <c r="F81" s="85" t="inlineStr">
        <is>
          <t>B0CKLCLQ62</t>
        </is>
      </c>
      <c r="G81" s="84" t="n"/>
      <c r="H81" s="84" t="n"/>
      <c r="I81" s="86" t="n"/>
      <c r="J81" s="32" t="inlineStr"/>
      <c r="K81" s="87" t="n">
        <v>20.99</v>
      </c>
      <c r="L81" s="87" t="n"/>
      <c r="M81" s="88">
        <f>IF(AND(ISNUMBER(L81),ISNUMBER(K81),N(K81)&gt;0),L81/K81-1,"")</f>
        <v/>
      </c>
      <c r="N81" s="89">
        <f>IF(M81="","No List Price",IF(M81&lt;=0,"At/below price",IF(M81&lt;=0.12,"&lt;=12% STR zone",IF(M81&lt;=0.25,"12-25%","&gt;25% over"))))</f>
        <v/>
      </c>
      <c r="O81" s="87" t="n">
        <v>49.95</v>
      </c>
      <c r="P81" s="90">
        <f>IF(AND(ISNUMBER(K81),ISNUMBER(O81),N(O81)&gt;0),K81/O81-1,"")</f>
        <v/>
      </c>
      <c r="Q81" s="32" t="inlineStr">
        <is>
          <t>Size not stated - vs our Queen.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38" t="inlineStr">
        <is>
          <t>IMAGE MISSING</t>
        </is>
      </c>
      <c r="B82" s="84" t="inlineStr">
        <is>
          <t>Jocoku</t>
        </is>
      </c>
      <c r="C82" s="32" t="inlineStr">
        <is>
          <t>Silk Pillowcase</t>
        </is>
      </c>
      <c r="D82" s="84" t="inlineStr">
        <is>
          <t>Untiered</t>
        </is>
      </c>
      <c r="E82" s="85" t="inlineStr">
        <is>
          <t>B08BFG7CNK</t>
        </is>
      </c>
      <c r="F82" s="85" t="inlineStr">
        <is>
          <t>B07JLLJSK5</t>
        </is>
      </c>
      <c r="G82" s="84" t="n"/>
      <c r="H82" s="84" t="n"/>
      <c r="I82" s="86" t="n"/>
      <c r="J82" s="32" t="inlineStr"/>
      <c r="K82" s="87" t="n">
        <v>21.99</v>
      </c>
      <c r="L82" s="87" t="n"/>
      <c r="M82" s="88">
        <f>IF(AND(ISNUMBER(L82),ISNUMBER(K82),N(K82)&gt;0),L82/K82-1,"")</f>
        <v/>
      </c>
      <c r="N82" s="89">
        <f>IF(M82="","No List Price",IF(M82&lt;=0,"At/below price",IF(M82&lt;=0.12,"&lt;=12% STR zone",IF(M82&lt;=0.25,"12-25%","&gt;25% over"))))</f>
        <v/>
      </c>
      <c r="O82" s="87" t="n">
        <v>49.95</v>
      </c>
      <c r="P82" s="90">
        <f>IF(AND(ISNUMBER(K82),ISNUMBER(O82),N(O82)&gt;0),K82/O82-1,"")</f>
        <v/>
      </c>
      <c r="Q82" s="32" t="inlineStr">
        <is>
          <t>Size not stated - vs our Queen.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38" t="inlineStr">
        <is>
          <t>IMAGE MISSING</t>
        </is>
      </c>
      <c r="B83" s="84" t="inlineStr">
        <is>
          <t>JOGJUE</t>
        </is>
      </c>
      <c r="C83" s="32" t="inlineStr">
        <is>
          <t>Silk Pillowcase</t>
        </is>
      </c>
      <c r="D83" s="84" t="inlineStr">
        <is>
          <t>Untiered</t>
        </is>
      </c>
      <c r="E83" s="85" t="inlineStr">
        <is>
          <t>B094NS7KFX</t>
        </is>
      </c>
      <c r="F83" s="85" t="inlineStr">
        <is>
          <t>B07S2XV3TG</t>
        </is>
      </c>
      <c r="G83" s="84" t="n"/>
      <c r="H83" s="84" t="n"/>
      <c r="I83" s="86" t="n"/>
      <c r="J83" s="32" t="inlineStr"/>
      <c r="K83" s="87" t="n">
        <v>20.99</v>
      </c>
      <c r="L83" s="87" t="n"/>
      <c r="M83" s="88">
        <f>IF(AND(ISNUMBER(L83),ISNUMBER(K83),N(K83)&gt;0),L83/K83-1,"")</f>
        <v/>
      </c>
      <c r="N83" s="89">
        <f>IF(M83="","No List Price",IF(M83&lt;=0,"At/below price",IF(M83&lt;=0.12,"&lt;=12% STR zone",IF(M83&lt;=0.25,"12-25%","&gt;25% over"))))</f>
        <v/>
      </c>
      <c r="O83" s="87" t="n">
        <v>49.95</v>
      </c>
      <c r="P83" s="90">
        <f>IF(AND(ISNUMBER(K83),ISNUMBER(O83),N(O83)&gt;0),K83/O83-1,"")</f>
        <v/>
      </c>
      <c r="Q83" s="32" t="inlineStr">
        <is>
          <t>Size not stated - vs our Queen.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38" t="inlineStr">
        <is>
          <t>IMAGE MISSING</t>
        </is>
      </c>
      <c r="B84" s="84" t="inlineStr">
        <is>
          <t>SGMSILK</t>
        </is>
      </c>
      <c r="C84" s="32" t="inlineStr">
        <is>
          <t>Silk Pillowcase</t>
        </is>
      </c>
      <c r="D84" s="84" t="inlineStr">
        <is>
          <t>Untiered</t>
        </is>
      </c>
      <c r="E84" s="85" t="inlineStr">
        <is>
          <t>B0CM9LCN75</t>
        </is>
      </c>
      <c r="F84" s="85" t="inlineStr">
        <is>
          <t>B0CM9N244T</t>
        </is>
      </c>
      <c r="G84" s="84" t="n"/>
      <c r="H84" s="84" t="n"/>
      <c r="I84" s="86" t="n"/>
      <c r="J84" s="32" t="inlineStr"/>
      <c r="K84" s="87" t="n">
        <v>20.99</v>
      </c>
      <c r="L84" s="87" t="n"/>
      <c r="M84" s="88">
        <f>IF(AND(ISNUMBER(L84),ISNUMBER(K84),N(K84)&gt;0),L84/K84-1,"")</f>
        <v/>
      </c>
      <c r="N84" s="89">
        <f>IF(M84="","No List Price",IF(M84&lt;=0,"At/below price",IF(M84&lt;=0.12,"&lt;=12% STR zone",IF(M84&lt;=0.25,"12-25%","&gt;25% over"))))</f>
        <v/>
      </c>
      <c r="O84" s="87" t="n">
        <v>49.95</v>
      </c>
      <c r="P84" s="90">
        <f>IF(AND(ISNUMBER(K84),ISNUMBER(O84),N(O84)&gt;0),K84/O84-1,"")</f>
        <v/>
      </c>
      <c r="Q84" s="32" t="inlineStr">
        <is>
          <t>Size not stated - vs our Queen. Ours live: Helium 10 Xray, 2026-10-13; 6 children</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38" t="inlineStr">
        <is>
          <t>IMAGE MISSING</t>
        </is>
      </c>
      <c r="B85" s="84" t="inlineStr">
        <is>
          <t>Slpbaby</t>
        </is>
      </c>
      <c r="C85" s="32" t="inlineStr">
        <is>
          <t>Silk Pillowcase</t>
        </is>
      </c>
      <c r="D85" s="84" t="inlineStr">
        <is>
          <t>Untiered</t>
        </is>
      </c>
      <c r="E85" s="85" t="inlineStr">
        <is>
          <t>B075CNDRFJ</t>
        </is>
      </c>
      <c r="F85" s="85" t="inlineStr">
        <is>
          <t>B07TV3NVNX</t>
        </is>
      </c>
      <c r="G85" s="84" t="n"/>
      <c r="H85" s="84" t="n"/>
      <c r="I85" s="86" t="n"/>
      <c r="J85" s="32" t="inlineStr"/>
      <c r="K85" s="87" t="n">
        <v>22.99</v>
      </c>
      <c r="L85" s="87" t="n"/>
      <c r="M85" s="88">
        <f>IF(AND(ISNUMBER(L85),ISNUMBER(K85),N(K85)&gt;0),L85/K85-1,"")</f>
        <v/>
      </c>
      <c r="N85" s="89">
        <f>IF(M85="","No List Price",IF(M85&lt;=0,"At/below price",IF(M85&lt;=0.12,"&lt;=12% STR zone",IF(M85&lt;=0.25,"12-25%","&gt;25% over"))))</f>
        <v/>
      </c>
      <c r="O85" s="87" t="n">
        <v>49.95</v>
      </c>
      <c r="P85" s="90">
        <f>IF(AND(ISNUMBER(K85),ISNUMBER(O85),N(O85)&gt;0),K85/O85-1,"")</f>
        <v/>
      </c>
      <c r="Q85" s="32" t="inlineStr">
        <is>
          <t>Size not stated - vs our Queen.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$11.95;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38" t="inlineStr">
        <is>
          <t>IMAGE MISSING</t>
        </is>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38" t="inlineStr">
        <is>
          <t>IMAGE MISSING</t>
        </is>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17.99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38" t="inlineStr">
        <is>
          <t>IMAGE MISSING</t>
        </is>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16.99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38" t="inlineStr">
        <is>
          <t>IMAGE MISSING</t>
        </is>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38" t="inlineStr">
        <is>
          <t>IMAGE MISSING</t>
        </is>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38" t="inlineStr">
        <is>
          <t>IMAGE MISSING</t>
        </is>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38" t="inlineStr">
        <is>
          <t>IMAGE MISSING</t>
        </is>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38" t="inlineStr">
        <is>
          <t>IMAGE MISSING</t>
        </is>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38" t="inlineStr">
        <is>
          <t>IMAGE MISSING</t>
        </is>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38" t="inlineStr">
        <is>
          <t>IMAGE MISSING</t>
        </is>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38" t="inlineStr">
        <is>
          <t>IMAGE MISSING</t>
        </is>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38" t="inlineStr">
        <is>
          <t>IMAGE MISSING</t>
        </is>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38" t="inlineStr">
        <is>
          <t>IMAGE MISSING</t>
        </is>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38" t="inlineStr">
        <is>
          <t>IMAGE MISSING</t>
        </is>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38" t="inlineStr">
        <is>
          <t>IMAGE MISSING</t>
        </is>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38" t="inlineStr">
        <is>
          <t>IMAGE MISSING</t>
        </is>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38" t="inlineStr">
        <is>
          <t>IMAGE MISSING</t>
        </is>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38" t="inlineStr">
        <is>
          <t>IMAGE MISSING</t>
        </is>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38" t="inlineStr">
        <is>
          <t>IMAGE MISSING</t>
        </is>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38" t="inlineStr">
        <is>
          <t>IMAGE MISSING</t>
        </is>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38" t="inlineStr">
        <is>
          <t>IMAGE MISSING</t>
        </is>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38" t="inlineStr">
        <is>
          <t>IMAGE MISSING</t>
        </is>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$17.99; YFONG ~1,848/wk at $16.99; FengXinZi Store ~1,732/wk at $9.98. Tracked rivals ~28,270 units/wk; we sell ~1/wk (0.0% of the tracked set).</t>
        </is>
      </c>
    </row>
    <row r="72" ht="18" customHeight="1">
      <c r="A72" s="105" t="inlineStr">
        <is>
          <t>•  Strikethrough: 7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38" t="inlineStr">
        <is>
          <t>IMAGE MISSING</t>
        </is>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38" t="inlineStr">
        <is>
          <t>IMAGE MISSING</t>
        </is>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38" t="inlineStr">
        <is>
          <t>IMAGE MISSING</t>
        </is>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38" t="inlineStr">
        <is>
          <t>IMAGE MISSING</t>
        </is>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38" t="inlineStr">
        <is>
          <t>IMAGE MISSING</t>
        </is>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38" t="inlineStr">
        <is>
          <t>IMAGE MISSING</t>
        </is>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38" t="inlineStr">
        <is>
          <t>IMAGE MISSING</t>
        </is>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17.99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38" t="inlineStr">
        <is>
          <t>IMAGE MISSING</t>
        </is>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38" t="inlineStr">
        <is>
          <t>IMAGE MISSING</t>
        </is>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$17.99; LitBear ~809/wk at $29.99; LULUSILK ~809/wk at $9.99; spacepower ~809/wk at $4.99. Tracked rivals ~9,878 units/wk; we sell ~3/wk (0.0% of the tracked set).</t>
        </is>
      </c>
    </row>
    <row r="60" ht="18" customHeight="1">
      <c r="A60" s="105" t="inlineStr">
        <is>
          <t>•  Strikethrough: 3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 (title)</t>
        </is>
      </c>
      <c r="H104" s="22" t="inlineStr">
        <is>
          <t>Colour (title)</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38" t="inlineStr">
        <is>
          <t>IMAGE MISSING</t>
        </is>
      </c>
      <c r="B107" s="84" t="inlineStr">
        <is>
          <t>Bedlifes</t>
        </is>
      </c>
      <c r="C107" s="32" t="inlineStr">
        <is>
          <t>Cooling Sheets</t>
        </is>
      </c>
      <c r="D107" s="84" t="inlineStr">
        <is>
          <t>Aspirational</t>
        </is>
      </c>
      <c r="E107" s="85" t="inlineStr">
        <is>
          <t>B0957W6SPP</t>
        </is>
      </c>
      <c r="F107" s="85" t="inlineStr">
        <is>
          <t>B0894QH86C</t>
        </is>
      </c>
      <c r="G107" s="84" t="n"/>
      <c r="H107" s="84" t="n"/>
      <c r="I107" s="86" t="n">
        <v>84</v>
      </c>
      <c r="J107" s="32" t="inlineStr">
        <is>
          <t>B0894QH86C (33%), B0FJLSCV4B (10%), B0894RBF7W (8%), B0BK4JY1MQ (6%), B0894QBCFS (5%)</t>
        </is>
      </c>
      <c r="K107" s="87" t="n">
        <v>23.99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Size not stated - vs our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n"/>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38" t="inlineStr">
        <is>
          <t>IMAGE MISSING</t>
        </is>
      </c>
      <c r="B109" s="84" t="inlineStr">
        <is>
          <t>BAMPURE</t>
        </is>
      </c>
      <c r="C109" s="32" t="inlineStr">
        <is>
          <t>Bamboo Sheets</t>
        </is>
      </c>
      <c r="D109" s="84" t="inlineStr">
        <is>
          <t>Aspirational</t>
        </is>
      </c>
      <c r="E109" s="85" t="inlineStr">
        <is>
          <t>B0FH2WGKJV</t>
        </is>
      </c>
      <c r="F109" s="85" t="inlineStr">
        <is>
          <t>B07XC2KVM7</t>
        </is>
      </c>
      <c r="G109" s="84" t="n"/>
      <c r="H109" s="84" t="n"/>
      <c r="I109" s="86" t="n"/>
      <c r="J109" s="32" t="inlineStr"/>
      <c r="K109" s="87" t="n">
        <v>37.99</v>
      </c>
      <c r="L109" s="87" t="n"/>
      <c r="M109" s="88">
        <f>IF(AND(ISNUMBER(L109),ISNUMBER(K109),N(K109)&gt;0),L109/K109-1,"")</f>
        <v/>
      </c>
      <c r="N109" s="89">
        <f>IF(M109="","No List Price",IF(M109&lt;=0,"At/below price",IF(M109&lt;=0.12,"&lt;=12% STR zone",IF(M109&lt;=0.25,"12-25%","&gt;25% over"))))</f>
        <v/>
      </c>
      <c r="O109" s="87" t="n">
        <v>37.95</v>
      </c>
      <c r="P109" s="90">
        <f>IF(AND(ISNUMBER(K109),ISNUMBER(O109),N(O109)&gt;0),K109/O109-1,"")</f>
        <v/>
      </c>
      <c r="Q109" s="32" t="inlineStr">
        <is>
          <t>Size not stated - vs our Queen. Ours live: Helium 10 Xray, 2026-10-13; 13 children</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n"/>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n"/>
      <c r="H112" s="84" t="n"/>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37.95</v>
      </c>
      <c r="P112" s="90">
        <f>IF(AND(ISNUMBER(K112),ISNUMBER(O112),N(O112)&gt;0),K112/O112-1,"")</f>
        <v/>
      </c>
      <c r="Q112" s="32" t="inlineStr">
        <is>
          <t>Size not stated - vs our Queen.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t>
        </is>
      </c>
      <c r="H113" s="84" t="n"/>
      <c r="I113" s="86" t="n">
        <v>258</v>
      </c>
      <c r="J113" s="32" t="inlineStr">
        <is>
          <t>B0C979FD5Z (12%), B09JTQMF5C (11%), B08L86VLZB (6%), B08L85SV5Z (5%), B09JV1NG9R (4%)</t>
        </is>
      </c>
      <c r="K113" s="87" t="n">
        <v>134.99</v>
      </c>
      <c r="L113" s="87" t="n"/>
      <c r="M113" s="88">
        <f>IF(AND(ISNUMBER(L113),ISNUMBER(K113),N(K113)&gt;0),L113/K113-1,"")</f>
        <v/>
      </c>
      <c r="N113" s="89">
        <f>IF(M113="","No List Price",IF(M113&lt;=0,"At/below price",IF(M113&lt;=0.12,"&lt;=12% STR zone",IF(M113&lt;=0.25,"12-25%","&gt;25% over"))))</f>
        <v/>
      </c>
      <c r="O113" s="87" t="n">
        <v>39.95</v>
      </c>
      <c r="P113" s="90">
        <f>IF(AND(ISNUMBER(K113),ISNUMBER(O113),N(O113)&gt;0),K113/O113-1,"")</f>
        <v/>
      </c>
      <c r="Q113" s="32" t="inlineStr">
        <is>
          <t>Same size (King). Ours live: Helium 10 Xray, 2026-10-13; 13 children</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38" t="inlineStr">
        <is>
          <t>IMAGE MISSING</t>
        </is>
      </c>
      <c r="B114" s="84" t="inlineStr">
        <is>
          <t>REST</t>
        </is>
      </c>
      <c r="C114" s="32" t="inlineStr">
        <is>
          <t>Cooling Sheets</t>
        </is>
      </c>
      <c r="D114" s="84" t="inlineStr">
        <is>
          <t>Beatable</t>
        </is>
      </c>
      <c r="E114" s="85" t="inlineStr">
        <is>
          <t>B0HC6866B7</t>
        </is>
      </c>
      <c r="F114" s="85" t="inlineStr">
        <is>
          <t>B0D9JHBBCZ</t>
        </is>
      </c>
      <c r="G114" s="84" t="n"/>
      <c r="H114" s="84" t="n"/>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Size not stated - vs our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n"/>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38" t="inlineStr">
        <is>
          <t>IMAGE MISSING</t>
        </is>
      </c>
      <c r="B116" s="84" t="inlineStr">
        <is>
          <t>Breescape</t>
        </is>
      </c>
      <c r="C116" s="32" t="inlineStr">
        <is>
          <t>Cooling Sheets</t>
        </is>
      </c>
      <c r="D116" s="84" t="inlineStr">
        <is>
          <t>Beatable</t>
        </is>
      </c>
      <c r="E116" s="85" t="inlineStr">
        <is>
          <t>B0H41M1N4B</t>
        </is>
      </c>
      <c r="F116" s="85" t="inlineStr">
        <is>
          <t>B0DSPZJKTB</t>
        </is>
      </c>
      <c r="G116" s="84" t="n"/>
      <c r="H116" s="84" t="n"/>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37.95</v>
      </c>
      <c r="P116" s="90">
        <f>IF(AND(ISNUMBER(K116),ISNUMBER(O116),N(O116)&gt;0),K116/O116-1,"")</f>
        <v/>
      </c>
      <c r="Q116" s="32" t="inlineStr">
        <is>
          <t>Size not stated - vs our Queen.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n"/>
      <c r="H117" s="84" t="n"/>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Size not stated - vs our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t>
        </is>
      </c>
      <c r="H118" s="84" t="n"/>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39.95</v>
      </c>
      <c r="P118" s="90">
        <f>IF(AND(ISNUMBER(K118),ISNUMBER(O118),N(O118)&gt;0),K118/O118-1,"")</f>
        <v/>
      </c>
      <c r="Q118" s="32" t="inlineStr">
        <is>
          <t>Same size (King). Ours live: Helium 10 Xray, 2026-10-13; 13 children</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38" t="inlineStr">
        <is>
          <t>IMAGE MISSING</t>
        </is>
      </c>
      <c r="B119" s="84" t="inlineStr">
        <is>
          <t>REST</t>
        </is>
      </c>
      <c r="C119" s="32" t="inlineStr">
        <is>
          <t>Cooling Sheets 4/6 Pcs</t>
        </is>
      </c>
      <c r="D119" s="84" t="inlineStr">
        <is>
          <t>Beatable</t>
        </is>
      </c>
      <c r="E119" s="85" t="inlineStr">
        <is>
          <t>B0C56VXVB3</t>
        </is>
      </c>
      <c r="F119" s="85" t="inlineStr">
        <is>
          <t>B0D25LDRPS</t>
        </is>
      </c>
      <c r="G119" s="84" t="n"/>
      <c r="H119" s="84" t="n"/>
      <c r="I119" s="86" t="n"/>
      <c r="J119" s="32" t="inlineStr"/>
      <c r="K119" s="87" t="n">
        <v>164.25</v>
      </c>
      <c r="L119" s="87" t="n">
        <v>219</v>
      </c>
      <c r="M119" s="88">
        <f>IF(AND(ISNUMBER(L119),ISNUMBER(K119),N(K119)&gt;0),L119/K119-1,"")</f>
        <v/>
      </c>
      <c r="N119" s="89">
        <f>IF(M119="","No List Price",IF(M119&lt;=0,"At/below price",IF(M119&lt;=0.12,"&lt;=12% STR zone",IF(M119&lt;=0.25,"12-25%","&gt;25% over"))))</f>
        <v/>
      </c>
      <c r="O119" s="87" t="n">
        <v>37.95</v>
      </c>
      <c r="P119" s="90">
        <f>IF(AND(ISNUMBER(K119),ISNUMBER(O119),N(O119)&gt;0),K119/O119-1,"")</f>
        <v/>
      </c>
      <c r="Q119" s="32" t="inlineStr">
        <is>
          <t>Size not stated - vs our Queen.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B0F2TDDFGJ</t>
        </is>
      </c>
      <c r="F121" s="85" t="inlineStr">
        <is>
          <t>B0F2TDDFGJ</t>
        </is>
      </c>
      <c r="G121" s="84" t="n"/>
      <c r="H121" s="84" t="n"/>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Size not stated - vs our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38" t="inlineStr">
        <is>
          <t>IMAGE MISSING</t>
        </is>
      </c>
      <c r="B122" s="84" t="inlineStr">
        <is>
          <t>BC BELLA COTERIE</t>
        </is>
      </c>
      <c r="C122" s="32" t="inlineStr">
        <is>
          <t>4 Piece Bamboo Sheet Set</t>
        </is>
      </c>
      <c r="D122" s="84" t="inlineStr">
        <is>
          <t>Beatable</t>
        </is>
      </c>
      <c r="E122" s="85" t="inlineStr">
        <is>
          <t>B0GKBNZ8TC</t>
        </is>
      </c>
      <c r="F122" s="85" t="inlineStr">
        <is>
          <t>B0G674ZDTV</t>
        </is>
      </c>
      <c r="G122" s="84" t="n"/>
      <c r="H122" s="84" t="n"/>
      <c r="I122" s="86" t="n"/>
      <c r="J122" s="32" t="inlineStr"/>
      <c r="K122" s="87" t="n">
        <v>129.99</v>
      </c>
      <c r="L122" s="87" t="n"/>
      <c r="M122" s="88">
        <f>IF(AND(ISNUMBER(L122),ISNUMBER(K122),N(K122)&gt;0),L122/K122-1,"")</f>
        <v/>
      </c>
      <c r="N122" s="89">
        <f>IF(M122="","No List Price",IF(M122&lt;=0,"At/below price",IF(M122&lt;=0.12,"&lt;=12% STR zone",IF(M122&lt;=0.25,"12-25%","&gt;25% over"))))</f>
        <v/>
      </c>
      <c r="O122" s="87" t="n">
        <v>37.95</v>
      </c>
      <c r="P122" s="90">
        <f>IF(AND(ISNUMBER(K122),ISNUMBER(O122),N(O122)&gt;0),K122/O122-1,"")</f>
        <v/>
      </c>
      <c r="Q122" s="32" t="inlineStr">
        <is>
          <t>Size not stated - vs our Queen. Ours live: Helium 10 Xray, 2026-10-13; 13 children</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38" t="inlineStr">
        <is>
          <t>IMAGE MISSING</t>
        </is>
      </c>
      <c r="B123" s="84" t="inlineStr">
        <is>
          <t>Bedsure</t>
        </is>
      </c>
      <c r="C123" s="32" t="inlineStr">
        <is>
          <t>Cooling Sheets</t>
        </is>
      </c>
      <c r="D123" s="84" t="inlineStr">
        <is>
          <t>Beatable</t>
        </is>
      </c>
      <c r="E123" s="85" t="inlineStr">
        <is>
          <t>B0CPDTJ5NN</t>
        </is>
      </c>
      <c r="F123" s="85" t="inlineStr">
        <is>
          <t>B0CPDR5DDM</t>
        </is>
      </c>
      <c r="G123" s="84" t="n"/>
      <c r="H123" s="84" t="n"/>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Size not stated - vs our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38" t="inlineStr">
        <is>
          <t>IMAGE MISSING</t>
        </is>
      </c>
      <c r="B124" s="84" t="inlineStr">
        <is>
          <t>DOWNCOOL</t>
        </is>
      </c>
      <c r="C124" s="32" t="inlineStr">
        <is>
          <t>Cooling Sheets</t>
        </is>
      </c>
      <c r="D124" s="84" t="inlineStr">
        <is>
          <t>Beatable</t>
        </is>
      </c>
      <c r="E124" s="85" t="inlineStr">
        <is>
          <t>B0F93XRVSZ</t>
        </is>
      </c>
      <c r="F124" s="85" t="inlineStr">
        <is>
          <t>B0F93XRVSZ</t>
        </is>
      </c>
      <c r="G124" s="84" t="n"/>
      <c r="H124" s="84" t="n"/>
      <c r="I124" s="86" t="n"/>
      <c r="J124" s="32" t="inlineStr"/>
      <c r="K124" s="87" t="n">
        <v>139.99</v>
      </c>
      <c r="L124" s="87" t="n"/>
      <c r="M124" s="88">
        <f>IF(AND(ISNUMBER(L124),ISNUMBER(K124),N(K124)&gt;0),L124/K124-1,"")</f>
        <v/>
      </c>
      <c r="N124" s="89">
        <f>IF(M124="","No List Price",IF(M124&lt;=0,"At/below price",IF(M124&lt;=0.12,"&lt;=12% STR zone",IF(M124&lt;=0.25,"12-25%","&gt;25% over"))))</f>
        <v/>
      </c>
      <c r="O124" s="87" t="n">
        <v>37.95</v>
      </c>
      <c r="P124" s="90">
        <f>IF(AND(ISNUMBER(K124),ISNUMBER(O124),N(O124)&gt;0),K124/O124-1,"")</f>
        <v/>
      </c>
      <c r="Q124" s="32" t="inlineStr">
        <is>
          <t>Size not stated - vs our Queen. Ours live: Helium 10 Xray, 2026-10-13;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38" t="inlineStr">
        <is>
          <t>IMAGE MISSING</t>
        </is>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t>
        </is>
      </c>
      <c r="H125" s="84" t="inlineStr">
        <is>
          <t>Silver</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37.95</v>
      </c>
      <c r="P125" s="90">
        <f>IF(AND(ISNUMBER(K125),ISNUMBER(O125),N(O125)&gt;0),K125/O125-1,"")</f>
        <v/>
      </c>
      <c r="Q125" s="32" t="inlineStr">
        <is>
          <t>Same size (Queen). Ours live: Helium 10 Xray, 2026-10-13; 13 children</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38" t="inlineStr">
        <is>
          <t>IMAGE MISSING</t>
        </is>
      </c>
      <c r="B126" s="84" t="inlineStr">
        <is>
          <t>OMERAI</t>
        </is>
      </c>
      <c r="C126" s="32" t="inlineStr">
        <is>
          <t>Cooling Sheets</t>
        </is>
      </c>
      <c r="D126" s="84" t="inlineStr">
        <is>
          <t>Beatable</t>
        </is>
      </c>
      <c r="E126" s="85" t="inlineStr">
        <is>
          <t>B0HDC7BMTC</t>
        </is>
      </c>
      <c r="F126" s="85" t="inlineStr">
        <is>
          <t>B0FX8K1CG9</t>
        </is>
      </c>
      <c r="G126" s="84" t="n"/>
      <c r="H126" s="84" t="n"/>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37.95</v>
      </c>
      <c r="P126" s="90">
        <f>IF(AND(ISNUMBER(K126),ISNUMBER(O126),N(O126)&gt;0),K126/O126-1,"")</f>
        <v/>
      </c>
      <c r="Q126" s="32" t="inlineStr">
        <is>
          <t>Size not stated - vs our Queen. Ours live: Helium 10 Xray, 2026-10-13; 13 children</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B09PYQ2VQL</t>
        </is>
      </c>
      <c r="F127" s="85" t="inlineStr">
        <is>
          <t>B09PYQ2VQL</t>
        </is>
      </c>
      <c r="G127" s="84" t="inlineStr">
        <is>
          <t>King</t>
        </is>
      </c>
      <c r="H127" s="84" t="n"/>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n"/>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n"/>
      <c r="H132" s="84" t="n"/>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37.95</v>
      </c>
      <c r="P132" s="90">
        <f>IF(AND(ISNUMBER(K132),ISNUMBER(O132),N(O132)&gt;0),K132/O132-1,"")</f>
        <v/>
      </c>
      <c r="Q132" s="32" t="inlineStr">
        <is>
          <t>Size not stated - vs our Queen. Ours live: Helium 10 Xray, 2026-10-13; 13 children</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18" customHeight="1">
      <c r="A137" s="105" t="inlineStr">
        <is>
          <t>•  Price: 3 of 28 rivals sit below our price today (same size where the title states one). Cheapest strong rivals: Bedlifes $23.99, David's Home $24.99, Shilucheng $37.90.</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n"/>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n"/>
      <c r="I103" s="86" t="n">
        <v>43</v>
      </c>
      <c r="J103" s="32" t="inlineStr">
        <is>
          <t>B0FT7LV7PP (47%), B0FT7LZ2CD (42%)</t>
        </is>
      </c>
      <c r="K103" s="87" t="n">
        <v>84.98999999999999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n"/>
      <c r="H105" s="84" t="n"/>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Size not stated - vs our Queen. Ours live: Helium 10 Xray, 2026-10-13; 11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t>
        </is>
      </c>
      <c r="H106" s="84" t="n"/>
      <c r="I106" s="86" t="n">
        <v>258</v>
      </c>
      <c r="J106" s="32" t="inlineStr">
        <is>
          <t>B0C979FD5Z (12%), B09JTQMF5C (11%), B08L86VLZB (6%), B08L85SV5Z (5%), B09JV1NG9R (4%)</t>
        </is>
      </c>
      <c r="K106" s="87" t="n">
        <v>134.99</v>
      </c>
      <c r="L106" s="87" t="n"/>
      <c r="M106" s="88">
        <f>IF(AND(ISNUMBER(L106),ISNUMBER(K106),N(K106)&gt;0),L106/K106-1,"")</f>
        <v/>
      </c>
      <c r="N106" s="89">
        <f>IF(M106="","No List Price",IF(M106&lt;=0,"At/below price",IF(M106&lt;=0.12,"&lt;=12% STR zone",IF(M106&lt;=0.25,"12-25%","&gt;25% over"))))</f>
        <v/>
      </c>
      <c r="O106" s="87" t="n">
        <v>84.98999999999999</v>
      </c>
      <c r="P106" s="90">
        <f>IF(AND(ISNUMBER(K106),ISNUMBER(O106),N(O106)&gt;0),K106/O106-1,"")</f>
        <v/>
      </c>
      <c r="Q106" s="32" t="inlineStr">
        <is>
          <t>Same size (King). Ours live: SellerBoard listing price, 2026-10-14; 10 children</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38" t="inlineStr">
        <is>
          <t>IMAGE MISSING</t>
        </is>
      </c>
      <c r="B107" s="84" t="inlineStr">
        <is>
          <t>REST</t>
        </is>
      </c>
      <c r="C107" s="32" t="inlineStr">
        <is>
          <t>Cooling Sheets</t>
        </is>
      </c>
      <c r="D107" s="84" t="inlineStr">
        <is>
          <t>Beatable</t>
        </is>
      </c>
      <c r="E107" s="85" t="inlineStr">
        <is>
          <t>B0HC6866B7</t>
        </is>
      </c>
      <c r="F107" s="85" t="inlineStr">
        <is>
          <t>B0D9JHBBCZ</t>
        </is>
      </c>
      <c r="G107" s="84" t="n"/>
      <c r="H107" s="84" t="n"/>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Size not stated - vs our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n"/>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38" t="inlineStr">
        <is>
          <t>IMAGE MISSING</t>
        </is>
      </c>
      <c r="B109" s="84" t="inlineStr">
        <is>
          <t>Breescape</t>
        </is>
      </c>
      <c r="C109" s="32" t="inlineStr">
        <is>
          <t>Cooling Sheets</t>
        </is>
      </c>
      <c r="D109" s="84" t="inlineStr">
        <is>
          <t>Beatable</t>
        </is>
      </c>
      <c r="E109" s="85" t="inlineStr">
        <is>
          <t>B0H41M1N4B</t>
        </is>
      </c>
      <c r="F109" s="85" t="inlineStr">
        <is>
          <t>B0DSPZJKTB</t>
        </is>
      </c>
      <c r="G109" s="84" t="n"/>
      <c r="H109" s="84" t="n"/>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79.98999999999999</v>
      </c>
      <c r="P109" s="90">
        <f>IF(AND(ISNUMBER(K109),ISNUMBER(O109),N(O109)&gt;0),K109/O109-1,"")</f>
        <v/>
      </c>
      <c r="Q109" s="32" t="inlineStr">
        <is>
          <t>Size not stated - vs our Queen. Ours live: Helium 10 Xray, 2026-10-13; 11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n"/>
      <c r="H110" s="84" t="n"/>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Size not stated - vs our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38" t="inlineStr">
        <is>
          <t>IMAGE MISSING</t>
        </is>
      </c>
      <c r="B111" s="84" t="inlineStr">
        <is>
          <t>REST</t>
        </is>
      </c>
      <c r="C111" s="32" t="inlineStr">
        <is>
          <t>Cooling Sheets 4/6 Pcs</t>
        </is>
      </c>
      <c r="D111" s="84" t="inlineStr">
        <is>
          <t>Beatable</t>
        </is>
      </c>
      <c r="E111" s="85" t="inlineStr">
        <is>
          <t>B0C56VXVB3</t>
        </is>
      </c>
      <c r="F111" s="85" t="inlineStr">
        <is>
          <t>B0D25LDRPS</t>
        </is>
      </c>
      <c r="G111" s="84" t="n"/>
      <c r="H111" s="84" t="n"/>
      <c r="I111" s="86" t="n"/>
      <c r="J111" s="32" t="inlineStr"/>
      <c r="K111" s="87" t="n">
        <v>164.25</v>
      </c>
      <c r="L111" s="87" t="n">
        <v>219</v>
      </c>
      <c r="M111" s="88">
        <f>IF(AND(ISNUMBER(L111),ISNUMBER(K111),N(K111)&gt;0),L111/K111-1,"")</f>
        <v/>
      </c>
      <c r="N111" s="89">
        <f>IF(M111="","No List Price",IF(M111&lt;=0,"At/below price",IF(M111&lt;=0.12,"&lt;=12% STR zone",IF(M111&lt;=0.25,"12-25%","&gt;25% over"))))</f>
        <v/>
      </c>
      <c r="O111" s="87" t="n">
        <v>79.98999999999999</v>
      </c>
      <c r="P111" s="90">
        <f>IF(AND(ISNUMBER(K111),ISNUMBER(O111),N(O111)&gt;0),K111/O111-1,"")</f>
        <v/>
      </c>
      <c r="Q111" s="32" t="inlineStr">
        <is>
          <t>Size not stated - vs our Queen. Ours live: Helium 10 Xray, 2026-10-13; 11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38" t="inlineStr">
        <is>
          <t>IMAGE MISSING</t>
        </is>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209.3</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n"/>
      <c r="H113" s="84" t="n"/>
      <c r="I113" s="86" t="n">
        <v>106</v>
      </c>
      <c r="J113" s="32" t="inlineStr">
        <is>
          <t>B0CHN5ZPFH (27%), B0CHN6N986 (11%), B0G84K7MZQ (9%), B0G84MQQX4 (8%), B0CHN4BSZP (5%)</t>
        </is>
      </c>
      <c r="K113" s="87" t="n">
        <v>76.98999999999999</v>
      </c>
      <c r="L113" s="87" t="n">
        <v>84.98999999999999</v>
      </c>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Size not stated - vs our Queen. Ours live: Helium 10 Xray, 2026-10-13; 11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38" t="inlineStr">
        <is>
          <t>IMAGE MISSING</t>
        </is>
      </c>
      <c r="B114" s="84" t="inlineStr">
        <is>
          <t>Bedsure</t>
        </is>
      </c>
      <c r="C114" s="32" t="inlineStr">
        <is>
          <t>Cooling Sheets</t>
        </is>
      </c>
      <c r="D114" s="84" t="inlineStr">
        <is>
          <t>Poor</t>
        </is>
      </c>
      <c r="E114" s="85" t="inlineStr">
        <is>
          <t>B0CPDTJ5NN</t>
        </is>
      </c>
      <c r="F114" s="85" t="inlineStr">
        <is>
          <t>B0CPDR5DDM</t>
        </is>
      </c>
      <c r="G114" s="84" t="n"/>
      <c r="H114" s="84" t="n"/>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Size not stated - vs our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38" t="inlineStr">
        <is>
          <t>IMAGE MISSING</t>
        </is>
      </c>
      <c r="B115" s="84" t="inlineStr">
        <is>
          <t>Brookstone</t>
        </is>
      </c>
      <c r="C115" s="32" t="inlineStr">
        <is>
          <t>Cooling Fitted Sheet</t>
        </is>
      </c>
      <c r="D115" s="84" t="inlineStr">
        <is>
          <t>Poor</t>
        </is>
      </c>
      <c r="E115" s="85" t="inlineStr">
        <is>
          <t>B0CXB579TZ</t>
        </is>
      </c>
      <c r="F115" s="85" t="inlineStr">
        <is>
          <t>B0CTKM53QJ</t>
        </is>
      </c>
      <c r="G115" s="84" t="n"/>
      <c r="H115" s="84" t="n"/>
      <c r="I115" s="86" t="n"/>
      <c r="J115" s="32" t="inlineStr"/>
      <c r="K115" s="87" t="n">
        <v>49.99</v>
      </c>
      <c r="L115" s="87" t="n"/>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Size not stated - vs our Queen. Ours live: Helium 10 Xray, 2026-10-13; 11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38" t="inlineStr">
        <is>
          <t>IMAGE MISSING</t>
        </is>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 XL</t>
        </is>
      </c>
      <c r="H116" s="84" t="n"/>
      <c r="I116" s="86" t="n"/>
      <c r="J116" s="32" t="inlineStr"/>
      <c r="K116" s="87" t="n">
        <v>57.99</v>
      </c>
      <c r="L116" s="87" t="n"/>
      <c r="M116" s="88">
        <f>IF(AND(ISNUMBER(L116),ISNUMBER(K116),N(K116)&gt;0),L116/K116-1,"")</f>
        <v/>
      </c>
      <c r="N116" s="89">
        <f>IF(M116="","No List Price",IF(M116&lt;=0,"At/below price",IF(M116&lt;=0.12,"&lt;=12% STR zone",IF(M116&lt;=0.25,"12-25%","&gt;25% over"))))</f>
        <v/>
      </c>
      <c r="O116" s="87" t="n">
        <v>66.36951807228915</v>
      </c>
      <c r="P116" s="90">
        <f>IF(AND(ISNUMBER(K116),ISNUMBER(O116),N(O116)&gt;0),K116/O116-1,"")</f>
        <v/>
      </c>
      <c r="Q116" s="32" t="inlineStr">
        <is>
          <t>vs our blended price (Command Center, Mar 2026 - STALE)</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38" t="inlineStr">
        <is>
          <t>IMAGE MISSING</t>
        </is>
      </c>
      <c r="B117" s="84" t="inlineStr">
        <is>
          <t>DOWNCOOL</t>
        </is>
      </c>
      <c r="C117" s="32" t="inlineStr">
        <is>
          <t>Cooling Sheets</t>
        </is>
      </c>
      <c r="D117" s="84" t="inlineStr">
        <is>
          <t>Poor</t>
        </is>
      </c>
      <c r="E117" s="85" t="inlineStr">
        <is>
          <t>B0F93XRVSZ</t>
        </is>
      </c>
      <c r="F117" s="85" t="inlineStr">
        <is>
          <t>B0F93XRVSZ</t>
        </is>
      </c>
      <c r="G117" s="84" t="n"/>
      <c r="H117" s="84" t="n"/>
      <c r="I117" s="86" t="n"/>
      <c r="J117" s="32" t="inlineStr"/>
      <c r="K117" s="87" t="n">
        <v>139.99</v>
      </c>
      <c r="L117" s="87" t="n"/>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Size not stated - vs our Queen. Ours live: Helium 10 Xray, 2026-10-13; 11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38" t="inlineStr">
        <is>
          <t>IMAGE MISSING</t>
        </is>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t>
        </is>
      </c>
      <c r="H118" s="84" t="inlineStr">
        <is>
          <t>Silver</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79.98999999999999</v>
      </c>
      <c r="P118" s="90">
        <f>IF(AND(ISNUMBER(K118),ISNUMBER(O118),N(O118)&gt;0),K118/O118-1,"")</f>
        <v/>
      </c>
      <c r="Q118" s="32" t="inlineStr">
        <is>
          <t>Same size (Queen). Ours live: Helium 10 Xray, 2026-10-13; 11 children</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38" t="inlineStr">
        <is>
          <t>IMAGE MISSING</t>
        </is>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n"/>
      <c r="H120" s="84" t="n"/>
      <c r="I120" s="86" t="n"/>
      <c r="J120" s="32" t="inlineStr"/>
      <c r="K120" s="87" t="n">
        <v>15.95</v>
      </c>
      <c r="L120" s="87" t="n"/>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Size not stated - vs our Queen. Ours live: Helium 10 Xray, 2026-10-13; 11 children</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38" t="inlineStr">
        <is>
          <t>IMAGE MISSING</t>
        </is>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King</t>
        </is>
      </c>
      <c r="H121" s="84" t="inlineStr">
        <is>
          <t>Gray</t>
        </is>
      </c>
      <c r="I121" s="86" t="n">
        <v>30</v>
      </c>
      <c r="J121" s="32" t="inlineStr">
        <is>
          <t>B0HD7R5L1D (45%), B0H5WYMXJK (28%), B0H7BYKYCD (9%)</t>
        </is>
      </c>
      <c r="K121" s="87" t="n">
        <v>114.99</v>
      </c>
      <c r="L121" s="87" t="n">
        <v>129.99</v>
      </c>
      <c r="M121" s="88">
        <f>IF(AND(ISNUMBER(L121),ISNUMBER(K121),N(K121)&gt;0),L121/K121-1,"")</f>
        <v/>
      </c>
      <c r="N121" s="89">
        <f>IF(M121="","No List Price",IF(M121&lt;=0,"At/below price",IF(M121&lt;=0.12,"&lt;=12% STR zone",IF(M121&lt;=0.25,"12-25%","&gt;25% over"))))</f>
        <v/>
      </c>
      <c r="O121" s="87" t="n">
        <v>84.98999999999999</v>
      </c>
      <c r="P121" s="90">
        <f>IF(AND(ISNUMBER(K121),ISNUMBER(O121),N(O121)&gt;0),K121/O121-1,"")</f>
        <v/>
      </c>
      <c r="Q121" s="32" t="inlineStr">
        <is>
          <t>Same size (King). Ours live: SellerBoard listing price, 2026-10-14; 10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38" t="inlineStr">
        <is>
          <t>IMAGE MISSING</t>
        </is>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38" t="inlineStr">
        <is>
          <t>IMAGE MISSING</t>
        </is>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t>
        </is>
      </c>
      <c r="H124" s="84" t="n"/>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84.98999999999999</v>
      </c>
      <c r="P124" s="90">
        <f>IF(AND(ISNUMBER(K124),ISNUMBER(O124),N(O124)&gt;0),K124/O124-1,"")</f>
        <v/>
      </c>
      <c r="Q124" s="32" t="inlineStr">
        <is>
          <t>Same size (King). Ours live: SellerBoard listing price, 2026-10-14; 10 children</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n"/>
      <c r="H126" s="84" t="n"/>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79.98999999999999</v>
      </c>
      <c r="P126" s="90">
        <f>IF(AND(ISNUMBER(K126),ISNUMBER(O126),N(O126)&gt;0),K126/O126-1,"")</f>
        <v/>
      </c>
      <c r="Q126" s="32" t="inlineStr">
        <is>
          <t>Size not stated - vs our Queen. Ours live: Helium 10 Xray, 2026-10-13; 11 children</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38" t="inlineStr">
        <is>
          <t>IMAGE MISSING</t>
        </is>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n"/>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Olive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38" t="inlineStr">
        <is>
          <t>IMAGE MISSING</t>
        </is>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n"/>
      <c r="I129" s="86" t="n">
        <v>22</v>
      </c>
      <c r="J129" s="32" t="inlineStr">
        <is>
          <t>B0HBXCGQM1 (57%), B0HF8HHN46 (7%), B0HBXK2Y4B (5%), B0H1BWY4MD (5%), B0H28FT5DH (4%)</t>
        </is>
      </c>
      <c r="K129" s="87" t="n">
        <v>99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B0F2TDDFGJ</t>
        </is>
      </c>
      <c r="F130" s="85" t="inlineStr">
        <is>
          <t>B0F2TDDFGJ</t>
        </is>
      </c>
      <c r="G130" s="84" t="n"/>
      <c r="H130" s="84" t="n"/>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Size not stated - vs our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n"/>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38" t="inlineStr">
        <is>
          <t>IMAGE MISSING</t>
        </is>
      </c>
      <c r="B132" s="84" t="inlineStr">
        <is>
          <t>OMERAI</t>
        </is>
      </c>
      <c r="C132" s="32" t="inlineStr">
        <is>
          <t>Cooling Sheets</t>
        </is>
      </c>
      <c r="D132" s="84" t="inlineStr">
        <is>
          <t>Untiered</t>
        </is>
      </c>
      <c r="E132" s="85" t="inlineStr">
        <is>
          <t>B0HDC7BMTC</t>
        </is>
      </c>
      <c r="F132" s="85" t="inlineStr">
        <is>
          <t>B0FX8K1CG9</t>
        </is>
      </c>
      <c r="G132" s="84" t="n"/>
      <c r="H132" s="84" t="n"/>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79.98999999999999</v>
      </c>
      <c r="P132" s="90">
        <f>IF(AND(ISNUMBER(K132),ISNUMBER(O132),N(O132)&gt;0),K132/O132-1,"")</f>
        <v/>
      </c>
      <c r="Q132" s="32" t="inlineStr">
        <is>
          <t>Size not stated - vs our Queen. Ours live: Helium 10 Xray, 2026-10-13; 11 children</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38" t="inlineStr">
        <is>
          <t>IMAGE MISSING</t>
        </is>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n"/>
      <c r="H133" s="84" t="n"/>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79.98999999999999</v>
      </c>
      <c r="P133" s="90">
        <f>IF(AND(ISNUMBER(K133),ISNUMBER(O133),N(O133)&gt;0),K133/O133-1,"")</f>
        <v/>
      </c>
      <c r="Q133" s="32" t="inlineStr">
        <is>
          <t>Size not stated - vs our Queen. Ours live: Helium 10 Xray, 2026-10-13; 11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B09PYQ2VQL</t>
        </is>
      </c>
      <c r="F134" s="85" t="inlineStr">
        <is>
          <t>B09PYQ2VQL</t>
        </is>
      </c>
      <c r="G134" s="84" t="inlineStr">
        <is>
          <t>King</t>
        </is>
      </c>
      <c r="H134" s="84" t="n"/>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$84.99. Tracked rivals ~4,540 units/wk; we sell ~83/wk (1.8% of the tracked set).</t>
        </is>
      </c>
    </row>
    <row r="139" ht="18" customHeight="1">
      <c r="A139" s="105" t="inlineStr">
        <is>
          <t>•  Strikethrough: 15 of 36 rivals set a List Price above price; 2 within 12%: Bedsure +11%, Kickoff Home +10%.</t>
        </is>
      </c>
    </row>
    <row r="140" ht="18" customHeight="1">
      <c r="A140" s="105" t="inlineStr">
        <is>
          <t>•  Price: 18 of 36 rivals sit below our price today (same size where the title states one). Cheapest strong rivals: DOZ by SIJO $55.00, SONORO KATE $59.99, Bedsure $62.99.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n"/>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38" t="inlineStr">
        <is>
          <t>IMAGE MISSING</t>
        </is>
      </c>
      <c r="B94" s="84" t="inlineStr">
        <is>
          <t>Bedsure</t>
        </is>
      </c>
      <c r="C94" s="32" t="inlineStr">
        <is>
          <t>Cooling Sheets</t>
        </is>
      </c>
      <c r="D94" s="84" t="inlineStr">
        <is>
          <t>Untiered</t>
        </is>
      </c>
      <c r="E94" s="85" t="inlineStr">
        <is>
          <t>B0CPDTJ5NN</t>
        </is>
      </c>
      <c r="F94" s="85" t="inlineStr">
        <is>
          <t>B0CPDR5DDM</t>
        </is>
      </c>
      <c r="G94" s="84" t="n"/>
      <c r="H94" s="84" t="n"/>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5" t="inlineStr">
        <is>
          <t>B0F93XRVSZ</t>
        </is>
      </c>
      <c r="F95" s="85" t="inlineStr">
        <is>
          <t>B0F93XRVSZ</t>
        </is>
      </c>
      <c r="G95" s="84" t="n"/>
      <c r="H95" s="84" t="n"/>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5" t="inlineStr">
        <is>
          <t>B0HDC7BMTC</t>
        </is>
      </c>
      <c r="F96" s="85" t="inlineStr">
        <is>
          <t>B0FX8K1CG9</t>
        </is>
      </c>
      <c r="G96" s="84" t="n"/>
      <c r="H96" s="84" t="n"/>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n"/>
      <c r="H91" s="84" t="n"/>
      <c r="I91" s="86" t="n"/>
      <c r="J91" s="32" t="inlineStr"/>
      <c r="K91" s="87" t="n">
        <v>15.95</v>
      </c>
      <c r="L91" s="87" t="n"/>
      <c r="M91" s="88">
        <f>IF(AND(ISNUMBER(L91),ISNUMBER(K91),N(K91)&gt;0),L91/K91-1,"")</f>
        <v/>
      </c>
      <c r="N91" s="89">
        <f>IF(M91="","No List Price",IF(M91&lt;=0,"At/below price",IF(M91&lt;=0.12,"&lt;=12% STR zone",IF(M91&lt;=0.25,"12-25%","&gt;25% over"))))</f>
        <v/>
      </c>
      <c r="O91" s="87" t="n">
        <v>79.98999999999999</v>
      </c>
      <c r="P91" s="90">
        <f>IF(AND(ISNUMBER(K91),ISNUMBER(O91),N(O91)&gt;0),K91/O91-1,"")</f>
        <v/>
      </c>
      <c r="Q91" s="32" t="inlineStr">
        <is>
          <t>Size not stated - vs our Queen. Ours live: Helium 10 Xray, 2026-10-13; 2 children</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Size not stated - vs our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Size not stated - vs our Queen. Ours live: Helium 10 Xray, 2026-10-13; 2 children</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5" t="inlineStr">
        <is>
          <t>B0C56VXVB3</t>
        </is>
      </c>
      <c r="F95" s="85" t="inlineStr">
        <is>
          <t>B0D25LDRPS</t>
        </is>
      </c>
      <c r="G95" s="84" t="n"/>
      <c r="H95" s="84" t="n"/>
      <c r="I95" s="86" t="n"/>
      <c r="J95" s="32" t="inlineStr"/>
      <c r="K95" s="87" t="n">
        <v>164.25</v>
      </c>
      <c r="L95" s="87" t="n">
        <v>219</v>
      </c>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Size not stated - vs our Queen. Ours live: Helium 10 Xray, 2026-10-13; 2 children</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5" t="inlineStr">
        <is>
          <t>B0CPDTJ5NN</t>
        </is>
      </c>
      <c r="F96" s="85" t="inlineStr">
        <is>
          <t>B0CPDR5DDM</t>
        </is>
      </c>
      <c r="G96" s="84" t="n"/>
      <c r="H96" s="84" t="n"/>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Size not stated - vs our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5" t="inlineStr">
        <is>
          <t>B0DSPY326Y</t>
        </is>
      </c>
      <c r="F97" s="85" t="inlineStr">
        <is>
          <t>B0DSPYXPSP</t>
        </is>
      </c>
      <c r="G97" s="84" t="inlineStr">
        <is>
          <t>King</t>
        </is>
      </c>
      <c r="H97" s="84" t="n"/>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5" t="inlineStr">
        <is>
          <t>B0H2797BXF</t>
        </is>
      </c>
      <c r="F98" s="85" t="inlineStr">
        <is>
          <t>B0DSQ26RH3</t>
        </is>
      </c>
      <c r="G98" s="84" t="inlineStr">
        <is>
          <t>King</t>
        </is>
      </c>
      <c r="H98" s="84" t="n"/>
      <c r="I98" s="86" t="n"/>
      <c r="J98" s="32" t="inlineStr"/>
      <c r="K98" s="87" t="n">
        <v>136</v>
      </c>
      <c r="L98" s="87" t="n"/>
      <c r="M98" s="88">
        <f>IF(AND(ISNUMBER(L98),ISNUMBER(K98),N(K98)&gt;0),L98/K98-1,"")</f>
        <v/>
      </c>
      <c r="N98" s="89">
        <f>IF(M98="","No List Price",IF(M98&lt;=0,"At/below price",IF(M98&lt;=0.12,"&lt;=12% STR zone",IF(M98&lt;=0.25,"12-25%","&gt;25% over"))))</f>
        <v/>
      </c>
      <c r="O98" s="87" t="n">
        <v>84.98999999999999</v>
      </c>
      <c r="P98" s="90">
        <f>IF(AND(ISNUMBER(K98),ISNUMBER(O98),N(O98)&gt;0),K98/O98-1,"")</f>
        <v/>
      </c>
      <c r="Q98" s="32" t="inlineStr">
        <is>
          <t>Same size (King). Ours live: Helium 10 Xray, 2026-10-13; 1 child</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38" t="inlineStr">
        <is>
          <t>IMAGE MISSING</t>
        </is>
      </c>
      <c r="B99" s="84" t="inlineStr">
        <is>
          <t>Brookstone</t>
        </is>
      </c>
      <c r="C99" s="32" t="inlineStr">
        <is>
          <t>Cooling Fitted Sheet</t>
        </is>
      </c>
      <c r="D99" s="84" t="inlineStr">
        <is>
          <t>Untiered</t>
        </is>
      </c>
      <c r="E99" s="85" t="inlineStr">
        <is>
          <t>B0CXB579TZ</t>
        </is>
      </c>
      <c r="F99" s="85" t="inlineStr">
        <is>
          <t>B0CTKM53QJ</t>
        </is>
      </c>
      <c r="G99" s="84" t="n"/>
      <c r="H99" s="84" t="n"/>
      <c r="I99" s="86" t="n"/>
      <c r="J99" s="32" t="inlineStr"/>
      <c r="K99" s="87" t="n">
        <v>49.99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Size not stated - vs our Queen. Ours live: Helium 10 Xray, 2026-10-13; 2 children</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 XL</t>
        </is>
      </c>
      <c r="H100" s="84" t="n"/>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38" t="inlineStr">
        <is>
          <t>IMAGE MISSING</t>
        </is>
      </c>
      <c r="B101" s="84" t="inlineStr">
        <is>
          <t>DOWNCOOL</t>
        </is>
      </c>
      <c r="C101" s="32" t="inlineStr">
        <is>
          <t>Cooling Sheets</t>
        </is>
      </c>
      <c r="D101" s="84" t="inlineStr">
        <is>
          <t>Untiered</t>
        </is>
      </c>
      <c r="E101" s="85" t="inlineStr">
        <is>
          <t>B0F93XRVSZ</t>
        </is>
      </c>
      <c r="F101" s="85" t="inlineStr">
        <is>
          <t>B0F93XRVSZ</t>
        </is>
      </c>
      <c r="G101" s="84" t="n"/>
      <c r="H101" s="84" t="n"/>
      <c r="I101" s="86" t="n"/>
      <c r="J101" s="32" t="inlineStr"/>
      <c r="K101" s="87" t="n">
        <v>139.99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Size not stated - vs our Queen. Ours live: Helium 10 Xray, 2026-10-13; 2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t>
        </is>
      </c>
      <c r="H102" s="84" t="inlineStr">
        <is>
          <t>Silver</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38" t="inlineStr">
        <is>
          <t>IMAGE MISSING</t>
        </is>
      </c>
      <c r="B103" s="84" t="inlineStr">
        <is>
          <t>OMERAI</t>
        </is>
      </c>
      <c r="C103" s="32" t="inlineStr">
        <is>
          <t>Cooling Sheets</t>
        </is>
      </c>
      <c r="D103" s="84" t="inlineStr">
        <is>
          <t>Untiered</t>
        </is>
      </c>
      <c r="E103" s="85" t="inlineStr">
        <is>
          <t>B0HDC7BMTC</t>
        </is>
      </c>
      <c r="F103" s="85" t="inlineStr">
        <is>
          <t>B0FX8K1CG9</t>
        </is>
      </c>
      <c r="G103" s="84" t="n"/>
      <c r="H103" s="84" t="n"/>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Size not stated - vs our Queen. Ours live: Helium 10 Xray, 2026-10-13; 2 children</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5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5" t="inlineStr">
        <is>
          <t>B0GRV9GZ9L</t>
        </is>
      </c>
      <c r="F42" s="85" t="inlineStr">
        <is>
          <t>B08TBL21VT</t>
        </is>
      </c>
      <c r="G42" s="84" t="inlineStr">
        <is>
          <t>Queen</t>
        </is>
      </c>
      <c r="H42" s="84" t="n"/>
      <c r="I42" s="86" t="n"/>
      <c r="J42" s="32" t="inlineStr"/>
      <c r="K42" s="87" t="n">
        <v>15.99</v>
      </c>
      <c r="L42" s="87" t="n">
        <v>19.99</v>
      </c>
      <c r="M42" s="88">
        <f>IF(AND(ISNUMBER(L42),ISNUMBER(K42),N(K42)&gt;0),L42/K42-1,"")</f>
        <v/>
      </c>
      <c r="N42" s="89">
        <f>IF(M42="","No List Price",IF(M42&lt;=0,"At/below price",IF(M42&lt;=0.12,"&lt;=12% STR zone",IF(M42&lt;=0.25,"12-25%","&gt;25% over"))))</f>
        <v/>
      </c>
      <c r="O42" s="87" t="n">
        <v>19.99</v>
      </c>
      <c r="P42" s="90">
        <f>IF(AND(ISNUMBER(K42),ISNUMBER(O42),N(O42)&gt;0),K42/O42-1,"")</f>
        <v/>
      </c>
      <c r="Q42" s="32" t="inlineStr">
        <is>
          <t>Same size (Queen). Ours live: Helium 10 Xray, 2026-10-13; 4 children</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Queen</t>
        </is>
      </c>
      <c r="H43" s="84" t="n"/>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v>19.99</v>
      </c>
      <c r="P43" s="90">
        <f>IF(AND(ISNUMBER(K43),ISNUMBER(O43),N(O43)&gt;0),K43/O43-1,"")</f>
        <v/>
      </c>
      <c r="Q43" s="32" t="inlineStr">
        <is>
          <t>Same size (Queen). Ours live: Helium 10 Xray, 2026-10-13; 4 children</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5" t="inlineStr">
        <is>
          <t>B0FRGBT861</t>
        </is>
      </c>
      <c r="F44" s="85" t="inlineStr">
        <is>
          <t>B07V6SKZ7V</t>
        </is>
      </c>
      <c r="G44" s="84" t="n"/>
      <c r="H44" s="84" t="n"/>
      <c r="I44" s="86" t="n"/>
      <c r="J44" s="32" t="inlineStr"/>
      <c r="K44" s="87" t="n">
        <v>15.95</v>
      </c>
      <c r="L44" s="87" t="n"/>
      <c r="M44" s="88">
        <f>IF(AND(ISNUMBER(L44),ISNUMBER(K44),N(K44)&gt;0),L44/K44-1,"")</f>
        <v/>
      </c>
      <c r="N44" s="89">
        <f>IF(M44="","No List Price",IF(M44&lt;=0,"At/below price",IF(M44&lt;=0.12,"&lt;=12% STR zone",IF(M44&lt;=0.25,"12-25%","&gt;25% over"))))</f>
        <v/>
      </c>
      <c r="O44" s="87" t="n">
        <v>19.99</v>
      </c>
      <c r="P44" s="90">
        <f>IF(AND(ISNUMBER(K44),ISNUMBER(O44),N(O44)&gt;0),K44/O44-1,"")</f>
        <v/>
      </c>
      <c r="Q44" s="32" t="inlineStr">
        <is>
          <t>Size not stated - vs our Queen. Ours live: Helium 10 Xray, 2026-10-13; 4 children</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t>
        </is>
      </c>
      <c r="H45" s="84" t="n"/>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v>17.99</v>
      </c>
      <c r="P45" s="90">
        <f>IF(AND(ISNUMBER(K45),ISNUMBER(O45),N(O45)&gt;0),K45/O45-1,"")</f>
        <v/>
      </c>
      <c r="Q45" s="32" t="inlineStr">
        <is>
          <t>Same size (Standard). Ours live: Helium 10 Xray, 2026-10-13; 4 children</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Queen</t>
        </is>
      </c>
      <c r="H49" s="84" t="n"/>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19.99</v>
      </c>
      <c r="P49" s="90">
        <f>IF(AND(ISNUMBER(K49),ISNUMBER(O49),N(O49)&gt;0),K49/O49-1,"")</f>
        <v/>
      </c>
      <c r="Q49" s="32" t="inlineStr">
        <is>
          <t>Same size (Queen).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t>
        </is>
      </c>
      <c r="H50" s="84" t="n"/>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Helium 10 Xray, 2026-10-13; 4 children</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n"/>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n"/>
      <c r="H53" s="84" t="n"/>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v>19.99</v>
      </c>
      <c r="P53" s="90">
        <f>IF(AND(ISNUMBER(K53),ISNUMBER(O53),N(O53)&gt;0),K53/O53-1,"")</f>
        <v/>
      </c>
      <c r="Q53" s="32" t="inlineStr">
        <is>
          <t>Size not stated - vs our Queen. Ours live: Helium 10 Xray, 2026-10-13; 4 children</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t>
        </is>
      </c>
      <c r="H55" s="84" t="n"/>
      <c r="I55" s="86" t="n"/>
      <c r="J55" s="32" t="inlineStr"/>
      <c r="K55" s="87" t="n">
        <v>18.95</v>
      </c>
      <c r="L55" s="87" t="n"/>
      <c r="M55" s="88">
        <f>IF(AND(ISNUMBER(L55),ISNUMBER(K55),N(K55)&gt;0),L55/K55-1,"")</f>
        <v/>
      </c>
      <c r="N55" s="89">
        <f>IF(M55="","No List Price",IF(M55&lt;=0,"At/below price",IF(M55&lt;=0.12,"&lt;=12% STR zone",IF(M55&lt;=0.25,"12-25%","&gt;25% over"))))</f>
        <v/>
      </c>
      <c r="O55" s="87" t="n">
        <v>19.99</v>
      </c>
      <c r="P55" s="90">
        <f>IF(AND(ISNUMBER(K55),ISNUMBER(O55),N(O55)&gt;0),K55/O55-1,"")</f>
        <v/>
      </c>
      <c r="Q55" s="32" t="inlineStr">
        <is>
          <t>Same size (Queen). Ours live: Helium 10 Xray, 2026-10-13; 4 children</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9 of 15 rivals sit below our price today (same size where the title states one). Cheapest strong rivals: HOMFINE $11.99, CHOSHOME $14.60, LUXEAR $15.95, Avolare $15.99.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t>
        </is>
      </c>
      <c r="H50" s="84" t="n"/>
      <c r="I50" s="86" t="n">
        <v>4</v>
      </c>
      <c r="J50" s="32" t="inlineStr">
        <is>
          <t>B098TRFLHZ (82%)</t>
        </is>
      </c>
      <c r="K50" s="87" t="n">
        <v>19.1</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SellerBoard listing price, 2026-10-14; 4 children</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38" t="inlineStr">
        <is>
          <t>IMAGE MISSING</t>
        </is>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Queen</t>
        </is>
      </c>
      <c r="H51" s="84" t="n"/>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21.99</v>
      </c>
      <c r="P51" s="90">
        <f>IF(AND(ISNUMBER(K51),ISNUMBER(O51),N(O51)&gt;0),K51/O51-1,"")</f>
        <v/>
      </c>
      <c r="Q51" s="32" t="inlineStr">
        <is>
          <t>Same size (Queen). Ours live: Helium 10 Xray, 2026-10-13; 4 children</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t>
        </is>
      </c>
      <c r="H52" s="84" t="inlineStr">
        <is>
          <t>Grey</t>
        </is>
      </c>
      <c r="I52" s="86" t="n">
        <v>25</v>
      </c>
      <c r="J52" s="32" t="inlineStr">
        <is>
          <t>B08TBL21VT (29%), B0GC5S5J7H (21%), B08TBGP8R5 (20%), B0GC61D32V (6%), B0DZHRG54P (5%)</t>
        </is>
      </c>
      <c r="K52" s="87" t="n">
        <v>15.99</v>
      </c>
      <c r="L52" s="87" t="n">
        <v>19.99</v>
      </c>
      <c r="M52" s="88">
        <f>IF(AND(ISNUMBER(L52),ISNUMBER(K52),N(K52)&gt;0),L52/K52-1,"")</f>
        <v/>
      </c>
      <c r="N52" s="89">
        <f>IF(M52="","No List Price",IF(M52&lt;=0,"At/below price",IF(M52&lt;=0.12,"&lt;=12% STR zone",IF(M52&lt;=0.25,"12-25%","&gt;25% over"))))</f>
        <v/>
      </c>
      <c r="O52" s="87" t="n">
        <v>21.99</v>
      </c>
      <c r="P52" s="90">
        <f>IF(AND(ISNUMBER(K52),ISNUMBER(O52),N(O52)&gt;0),K52/O52-1,"")</f>
        <v/>
      </c>
      <c r="Q52" s="32" t="inlineStr">
        <is>
          <t>Same size (Queen). Ours live: Helium 10 Xray, 2026-10-13; 4 children</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38" t="inlineStr">
        <is>
          <t>IMAGE MISSING</t>
        </is>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Queen</t>
        </is>
      </c>
      <c r="H53" s="84" t="n"/>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21.99</v>
      </c>
      <c r="P53" s="90">
        <f>IF(AND(ISNUMBER(K53),ISNUMBER(O53),N(O53)&gt;0),K53/O53-1,"")</f>
        <v/>
      </c>
      <c r="Q53" s="32" t="inlineStr">
        <is>
          <t>Same size (Queen). Ours live: Helium 10 Xray, 2026-10-13; 4 children</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t>
        </is>
      </c>
      <c r="H54" s="84" t="n"/>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SellerBoard listing price, 2026-10-14; 4 children</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38" t="inlineStr">
        <is>
          <t>IMAGE MISSING</t>
        </is>
      </c>
      <c r="B55" s="84" t="inlineStr">
        <is>
          <t>Avolare</t>
        </is>
      </c>
      <c r="C55" s="32" t="inlineStr">
        <is>
          <t>Avolare Cooling Pillow Cases Queen Size Set of 2,Arc-Chill 3.0 Cool Pillowcases</t>
        </is>
      </c>
      <c r="D55" s="84" t="inlineStr">
        <is>
          <t>Beatable</t>
        </is>
      </c>
      <c r="E55" s="85" t="inlineStr">
        <is>
          <t>B0GRV9GZ9L</t>
        </is>
      </c>
      <c r="F55" s="85" t="inlineStr">
        <is>
          <t>B08TBL21VT</t>
        </is>
      </c>
      <c r="G55" s="84" t="inlineStr">
        <is>
          <t>Queen</t>
        </is>
      </c>
      <c r="H55" s="84" t="n"/>
      <c r="I55" s="86" t="n"/>
      <c r="J55" s="32" t="inlineStr"/>
      <c r="K55" s="87" t="n">
        <v>15.99</v>
      </c>
      <c r="L55" s="87" t="n">
        <v>19.99</v>
      </c>
      <c r="M55" s="88">
        <f>IF(AND(ISNUMBER(L55),ISNUMBER(K55),N(K55)&gt;0),L55/K55-1,"")</f>
        <v/>
      </c>
      <c r="N55" s="89">
        <f>IF(M55="","No List Price",IF(M55&lt;=0,"At/below price",IF(M55&lt;=0.12,"&lt;=12% STR zone",IF(M55&lt;=0.25,"12-25%","&gt;25% over"))))</f>
        <v/>
      </c>
      <c r="O55" s="87" t="n">
        <v>21.99</v>
      </c>
      <c r="P55" s="90">
        <f>IF(AND(ISNUMBER(K55),ISNUMBER(O55),N(O55)&gt;0),K55/O55-1,"")</f>
        <v/>
      </c>
      <c r="Q55" s="32" t="inlineStr">
        <is>
          <t>Same size (Queen). Ours live: Helium 10 Xray, 2026-10-13; 4 children</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38" t="inlineStr">
        <is>
          <t>IMAGE MISSING</t>
        </is>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Grey</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38" t="inlineStr">
        <is>
          <t>IMAGE MISSING</t>
        </is>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n"/>
      <c r="H58" s="84" t="n"/>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21.99</v>
      </c>
      <c r="P58" s="90">
        <f>IF(AND(ISNUMBER(K58),ISNUMBER(O58),N(O58)&gt;0),K58/O58-1,"")</f>
        <v/>
      </c>
      <c r="Q58" s="32" t="inlineStr">
        <is>
          <t>Size not stated - vs our Queen. Ours live: Helium 10 Xray, 2026-10-13; 4 children</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11.99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38" t="inlineStr">
        <is>
          <t>IMAGE MISSING</t>
        </is>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t>
        </is>
      </c>
      <c r="H60" s="84" t="inlineStr">
        <is>
          <t>Gray</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21.99</v>
      </c>
      <c r="P60" s="90">
        <f>IF(AND(ISNUMBER(K60),ISNUMBER(O60),N(O60)&gt;0),K60/O60-1,"")</f>
        <v/>
      </c>
      <c r="Q60" s="32" t="inlineStr">
        <is>
          <t>Same size (Queen). Ours live: Helium 10 Xray, 2026-10-13; 4 children</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38" t="inlineStr">
        <is>
          <t>IMAGE MISSING</t>
        </is>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Queen</t>
        </is>
      </c>
      <c r="H62" s="84" t="n"/>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21.99</v>
      </c>
      <c r="P62" s="90">
        <f>IF(AND(ISNUMBER(K62),ISNUMBER(O62),N(O62)&gt;0),K62/O62-1,"")</f>
        <v/>
      </c>
      <c r="Q62" s="32" t="inlineStr">
        <is>
          <t>Same size (Queen).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t>
        </is>
      </c>
      <c r="H63" s="84" t="n"/>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17.99</v>
      </c>
      <c r="P63" s="90">
        <f>IF(AND(ISNUMBER(K63),ISNUMBER(O63),N(O63)&gt;0),K63/O63-1,"")</f>
        <v/>
      </c>
      <c r="Q63" s="32" t="inlineStr">
        <is>
          <t>Same size (Standard). Ours live: SellerBoard listing price, 2026-10-14; 4 children</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38" t="inlineStr">
        <is>
          <t>IMAGE MISSING</t>
        </is>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n"/>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38" t="inlineStr">
        <is>
          <t>IMAGE MISSING</t>
        </is>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n"/>
      <c r="H66" s="84" t="n"/>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21.99</v>
      </c>
      <c r="P66" s="90">
        <f>IF(AND(ISNUMBER(K66),ISNUMBER(O66),N(O66)&gt;0),K66/O66-1,"")</f>
        <v/>
      </c>
      <c r="Q66" s="32" t="inlineStr">
        <is>
          <t>Size not stated - vs our Queen. Ours live: Helium 10 Xray, 2026-10-13; 4 children</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38" t="inlineStr">
        <is>
          <t>IMAGE MISSING</t>
        </is>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t>
        </is>
      </c>
      <c r="H69" s="84" t="n"/>
      <c r="I69" s="86" t="n"/>
      <c r="J69" s="32" t="inlineStr"/>
      <c r="K69" s="87" t="n">
        <v>18.95</v>
      </c>
      <c r="L69" s="87" t="n"/>
      <c r="M69" s="88">
        <f>IF(AND(ISNUMBER(L69),ISNUMBER(K69),N(K69)&gt;0),L69/K69-1,"")</f>
        <v/>
      </c>
      <c r="N69" s="89">
        <f>IF(M69="","No List Price",IF(M69&lt;=0,"At/below price",IF(M69&lt;=0.12,"&lt;=12% STR zone",IF(M69&lt;=0.25,"12-25%","&gt;25% over"))))</f>
        <v/>
      </c>
      <c r="O69" s="87" t="n">
        <v>21.99</v>
      </c>
      <c r="P69" s="90">
        <f>IF(AND(ISNUMBER(K69),ISNUMBER(O69),N(O69)&gt;0),K69/O69-1,"")</f>
        <v/>
      </c>
      <c r="Q69" s="32" t="inlineStr">
        <is>
          <t>Same size (Queen). Ours live: Helium 10 Xray, 2026-10-13; 4 children</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38" t="inlineStr">
        <is>
          <t>IMAGE MISSING</t>
        </is>
      </c>
      <c r="B70" s="84" t="inlineStr">
        <is>
          <t>LUXEAR</t>
        </is>
      </c>
      <c r="C70" s="32" t="inlineStr">
        <is>
          <t>LUXEAR 2 Pack Cooling Pillow Cases for Hot Sleepers, Arc-Chill Q-Max &gt; 0.5 Cool</t>
        </is>
      </c>
      <c r="D70" s="84" t="inlineStr">
        <is>
          <t>Untiered</t>
        </is>
      </c>
      <c r="E70" s="85" t="inlineStr">
        <is>
          <t>B0FRGBT861</t>
        </is>
      </c>
      <c r="F70" s="85" t="inlineStr">
        <is>
          <t>B07V6SKZ7V</t>
        </is>
      </c>
      <c r="G70" s="84" t="n"/>
      <c r="H70" s="84" t="n"/>
      <c r="I70" s="86" t="n"/>
      <c r="J70" s="32" t="inlineStr"/>
      <c r="K70" s="87" t="n">
        <v>15.95</v>
      </c>
      <c r="L70" s="87" t="n"/>
      <c r="M70" s="88">
        <f>IF(AND(ISNUMBER(L70),ISNUMBER(K70),N(K70)&gt;0),L70/K70-1,"")</f>
        <v/>
      </c>
      <c r="N70" s="89">
        <f>IF(M70="","No List Price",IF(M70&lt;=0,"At/below price",IF(M70&lt;=0.12,"&lt;=12% STR zone",IF(M70&lt;=0.25,"12-25%","&gt;25% over"))))</f>
        <v/>
      </c>
      <c r="O70" s="87" t="n">
        <v>21.99</v>
      </c>
      <c r="P70" s="90">
        <f>IF(AND(ISNUMBER(K70),ISNUMBER(O70),N(O70)&gt;0),K70/O70-1,"")</f>
        <v/>
      </c>
      <c r="Q70" s="32" t="inlineStr">
        <is>
          <t>Size not stated - vs our Queen. Ours live: Helium 10 Xray, 2026-10-13; 4 children</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$19.10; WISHSMILE ~809/wk at $12.99; REST ~208/wk at $59.25 (List $79.00, +33%); Avolare ~173/wk at $15.99 (List $19.99, +25%);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14 of 21 rivals sit below our price today (same size where the title states one). Cheapest strong rivals: HOMFINE $11.99,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 (title)</t>
        </is>
      </c>
      <c r="H59" s="22" t="inlineStr">
        <is>
          <t>Colour (title)</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38" t="inlineStr">
        <is>
          <t>IMAGE MISSING</t>
        </is>
      </c>
      <c r="B60" s="84" t="inlineStr">
        <is>
          <t>Cozy Bliss</t>
        </is>
      </c>
      <c r="C60" s="32" t="inlineStr">
        <is>
          <t>SL Cooling Comforter</t>
        </is>
      </c>
      <c r="D60" s="84" t="inlineStr">
        <is>
          <t>Aspirational</t>
        </is>
      </c>
      <c r="E60" s="85" t="inlineStr">
        <is>
          <t>B0BVQMYKYS</t>
        </is>
      </c>
      <c r="F60" s="85" t="inlineStr">
        <is>
          <t>B0BVQMB99W</t>
        </is>
      </c>
      <c r="G60" s="84" t="n"/>
      <c r="H60" s="84" t="n"/>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69.98999999999999</v>
      </c>
      <c r="P60" s="90">
        <f>IF(AND(ISNUMBER(K60),ISNUMBER(O60),N(O60)&gt;0),K60/O60-1,"")</f>
        <v/>
      </c>
      <c r="Q60" s="32" t="inlineStr">
        <is>
          <t>Size not stated - vs our Queen. Ours live: Helium 10 Xray, 2026-10-13; 5 children</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38" t="inlineStr">
        <is>
          <t>IMAGE MISSING</t>
        </is>
      </c>
      <c r="B61" s="84" t="inlineStr">
        <is>
          <t>REST</t>
        </is>
      </c>
      <c r="C61" s="32" t="inlineStr">
        <is>
          <t>SL Cooling Comforter</t>
        </is>
      </c>
      <c r="D61" s="84" t="inlineStr">
        <is>
          <t>Beatable</t>
        </is>
      </c>
      <c r="E61" s="85" t="inlineStr">
        <is>
          <t>B0B5TLCZ4X</t>
        </is>
      </c>
      <c r="F61" s="85" t="inlineStr">
        <is>
          <t>B0B5TG8ZVW</t>
        </is>
      </c>
      <c r="G61" s="84" t="n"/>
      <c r="H61" s="84" t="n"/>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69.98999999999999</v>
      </c>
      <c r="P61" s="90">
        <f>IF(AND(ISNUMBER(K61),ISNUMBER(O61),N(O61)&gt;0),K61/O61-1,"")</f>
        <v/>
      </c>
      <c r="Q61" s="32" t="inlineStr">
        <is>
          <t>Size not stated - vs our Queen. Ours live: Helium 10 Xray, 2026-10-13; 5 children</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38" t="inlineStr">
        <is>
          <t>IMAGE MISSING</t>
        </is>
      </c>
      <c r="B62" s="84" t="inlineStr">
        <is>
          <t>Bedsure</t>
        </is>
      </c>
      <c r="C62" s="32" t="inlineStr">
        <is>
          <t>Cooling Comforter</t>
        </is>
      </c>
      <c r="D62" s="84" t="inlineStr">
        <is>
          <t>Beatable</t>
        </is>
      </c>
      <c r="E62" s="85" t="inlineStr">
        <is>
          <t>B0G3WWQ7DL</t>
        </is>
      </c>
      <c r="F62" s="85" t="inlineStr">
        <is>
          <t>B0G3W85TSH</t>
        </is>
      </c>
      <c r="G62" s="84" t="n"/>
      <c r="H62" s="84" t="n"/>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69.98999999999999</v>
      </c>
      <c r="P62" s="90">
        <f>IF(AND(ISNUMBER(K62),ISNUMBER(O62),N(O62)&gt;0),K62/O62-1,"")</f>
        <v/>
      </c>
      <c r="Q62" s="32" t="inlineStr">
        <is>
          <t>Size not stated - vs our Queen. Ours live: Helium 10 Xray, 2026-10-13; 5 children</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38" t="inlineStr">
        <is>
          <t>IMAGE MISSING</t>
        </is>
      </c>
      <c r="B63" s="84" t="inlineStr">
        <is>
          <t>HOMFINE</t>
        </is>
      </c>
      <c r="C63" s="32" t="inlineStr">
        <is>
          <t>Cooling Comforter</t>
        </is>
      </c>
      <c r="D63" s="84" t="inlineStr">
        <is>
          <t>Beatable</t>
        </is>
      </c>
      <c r="E63" s="85" t="inlineStr">
        <is>
          <t>B0BNT8CPJF</t>
        </is>
      </c>
      <c r="F63" s="85" t="inlineStr">
        <is>
          <t>B0C3RB67HV</t>
        </is>
      </c>
      <c r="G63" s="84" t="n"/>
      <c r="H63" s="84" t="n"/>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69.98999999999999</v>
      </c>
      <c r="P63" s="90">
        <f>IF(AND(ISNUMBER(K63),ISNUMBER(O63),N(O63)&gt;0),K63/O63-1,"")</f>
        <v/>
      </c>
      <c r="Q63" s="32" t="inlineStr">
        <is>
          <t>Size not stated - vs our Queen. Ours live: Helium 10 Xray, 2026-10-13; 5 children</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38" t="inlineStr">
        <is>
          <t>IMAGE MISSING</t>
        </is>
      </c>
      <c r="B64" s="84" t="inlineStr">
        <is>
          <t>bedsmile</t>
        </is>
      </c>
      <c r="C64" s="32" t="inlineStr">
        <is>
          <t>SL Cooling Comforter</t>
        </is>
      </c>
      <c r="D64" s="84" t="inlineStr">
        <is>
          <t>Beatable</t>
        </is>
      </c>
      <c r="E64" s="85" t="inlineStr">
        <is>
          <t>B0DWNGWXVQ</t>
        </is>
      </c>
      <c r="F64" s="85" t="inlineStr">
        <is>
          <t>B0DWNFHNXL</t>
        </is>
      </c>
      <c r="G64" s="84" t="n"/>
      <c r="H64" s="84" t="n"/>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69.98999999999999</v>
      </c>
      <c r="P64" s="90">
        <f>IF(AND(ISNUMBER(K64),ISNUMBER(O64),N(O64)&gt;0),K64/O64-1,"")</f>
        <v/>
      </c>
      <c r="Q64" s="32" t="inlineStr">
        <is>
          <t>Size not stated - vs our Queen. Ours live: Helium 10 Xray, 2026-10-13; 5 children</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38" t="inlineStr">
        <is>
          <t>IMAGE MISSING</t>
        </is>
      </c>
      <c r="B65" s="84" t="inlineStr">
        <is>
          <t>Cozy Bliss</t>
        </is>
      </c>
      <c r="C65" s="32" t="inlineStr">
        <is>
          <t>SL  Cooling Comforter</t>
        </is>
      </c>
      <c r="D65" s="84" t="inlineStr">
        <is>
          <t>Beatable</t>
        </is>
      </c>
      <c r="E65" s="85" t="inlineStr">
        <is>
          <t>B0DVSHCVND</t>
        </is>
      </c>
      <c r="F65" s="85" t="inlineStr">
        <is>
          <t>B0DMCWVMVH</t>
        </is>
      </c>
      <c r="G65" s="84" t="n"/>
      <c r="H65" s="84" t="n"/>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69.98999999999999</v>
      </c>
      <c r="P65" s="90">
        <f>IF(AND(ISNUMBER(K65),ISNUMBER(O65),N(O65)&gt;0),K65/O65-1,"")</f>
        <v/>
      </c>
      <c r="Q65" s="32" t="inlineStr">
        <is>
          <t>Size not stated - vs our Queen. Ours live: Helium 10 Xray, 2026-10-13; 5 children</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38" t="inlineStr">
        <is>
          <t>IMAGE MISSING</t>
        </is>
      </c>
      <c r="B66" s="84" t="inlineStr">
        <is>
          <t>EASELAND</t>
        </is>
      </c>
      <c r="C66" s="32" t="inlineStr">
        <is>
          <t>SL Cooling Comforter</t>
        </is>
      </c>
      <c r="D66" s="84" t="inlineStr">
        <is>
          <t>Beatable</t>
        </is>
      </c>
      <c r="E66" s="85" t="inlineStr">
        <is>
          <t>B0BQ6XYWKB</t>
        </is>
      </c>
      <c r="F66" s="85" t="inlineStr">
        <is>
          <t>B0BQ6YY21S</t>
        </is>
      </c>
      <c r="G66" s="84" t="n"/>
      <c r="H66" s="84" t="n"/>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69.98999999999999</v>
      </c>
      <c r="P66" s="90">
        <f>IF(AND(ISNUMBER(K66),ISNUMBER(O66),N(O66)&gt;0),K66/O66-1,"")</f>
        <v/>
      </c>
      <c r="Q66" s="32" t="inlineStr">
        <is>
          <t>Size not stated - vs our Queen. Ours live: Helium 10 Xray, 2026-10-13; 5 children</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38" t="inlineStr">
        <is>
          <t>IMAGE MISSING</t>
        </is>
      </c>
      <c r="B67" s="84" t="inlineStr">
        <is>
          <t>Elegear</t>
        </is>
      </c>
      <c r="C67" s="32" t="inlineStr">
        <is>
          <t>SL Cooling Comforter</t>
        </is>
      </c>
      <c r="D67" s="84" t="inlineStr">
        <is>
          <t>Beatable</t>
        </is>
      </c>
      <c r="E67" s="85" t="inlineStr">
        <is>
          <t>B0D4J5Q1TK</t>
        </is>
      </c>
      <c r="F67" s="85" t="inlineStr">
        <is>
          <t>B094C72SZ4</t>
        </is>
      </c>
      <c r="G67" s="84" t="n"/>
      <c r="H67" s="84" t="n"/>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69.98999999999999</v>
      </c>
      <c r="P67" s="90">
        <f>IF(AND(ISNUMBER(K67),ISNUMBER(O67),N(O67)&gt;0),K67/O67-1,"")</f>
        <v/>
      </c>
      <c r="Q67" s="32" t="inlineStr">
        <is>
          <t>Size not stated - vs our Queen. Ours live: Helium 10 Xray, 2026-10-13; 5 children</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38" t="inlineStr">
        <is>
          <t>IMAGE MISSING</t>
        </is>
      </c>
      <c r="B68" s="84" t="inlineStr">
        <is>
          <t>Gehtmnl</t>
        </is>
      </c>
      <c r="C68" s="32" t="inlineStr">
        <is>
          <t>SL Cooling Comforter</t>
        </is>
      </c>
      <c r="D68" s="84" t="inlineStr">
        <is>
          <t>Beatable</t>
        </is>
      </c>
      <c r="E68" s="85" t="inlineStr">
        <is>
          <t>B0GJTG1NBW</t>
        </is>
      </c>
      <c r="F68" s="85" t="inlineStr">
        <is>
          <t>B0GKHZKQ9W</t>
        </is>
      </c>
      <c r="G68" s="84" t="n"/>
      <c r="H68" s="84" t="n"/>
      <c r="I68" s="86" t="n">
        <v>16</v>
      </c>
      <c r="J68" s="32" t="inlineStr">
        <is>
          <t>B0GKHZKQ9W (82%)</t>
        </is>
      </c>
      <c r="K68" s="87" t="n">
        <v>59.99</v>
      </c>
      <c r="L68" s="87" t="n"/>
      <c r="M68" s="88">
        <f>IF(AND(ISNUMBER(L68),ISNUMBER(K68),N(K68)&gt;0),L68/K68-1,"")</f>
        <v/>
      </c>
      <c r="N68" s="89">
        <f>IF(M68="","No List Price",IF(M68&lt;=0,"At/below price",IF(M68&lt;=0.12,"&lt;=12% STR zone",IF(M68&lt;=0.25,"12-25%","&gt;25% over"))))</f>
        <v/>
      </c>
      <c r="O68" s="87" t="n">
        <v>69.98999999999999</v>
      </c>
      <c r="P68" s="90">
        <f>IF(AND(ISNUMBER(K68),ISNUMBER(O68),N(O68)&gt;0),K68/O68-1,"")</f>
        <v/>
      </c>
      <c r="Q68" s="32" t="inlineStr">
        <is>
          <t>Size not stated - vs our Queen. Ours live: Helium 10 Xray, 2026-10-13; 5 children</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38" t="inlineStr">
        <is>
          <t>IMAGE MISSING</t>
        </is>
      </c>
      <c r="B69" s="84" t="inlineStr">
        <is>
          <t>Vine Voice</t>
        </is>
      </c>
      <c r="C69" s="32" t="inlineStr">
        <is>
          <t>SL Cooling Comforter</t>
        </is>
      </c>
      <c r="D69" s="84" t="inlineStr">
        <is>
          <t>Beatable</t>
        </is>
      </c>
      <c r="E69" s="85" t="inlineStr">
        <is>
          <t>B0GVYJX6MB</t>
        </is>
      </c>
      <c r="F69" s="85" t="inlineStr">
        <is>
          <t>B0GK9776YF</t>
        </is>
      </c>
      <c r="G69" s="84" t="n"/>
      <c r="H69" s="84" t="n"/>
      <c r="I69" s="86" t="n">
        <v>39</v>
      </c>
      <c r="J69" s="32" t="inlineStr">
        <is>
          <t>B0DX27SVYV (44%), B0GK9776YF (18%), B0GK9JCTXC (9%), B0DX26NBM3 (7%), B0DX28SGQH (6%)</t>
        </is>
      </c>
      <c r="K69" s="87" t="n">
        <v>51.43</v>
      </c>
      <c r="L69" s="87" t="n"/>
      <c r="M69" s="88">
        <f>IF(AND(ISNUMBER(L69),ISNUMBER(K69),N(K69)&gt;0),L69/K69-1,"")</f>
        <v/>
      </c>
      <c r="N69" s="89">
        <f>IF(M69="","No List Price",IF(M69&lt;=0,"At/below price",IF(M69&lt;=0.12,"&lt;=12% STR zone",IF(M69&lt;=0.25,"12-25%","&gt;25% over"))))</f>
        <v/>
      </c>
      <c r="O69" s="87" t="n">
        <v>69.98999999999999</v>
      </c>
      <c r="P69" s="90">
        <f>IF(AND(ISNUMBER(K69),ISNUMBER(O69),N(O69)&gt;0),K69/O69-1,"")</f>
        <v/>
      </c>
      <c r="Q69" s="32" t="inlineStr">
        <is>
          <t>Size not stated - vs our Queen. Ours live: Helium 10 Xray, 2026-10-13; 5 children</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38" t="inlineStr">
        <is>
          <t>IMAGE MISSING</t>
        </is>
      </c>
      <c r="B70" s="84" t="inlineStr">
        <is>
          <t>Breescape</t>
        </is>
      </c>
      <c r="C70" s="32" t="inlineStr">
        <is>
          <t>SL Cooling Comforter</t>
        </is>
      </c>
      <c r="D70" s="84" t="inlineStr">
        <is>
          <t>Beatable</t>
        </is>
      </c>
      <c r="E70" s="85" t="inlineStr">
        <is>
          <t>B0F38CR981</t>
        </is>
      </c>
      <c r="F70" s="85" t="inlineStr">
        <is>
          <t>B0DSPZQ9JG</t>
        </is>
      </c>
      <c r="G70" s="84" t="n"/>
      <c r="H70" s="84" t="n"/>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69.98999999999999</v>
      </c>
      <c r="P70" s="90">
        <f>IF(AND(ISNUMBER(K70),ISNUMBER(O70),N(O70)&gt;0),K70/O70-1,"")</f>
        <v/>
      </c>
      <c r="Q70" s="32" t="inlineStr">
        <is>
          <t>Size not stated - vs our Queen. Ours live: Helium 10 Xray, 2026-10-13; 5 children</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38" t="inlineStr">
        <is>
          <t>IMAGE MISSING</t>
        </is>
      </c>
      <c r="B71" s="84" t="inlineStr">
        <is>
          <t>Bedsure</t>
        </is>
      </c>
      <c r="C71" s="32" t="inlineStr">
        <is>
          <t>SL Cooling Comforter</t>
        </is>
      </c>
      <c r="D71" s="84" t="inlineStr">
        <is>
          <t>Beatable</t>
        </is>
      </c>
      <c r="E71" s="85" t="inlineStr">
        <is>
          <t>B0DYZMVM53</t>
        </is>
      </c>
      <c r="F71" s="85" t="inlineStr">
        <is>
          <t>B0DFW11ZMW</t>
        </is>
      </c>
      <c r="G71" s="84" t="n"/>
      <c r="H71" s="84" t="n"/>
      <c r="I71" s="86" t="n">
        <v>5</v>
      </c>
      <c r="J71" s="32" t="inlineStr">
        <is>
          <t>B0DFQ32464 (54%), B0DFW11ZMW (24%), B0DFXWHG34 (11%)</t>
        </is>
      </c>
      <c r="K71" s="87" t="n">
        <v>59.99</v>
      </c>
      <c r="L71" s="87" t="n"/>
      <c r="M71" s="88">
        <f>IF(AND(ISNUMBER(L71),ISNUMBER(K71),N(K71)&gt;0),L71/K71-1,"")</f>
        <v/>
      </c>
      <c r="N71" s="89">
        <f>IF(M71="","No List Price",IF(M71&lt;=0,"At/below price",IF(M71&lt;=0.12,"&lt;=12% STR zone",IF(M71&lt;=0.25,"12-25%","&gt;25% over"))))</f>
        <v/>
      </c>
      <c r="O71" s="87" t="n">
        <v>69.98999999999999</v>
      </c>
      <c r="P71" s="90">
        <f>IF(AND(ISNUMBER(K71),ISNUMBER(O71),N(O71)&gt;0),K71/O71-1,"")</f>
        <v/>
      </c>
      <c r="Q71" s="32" t="inlineStr">
        <is>
          <t>Size not stated - vs our Queen. Ours live: Helium 10 Xray, 2026-10-13; 5 children</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38" t="inlineStr">
        <is>
          <t>IMAGE MISSING</t>
        </is>
      </c>
      <c r="B72" s="84" t="inlineStr">
        <is>
          <t>Bedtter</t>
        </is>
      </c>
      <c r="C72" s="32" t="inlineStr">
        <is>
          <t>Cooling Comforter</t>
        </is>
      </c>
      <c r="D72" s="84" t="inlineStr">
        <is>
          <t>Beatable</t>
        </is>
      </c>
      <c r="E72" s="85" t="inlineStr">
        <is>
          <t>B0FKTNLQHJ</t>
        </is>
      </c>
      <c r="F72" s="85" t="inlineStr">
        <is>
          <t>B0F7GKNYTQ</t>
        </is>
      </c>
      <c r="G72" s="84" t="n"/>
      <c r="H72" s="84" t="n"/>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69.98999999999999</v>
      </c>
      <c r="P72" s="90">
        <f>IF(AND(ISNUMBER(K72),ISNUMBER(O72),N(O72)&gt;0),K72/O72-1,"")</f>
        <v/>
      </c>
      <c r="Q72" s="32" t="inlineStr">
        <is>
          <t>Size not stated - vs our Queen.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38" t="inlineStr">
        <is>
          <t>IMAGE MISSING</t>
        </is>
      </c>
      <c r="B73" s="84" t="inlineStr">
        <is>
          <t>Bedsure</t>
        </is>
      </c>
      <c r="C73" s="32" t="inlineStr">
        <is>
          <t>SL Cooling Comforter</t>
        </is>
      </c>
      <c r="D73" s="84" t="inlineStr">
        <is>
          <t>Untiered</t>
        </is>
      </c>
      <c r="E73" s="85" t="inlineStr">
        <is>
          <t>B099J44BKW</t>
        </is>
      </c>
      <c r="F73" s="85" t="inlineStr">
        <is>
          <t>B0BN5TKJ8D</t>
        </is>
      </c>
      <c r="G73" s="84" t="n"/>
      <c r="H73" s="84" t="n"/>
      <c r="I73" s="86" t="n">
        <v>18</v>
      </c>
      <c r="J73" s="32" t="inlineStr">
        <is>
          <t>B0BN5TKJ8D (64%), B0BN5XYC3T (31%)</t>
        </is>
      </c>
      <c r="K73" s="87" t="n">
        <v>39.99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Size not stated - vs our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38" t="inlineStr">
        <is>
          <t>IMAGE MISSING</t>
        </is>
      </c>
      <c r="B74" s="84" t="inlineStr">
        <is>
          <t>DOWNCOOL</t>
        </is>
      </c>
      <c r="C74" s="32" t="inlineStr">
        <is>
          <t>SL Cooling Comforter</t>
        </is>
      </c>
      <c r="D74" s="84" t="inlineStr">
        <is>
          <t>Untiered</t>
        </is>
      </c>
      <c r="E74" s="85" t="inlineStr">
        <is>
          <t>B0F5WP36DB</t>
        </is>
      </c>
      <c r="F74" s="85" t="inlineStr">
        <is>
          <t>B0G7YZWPHK</t>
        </is>
      </c>
      <c r="G74" s="84" t="n"/>
      <c r="H74" s="84" t="n"/>
      <c r="I74" s="86" t="n"/>
      <c r="J74" s="32" t="inlineStr"/>
      <c r="K74" s="87" t="n">
        <v>31.99</v>
      </c>
      <c r="L74" s="87" t="n">
        <v>39.99</v>
      </c>
      <c r="M74" s="88">
        <f>IF(AND(ISNUMBER(L74),ISNUMBER(K74),N(K74)&gt;0),L74/K74-1,"")</f>
        <v/>
      </c>
      <c r="N74" s="89">
        <f>IF(M74="","No List Price",IF(M74&lt;=0,"At/below price",IF(M74&lt;=0.12,"&lt;=12% STR zone",IF(M74&lt;=0.25,"12-25%","&gt;25% over"))))</f>
        <v/>
      </c>
      <c r="O74" s="87" t="n">
        <v>69.98999999999999</v>
      </c>
      <c r="P74" s="90">
        <f>IF(AND(ISNUMBER(K74),ISNUMBER(O74),N(O74)&gt;0),K74/O74-1,"")</f>
        <v/>
      </c>
      <c r="Q74" s="32" t="inlineStr">
        <is>
          <t>Size not stated - vs our Queen. Ours live: Helium 10 Xray, 2026-10-13; 5 children</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38" t="inlineStr">
        <is>
          <t>IMAGE MISSING</t>
        </is>
      </c>
      <c r="B75" s="84" t="inlineStr">
        <is>
          <t>jiaao</t>
        </is>
      </c>
      <c r="C75" s="32" t="inlineStr">
        <is>
          <t>Cooling Comforter</t>
        </is>
      </c>
      <c r="D75" s="84" t="inlineStr">
        <is>
          <t>Untiered</t>
        </is>
      </c>
      <c r="E75" s="85" t="inlineStr">
        <is>
          <t>B0GXZLZ3KB</t>
        </is>
      </c>
      <c r="F75" s="85" t="inlineStr">
        <is>
          <t>B0GR4L84HS</t>
        </is>
      </c>
      <c r="G75" s="84" t="n"/>
      <c r="H75" s="84" t="n"/>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69.98999999999999</v>
      </c>
      <c r="P75" s="90">
        <f>IF(AND(ISNUMBER(K75),ISNUMBER(O75),N(O75)&gt;0),K75/O75-1,"")</f>
        <v/>
      </c>
      <c r="Q75" s="32" t="inlineStr">
        <is>
          <t>Size not stated - vs our Queen. Ours live: Helium 10 Xray, 2026-10-13; 5 children</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38" t="inlineStr">
        <is>
          <t>IMAGE MISSING</t>
        </is>
      </c>
      <c r="B76" s="84" t="inlineStr">
        <is>
          <t>MASVIS</t>
        </is>
      </c>
      <c r="C76" s="32" t="inlineStr">
        <is>
          <t>SL Cooling Comforter</t>
        </is>
      </c>
      <c r="D76" s="84" t="inlineStr">
        <is>
          <t>Untiered</t>
        </is>
      </c>
      <c r="E76" s="85" t="inlineStr">
        <is>
          <t>B0GBWB3NSS</t>
        </is>
      </c>
      <c r="F76" s="85" t="inlineStr">
        <is>
          <t>B0GBV12MKL</t>
        </is>
      </c>
      <c r="G76" s="84" t="n"/>
      <c r="H76" s="84" t="n"/>
      <c r="I76" s="86" t="n"/>
      <c r="J76" s="32" t="inlineStr"/>
      <c r="K76" s="87" t="n">
        <v>23.99</v>
      </c>
      <c r="L76" s="87" t="n"/>
      <c r="M76" s="88">
        <f>IF(AND(ISNUMBER(L76),ISNUMBER(K76),N(K76)&gt;0),L76/K76-1,"")</f>
        <v/>
      </c>
      <c r="N76" s="89">
        <f>IF(M76="","No List Price",IF(M76&lt;=0,"At/below price",IF(M76&lt;=0.12,"&lt;=12% STR zone",IF(M76&lt;=0.25,"12-25%","&gt;25% over"))))</f>
        <v/>
      </c>
      <c r="O76" s="87" t="n">
        <v>69.98999999999999</v>
      </c>
      <c r="P76" s="90">
        <f>IF(AND(ISNUMBER(K76),ISNUMBER(O76),N(O76)&gt;0),K76/O76-1,"")</f>
        <v/>
      </c>
      <c r="Q76" s="32" t="inlineStr">
        <is>
          <t>Size not stated - vs our Queen. Ours live: Helium 10 Xray, 2026-10-13; 5 children</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38" t="inlineStr">
        <is>
          <t>IMAGE MISSING</t>
        </is>
      </c>
      <c r="B77" s="84" t="inlineStr">
        <is>
          <t>Wolliwa</t>
        </is>
      </c>
      <c r="C77" s="32" t="inlineStr">
        <is>
          <t>SL Cooling Comforter</t>
        </is>
      </c>
      <c r="D77" s="84" t="inlineStr">
        <is>
          <t>Untiered</t>
        </is>
      </c>
      <c r="E77" s="85" t="inlineStr">
        <is>
          <t>B0FDWBSS6T</t>
        </is>
      </c>
      <c r="F77" s="85" t="inlineStr">
        <is>
          <t>B0DYNVCJG9</t>
        </is>
      </c>
      <c r="G77" s="84" t="n"/>
      <c r="H77" s="84" t="n"/>
      <c r="I77" s="86" t="n"/>
      <c r="J77" s="32" t="inlineStr"/>
      <c r="K77" s="87" t="n">
        <v>28.99</v>
      </c>
      <c r="L77" s="87" t="n"/>
      <c r="M77" s="88">
        <f>IF(AND(ISNUMBER(L77),ISNUMBER(K77),N(K77)&gt;0),L77/K77-1,"")</f>
        <v/>
      </c>
      <c r="N77" s="89">
        <f>IF(M77="","No List Price",IF(M77&lt;=0,"At/below price",IF(M77&lt;=0.12,"&lt;=12% STR zone",IF(M77&lt;=0.25,"12-25%","&gt;25% over"))))</f>
        <v/>
      </c>
      <c r="O77" s="87" t="n">
        <v>69.98999999999999</v>
      </c>
      <c r="P77" s="90">
        <f>IF(AND(ISNUMBER(K77),ISNUMBER(O77),N(O77)&gt;0),K77/O77-1,"")</f>
        <v/>
      </c>
      <c r="Q77" s="32" t="inlineStr">
        <is>
          <t>Size not stated - vs our Queen. Ours live: Helium 10 Xray, 2026-10-13; 5 children</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$39.99;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$44.99, bedsmile $44.99, Bedtter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 (title)</t>
        </is>
      </c>
      <c r="H102" s="22" t="inlineStr">
        <is>
          <t>Colour (title)</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n"/>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n"/>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c r="C106" s="32" t="inlineStr">
        <is>
          <t>Bedsure PureWoven Queen Fitted Sheet Qnly, 100% Rayon Derived from Bamboo</t>
        </is>
      </c>
      <c r="D106" s="84" t="inlineStr">
        <is>
          <t>Beatable</t>
        </is>
      </c>
      <c r="E106" s="85" t="inlineStr">
        <is>
          <t>B0FW3SSM8K</t>
        </is>
      </c>
      <c r="F106" s="85" t="inlineStr">
        <is>
          <t>B0FW38KM4S</t>
        </is>
      </c>
      <c r="G106" s="84" t="inlineStr">
        <is>
          <t>Queen</t>
        </is>
      </c>
      <c r="H106" s="84" t="n"/>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37.99</v>
      </c>
      <c r="P106" s="90">
        <f>IF(AND(ISNUMBER(K106),ISNUMBER(O106),N(O106)&gt;0),K106/O106-1,"")</f>
        <v/>
      </c>
      <c r="Q106" s="32" t="inlineStr">
        <is>
          <t>Same size (Queen). Ours live: Helium 10 Xray, 2026-10-13; 13 children</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38" t="inlineStr">
        <is>
          <t>IMAGE MISSING</t>
        </is>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Full</t>
        </is>
      </c>
      <c r="H107" s="84" t="inlineStr">
        <is>
          <t>Light Blue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35.99</v>
      </c>
      <c r="P107" s="90">
        <f>IF(AND(ISNUMBER(K107),ISNUMBER(O107),N(O107)&gt;0),K107/O107-1,"")</f>
        <v/>
      </c>
      <c r="Q107" s="32" t="inlineStr">
        <is>
          <t>Same size (Full).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38" t="inlineStr">
        <is>
          <t>IMAGE MISSING</t>
        </is>
      </c>
      <c r="B108" s="84" t="inlineStr">
        <is>
          <t>Cozy Bliss</t>
        </is>
      </c>
      <c r="C108" s="32" t="inlineStr">
        <is>
          <t>Cooling Fitted Sheet</t>
        </is>
      </c>
      <c r="D108" s="84" t="inlineStr">
        <is>
          <t>Beatable</t>
        </is>
      </c>
      <c r="E108" s="85" t="inlineStr">
        <is>
          <t>B0DT14Y4VJ</t>
        </is>
      </c>
      <c r="F108" s="85" t="inlineStr">
        <is>
          <t>B0DMNMPVJP</t>
        </is>
      </c>
      <c r="G108" s="84" t="n"/>
      <c r="H108" s="84" t="n"/>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37.99</v>
      </c>
      <c r="P108" s="90">
        <f>IF(AND(ISNUMBER(K108),ISNUMBER(O108),N(O108)&gt;0),K108/O108-1,"")</f>
        <v/>
      </c>
      <c r="Q108" s="32" t="inlineStr">
        <is>
          <t>Size not stated - vs our Queen. Ours live: Helium 10 Xray, 2026-10-13; 13 children</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38" t="inlineStr">
        <is>
          <t>IMAGE MISSING</t>
        </is>
      </c>
      <c r="B109" s="84" t="inlineStr">
        <is>
          <t>OMERAI</t>
        </is>
      </c>
      <c r="C109" s="32" t="inlineStr">
        <is>
          <t>Cooling Sheets</t>
        </is>
      </c>
      <c r="D109" s="84" t="inlineStr">
        <is>
          <t>Beatable</t>
        </is>
      </c>
      <c r="E109" s="85" t="inlineStr">
        <is>
          <t>B0HDC7BMTC</t>
        </is>
      </c>
      <c r="F109" s="85" t="inlineStr">
        <is>
          <t>B0FX8K1CG9</t>
        </is>
      </c>
      <c r="G109" s="84" t="n"/>
      <c r="H109" s="84" t="n"/>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37.99</v>
      </c>
      <c r="P109" s="90">
        <f>IF(AND(ISNUMBER(K109),ISNUMBER(O109),N(O109)&gt;0),K109/O109-1,"")</f>
        <v/>
      </c>
      <c r="Q109" s="32" t="inlineStr">
        <is>
          <t>Size not stated - vs our Queen. Ours live: Helium 10 Xray, 2026-10-13; 13 children</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38" t="inlineStr">
        <is>
          <t>IMAGE MISSING</t>
        </is>
      </c>
      <c r="B110" s="84" t="inlineStr">
        <is>
          <t>Bedsure</t>
        </is>
      </c>
      <c r="C110" s="32" t="inlineStr">
        <is>
          <t>Cooling Fitted Sheet</t>
        </is>
      </c>
      <c r="D110" s="84" t="inlineStr">
        <is>
          <t>Poor</t>
        </is>
      </c>
      <c r="E110" s="85" t="inlineStr">
        <is>
          <t>B0GNMKSLRZ</t>
        </is>
      </c>
      <c r="F110" s="85" t="inlineStr">
        <is>
          <t>B0FQPCYCVQ</t>
        </is>
      </c>
      <c r="G110" s="84" t="n"/>
      <c r="H110" s="84" t="n"/>
      <c r="I110" s="86" t="n"/>
      <c r="J110" s="32" t="inlineStr"/>
      <c r="K110" s="87" t="n">
        <v>29.99</v>
      </c>
      <c r="L110" s="87" t="n"/>
      <c r="M110" s="88">
        <f>IF(AND(ISNUMBER(L110),ISNUMBER(K110),N(K110)&gt;0),L110/K110-1,"")</f>
        <v/>
      </c>
      <c r="N110" s="89">
        <f>IF(M110="","No List Price",IF(M110&lt;=0,"At/below price",IF(M110&lt;=0.12,"&lt;=12% STR zone",IF(M110&lt;=0.25,"12-25%","&gt;25% over"))))</f>
        <v/>
      </c>
      <c r="O110" s="87" t="n">
        <v>37.99</v>
      </c>
      <c r="P110" s="90">
        <f>IF(AND(ISNUMBER(K110),ISNUMBER(O110),N(O110)&gt;0),K110/O110-1,"")</f>
        <v/>
      </c>
      <c r="Q110" s="32" t="inlineStr">
        <is>
          <t>Size not stated - vs our Queen. Ours live: Helium 10 Xray, 2026-10-13; 13 children</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n"/>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38" t="inlineStr">
        <is>
          <t>IMAGE MISSING</t>
        </is>
      </c>
      <c r="B112" s="84" t="inlineStr">
        <is>
          <t>REST</t>
        </is>
      </c>
      <c r="C112" s="32" t="inlineStr">
        <is>
          <t>Cooling Sheets</t>
        </is>
      </c>
      <c r="D112" s="84" t="inlineStr">
        <is>
          <t>Untiered</t>
        </is>
      </c>
      <c r="E112" s="85" t="inlineStr">
        <is>
          <t>B0HC6866B7</t>
        </is>
      </c>
      <c r="F112" s="85" t="inlineStr">
        <is>
          <t>B0D9JHBBCZ</t>
        </is>
      </c>
      <c r="G112" s="84" t="n"/>
      <c r="H112" s="84" t="n"/>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Size not stated - vs our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n"/>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5" t="inlineStr">
        <is>
          <t>B089VRY7KD</t>
        </is>
      </c>
      <c r="F63" s="85" t="inlineStr">
        <is>
          <t>B089VT34WN</t>
        </is>
      </c>
      <c r="G63" s="84" t="n"/>
      <c r="H63" s="84" t="n"/>
      <c r="I63" s="86" t="n"/>
      <c r="J63" s="32" t="inlineStr"/>
      <c r="K63" s="87" t="n">
        <v>36.99</v>
      </c>
      <c r="L63" s="87" t="n"/>
      <c r="M63" s="88">
        <f>IF(AND(ISNUMBER(L63),ISNUMBER(K63),N(K63)&gt;0),L63/K63-1,"")</f>
        <v/>
      </c>
      <c r="N63" s="89">
        <f>IF(M63="","No List Price",IF(M63&lt;=0,"At/below price",IF(M63&lt;=0.12,"&lt;=12% STR zone",IF(M63&lt;=0.25,"12-25%","&gt;25% over"))))</f>
        <v/>
      </c>
      <c r="O63" s="87" t="n">
        <v>41.99</v>
      </c>
      <c r="P63" s="90">
        <f>IF(AND(ISNUMBER(K63),ISNUMBER(O63),N(O63)&gt;0),K63/O63-1,"")</f>
        <v/>
      </c>
      <c r="Q63" s="32" t="inlineStr">
        <is>
          <t>Size not stated - vs our Queen. Ours live: Helium 10 Xray, 2026-10-13; 5 children</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5" t="inlineStr">
        <is>
          <t>B0D7V5YL6V</t>
        </is>
      </c>
      <c r="F64" s="85" t="inlineStr">
        <is>
          <t>B0CRPTW9GV</t>
        </is>
      </c>
      <c r="G64" s="84" t="n"/>
      <c r="H64" s="84" t="n"/>
      <c r="I64" s="86" t="n"/>
      <c r="J64" s="32" t="inlineStr"/>
      <c r="K64" s="87" t="n">
        <v>27.99</v>
      </c>
      <c r="L64" s="87" t="n"/>
      <c r="M64" s="88">
        <f>IF(AND(ISNUMBER(L64),ISNUMBER(K64),N(K64)&gt;0),L64/K64-1,"")</f>
        <v/>
      </c>
      <c r="N64" s="89">
        <f>IF(M64="","No List Price",IF(M64&lt;=0,"At/below price",IF(M64&lt;=0.12,"&lt;=12% STR zone",IF(M64&lt;=0.25,"12-25%","&gt;25% over"))))</f>
        <v/>
      </c>
      <c r="O64" s="87" t="n">
        <v>41.99</v>
      </c>
      <c r="P64" s="90">
        <f>IF(AND(ISNUMBER(K64),ISNUMBER(O64),N(O64)&gt;0),K64/O64-1,"")</f>
        <v/>
      </c>
      <c r="Q64" s="32" t="inlineStr">
        <is>
          <t>Size not stated - vs our Queen. Ours live: Helium 10 Xray, 2026-10-13; 5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5" t="inlineStr">
        <is>
          <t>B0D14LL4GY</t>
        </is>
      </c>
      <c r="F69" s="85" t="inlineStr">
        <is>
          <t>B0FH51CVXT</t>
        </is>
      </c>
      <c r="G69" s="84" t="n"/>
      <c r="H69" s="84" t="n"/>
      <c r="I69" s="86" t="n"/>
      <c r="J69" s="32" t="inlineStr"/>
      <c r="K69" s="87" t="n">
        <v>46.99</v>
      </c>
      <c r="L69" s="87" t="n"/>
      <c r="M69" s="88">
        <f>IF(AND(ISNUMBER(L69),ISNUMBER(K69),N(K69)&gt;0),L69/K69-1,"")</f>
        <v/>
      </c>
      <c r="N69" s="89">
        <f>IF(M69="","No List Price",IF(M69&lt;=0,"At/below price",IF(M69&lt;=0.12,"&lt;=12% STR zone",IF(M69&lt;=0.25,"12-25%","&gt;25% over"))))</f>
        <v/>
      </c>
      <c r="O69" s="87" t="n">
        <v>41.99</v>
      </c>
      <c r="P69" s="90">
        <f>IF(AND(ISNUMBER(K69),ISNUMBER(O69),N(O69)&gt;0),K69/O69-1,"")</f>
        <v/>
      </c>
      <c r="Q69" s="32" t="inlineStr">
        <is>
          <t>Size not stated - vs our Queen. Ours live: Helium 10 Xray, 2026-10-13; 5 children</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5" t="inlineStr">
        <is>
          <t>B0D1KPS93N</t>
        </is>
      </c>
      <c r="F70" s="85" t="inlineStr">
        <is>
          <t>B0D1KHV9TM</t>
        </is>
      </c>
      <c r="G70" s="84" t="n"/>
      <c r="H70" s="84" t="n"/>
      <c r="I70" s="86" t="n"/>
      <c r="J70" s="32" t="inlineStr"/>
      <c r="K70" s="87" t="n">
        <v>29.99</v>
      </c>
      <c r="L70" s="87" t="n"/>
      <c r="M70" s="88">
        <f>IF(AND(ISNUMBER(L70),ISNUMBER(K70),N(K70)&gt;0),L70/K70-1,"")</f>
        <v/>
      </c>
      <c r="N70" s="89">
        <f>IF(M70="","No List Price",IF(M70&lt;=0,"At/below price",IF(M70&lt;=0.12,"&lt;=12% STR zone",IF(M70&lt;=0.25,"12-25%","&gt;25% over"))))</f>
        <v/>
      </c>
      <c r="O70" s="87" t="n">
        <v>41.99</v>
      </c>
      <c r="P70" s="90">
        <f>IF(AND(ISNUMBER(K70),ISNUMBER(O70),N(O70)&gt;0),K70/O70-1,"")</f>
        <v/>
      </c>
      <c r="Q70" s="32" t="inlineStr">
        <is>
          <t>Size not stated - vs our Queen. Ours live: Helium 10 Xray, 2026-10-13; 5 children</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38" t="inlineStr">
        <is>
          <t>IMAGE MISSING</t>
        </is>
      </c>
      <c r="B73" s="84" t="inlineStr">
        <is>
          <t>Ycosy</t>
        </is>
      </c>
      <c r="C73" s="32" t="inlineStr">
        <is>
          <t>Bamboo Sheets</t>
        </is>
      </c>
      <c r="D73" s="84" t="inlineStr">
        <is>
          <t>Beatable</t>
        </is>
      </c>
      <c r="E73" s="85" t="inlineStr">
        <is>
          <t>B08MX8D8KK</t>
        </is>
      </c>
      <c r="F73" s="85" t="inlineStr">
        <is>
          <t>B0FC6F4RYY</t>
        </is>
      </c>
      <c r="G73" s="84" t="n"/>
      <c r="H73" s="84" t="n"/>
      <c r="I73" s="86" t="n"/>
      <c r="J73" s="32" t="inlineStr"/>
      <c r="K73" s="87" t="n">
        <v>32.99</v>
      </c>
      <c r="L73" s="87" t="n"/>
      <c r="M73" s="88">
        <f>IF(AND(ISNUMBER(L73),ISNUMBER(K73),N(K73)&gt;0),L73/K73-1,"")</f>
        <v/>
      </c>
      <c r="N73" s="89">
        <f>IF(M73="","No List Price",IF(M73&lt;=0,"At/below price",IF(M73&lt;=0.12,"&lt;=12% STR zone",IF(M73&lt;=0.25,"12-25%","&gt;25% over"))))</f>
        <v/>
      </c>
      <c r="O73" s="87" t="n">
        <v>41.99</v>
      </c>
      <c r="P73" s="90">
        <f>IF(AND(ISNUMBER(K73),ISNUMBER(O73),N(O73)&gt;0),K73/O73-1,"")</f>
        <v/>
      </c>
      <c r="Q73" s="32" t="inlineStr">
        <is>
          <t>Size not stated - vs our Queen. Ours live: Helium 10 Xray, 2026-10-13; 5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5" t="inlineStr">
        <is>
          <t>B0F82F4MD4</t>
        </is>
      </c>
      <c r="F74" s="85" t="inlineStr">
        <is>
          <t>B0F8N6XCJ5</t>
        </is>
      </c>
      <c r="G74" s="84" t="n"/>
      <c r="H74" s="84" t="n"/>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Size not stated - vs our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38" t="inlineStr">
        <is>
          <t>IMAGE MISSING</t>
        </is>
      </c>
      <c r="B75" s="84" t="inlineStr">
        <is>
          <t>DJY</t>
        </is>
      </c>
      <c r="C75" s="32" t="inlineStr">
        <is>
          <t>Bamboo Sheets</t>
        </is>
      </c>
      <c r="D75" s="84" t="inlineStr">
        <is>
          <t>Poor</t>
        </is>
      </c>
      <c r="E75" s="85" t="inlineStr">
        <is>
          <t>B0DHCGW8HR</t>
        </is>
      </c>
      <c r="F75" s="85" t="inlineStr">
        <is>
          <t>B0DHCG7VDK</t>
        </is>
      </c>
      <c r="G75" s="84" t="n"/>
      <c r="H75" s="84" t="n"/>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Size not stated - vs our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15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n"/>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n"/>
      <c r="H79" s="84" t="inlineStr">
        <is>
          <t>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n"/>
      <c r="H80" s="84" t="inlineStr">
        <is>
          <t>Cream</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n"/>
      <c r="H81" s="84" t="inlineStr">
        <is>
          <t>Linen</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n"/>
      <c r="H82" s="84" t="inlineStr">
        <is>
          <t>Black</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n"/>
      <c r="H83" s="84" t="inlineStr">
        <is>
          <t>Linen</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n"/>
      <c r="H84" s="84" t="inlineStr">
        <is>
          <t>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n"/>
      <c r="H85" s="84" t="inlineStr">
        <is>
          <t>Black</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n"/>
      <c r="H86" s="84" t="inlineStr">
        <is>
          <t>Linen</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n"/>
      <c r="H87" s="84" t="inlineStr">
        <is>
          <t>Ivory</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n"/>
      <c r="H88" s="84" t="inlineStr">
        <is>
          <t>Cream</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5" t="inlineStr">
        <is>
          <t>B0B5684GHJ</t>
        </is>
      </c>
      <c r="F89" s="85" t="inlineStr">
        <is>
          <t>B09Q2YTRL3</t>
        </is>
      </c>
      <c r="G89" s="84" t="n"/>
      <c r="H89" s="84" t="inlineStr">
        <is>
          <t>Linen</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n"/>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n"/>
      <c r="H91" s="84" t="inlineStr">
        <is>
          <t>Linen</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n"/>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n"/>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n"/>
      <c r="H94" s="84" t="inlineStr">
        <is>
          <t>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n"/>
      <c r="H95" s="84" t="inlineStr">
        <is>
          <t>Linen</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n"/>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n"/>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38" t="inlineStr">
        <is>
          <t>IMAGE MISSING</t>
        </is>
      </c>
      <c r="B98" s="84" t="inlineStr">
        <is>
          <t>Zyvola</t>
        </is>
      </c>
      <c r="C98" s="32" t="inlineStr">
        <is>
          <t>Linen Curtains</t>
        </is>
      </c>
      <c r="D98" s="84" t="inlineStr">
        <is>
          <t>Poor</t>
        </is>
      </c>
      <c r="E98" s="85" t="inlineStr">
        <is>
          <t>B0GMBGGXCX</t>
        </is>
      </c>
      <c r="F98" s="85" t="inlineStr">
        <is>
          <t>B0F534LNF4</t>
        </is>
      </c>
      <c r="G98" s="84" t="n"/>
      <c r="H98" s="84" t="inlineStr">
        <is>
          <t>Linen</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Chakir Turkish</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n"/>
      <c r="H51" s="84" t="inlineStr">
        <is>
          <t>Sand</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38" t="inlineStr">
        <is>
          <t>IMAGE MISSING</t>
        </is>
      </c>
      <c r="B52" s="84" t="inlineStr">
        <is>
          <t>Mebien touche de la nature</t>
        </is>
      </c>
      <c r="C52" s="32" t="inlineStr">
        <is>
          <t>Turkish Beach Towel</t>
        </is>
      </c>
      <c r="D52" s="84" t="inlineStr">
        <is>
          <t>Aspirational</t>
        </is>
      </c>
      <c r="E52" s="85" t="inlineStr">
        <is>
          <t>B07GFB5R1G</t>
        </is>
      </c>
      <c r="F52" s="85" t="inlineStr">
        <is>
          <t>B09WDMDJCH</t>
        </is>
      </c>
      <c r="G52" s="84" t="n"/>
      <c r="H52" s="84" t="n"/>
      <c r="I52" s="86" t="n"/>
      <c r="J52" s="32" t="inlineStr"/>
      <c r="K52" s="87" t="n">
        <v>19.99</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38" t="inlineStr">
        <is>
          <t>IMAGE MISSING</t>
        </is>
      </c>
      <c r="B53" s="84" t="inlineStr">
        <is>
          <t>Nature Is Gift</t>
        </is>
      </c>
      <c r="C53" s="32" t="inlineStr">
        <is>
          <t>Turkish Beach Towel</t>
        </is>
      </c>
      <c r="D53" s="84" t="inlineStr">
        <is>
          <t>Aspirational</t>
        </is>
      </c>
      <c r="E53" s="85" t="inlineStr">
        <is>
          <t>B00JQFVKUO</t>
        </is>
      </c>
      <c r="F53" s="85" t="inlineStr">
        <is>
          <t>B017NZZG12</t>
        </is>
      </c>
      <c r="G53" s="84" t="n"/>
      <c r="H53" s="84" t="n"/>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n"/>
      <c r="H54" s="84" t="n"/>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38" t="inlineStr">
        <is>
          <t>IMAGE MISSING</t>
        </is>
      </c>
      <c r="B55" s="84" t="inlineStr">
        <is>
          <t>Cape Comforts</t>
        </is>
      </c>
      <c r="C55" s="32" t="inlineStr">
        <is>
          <t>Turkish Beach Towel</t>
        </is>
      </c>
      <c r="D55" s="84" t="inlineStr">
        <is>
          <t>Beatable</t>
        </is>
      </c>
      <c r="E55" s="85" t="inlineStr">
        <is>
          <t>B0DGJ9RS81</t>
        </is>
      </c>
      <c r="F55" s="85" t="inlineStr">
        <is>
          <t>B0CNV2LF3N</t>
        </is>
      </c>
      <c r="G55" s="84" t="n"/>
      <c r="H55" s="84" t="n"/>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n"/>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n"/>
      <c r="H57" s="84" t="inlineStr">
        <is>
          <t>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n"/>
      <c r="H58" s="84" t="inlineStr">
        <is>
          <t>Pista Green</t>
        </is>
      </c>
      <c r="I58" s="86" t="n">
        <v>17</v>
      </c>
      <c r="J58" s="32" t="inlineStr"/>
      <c r="K58" s="87" t="n">
        <v>14.99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38" t="inlineStr">
        <is>
          <t>IMAGE MISSING</t>
        </is>
      </c>
      <c r="B59" s="84" t="inlineStr">
        <is>
          <t>Organic Cotton Mart</t>
        </is>
      </c>
      <c r="C59" s="32" t="inlineStr">
        <is>
          <t>Turkish Beach Towel</t>
        </is>
      </c>
      <c r="D59" s="84" t="inlineStr">
        <is>
          <t>Beatable</t>
        </is>
      </c>
      <c r="E59" s="85" t="inlineStr">
        <is>
          <t>B095ZRFXH5</t>
        </is>
      </c>
      <c r="F59" s="85" t="inlineStr">
        <is>
          <t>B0961CH4WH</t>
        </is>
      </c>
      <c r="G59" s="84" t="n"/>
      <c r="H59" s="84" t="n"/>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38" t="inlineStr">
        <is>
          <t>IMAGE MISSING</t>
        </is>
      </c>
      <c r="B60" s="84" t="inlineStr">
        <is>
          <t>PARK&amp;OZ</t>
        </is>
      </c>
      <c r="C60" s="32" t="inlineStr">
        <is>
          <t>Turkish Beach Towel</t>
        </is>
      </c>
      <c r="D60" s="84" t="inlineStr">
        <is>
          <t>Beatable</t>
        </is>
      </c>
      <c r="E60" s="85" t="inlineStr">
        <is>
          <t>B0DTSTCQF8</t>
        </is>
      </c>
      <c r="F60" s="85" t="inlineStr">
        <is>
          <t>B0BN99CBK2</t>
        </is>
      </c>
      <c r="G60" s="84" t="n"/>
      <c r="H60" s="84" t="n"/>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n"/>
      <c r="H61" s="84" t="inlineStr">
        <is>
          <t>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38" t="inlineStr">
        <is>
          <t>IMAGE MISSING</t>
        </is>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n"/>
      <c r="H62" s="84" t="inlineStr">
        <is>
          <t>Sand</t>
        </is>
      </c>
      <c r="I62" s="86" t="n"/>
      <c r="J62" s="32" t="inlineStr"/>
      <c r="K62" s="87" t="n">
        <v>24.95</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n"/>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Chakir Turkish ~81/wk at $23.99; Salt Earth ~18/wk at $24.95; Mebien touche de la nature ~5/wk at $19.99; Nature Is Gift ~5/wk at $13.99 (List $17.99, +29%); SMYRNA TURKISH COTTON ~5/wk at $7.99. Tracked rivals ~154 units/wk; we sell ~0/wk (0.3% of the tracked set).</t>
        </is>
      </c>
    </row>
    <row r="67" ht="18" customHeight="1">
      <c r="A67" s="105" t="inlineStr">
        <is>
          <t>•  Strikethrough: 1 of 13 rivals set a List Price above price; 0 within 12%.</t>
        </is>
      </c>
    </row>
    <row r="68" ht="30" customHeight="1">
      <c r="A68" s="105" t="inlineStr">
        <is>
          <t>•  Price: 11 of 13 rivals sit below our price today (same size where the title states one). Cheapest strong rivals: SMYRNA TURKISH COTTON $7.99, Nature Is Gift $13.99, Casamollis $14.99, FESHKA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 (title)</t>
        </is>
      </c>
      <c r="H44" s="22" t="inlineStr">
        <is>
          <t>Colour (title)</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n"/>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n"/>
      <c r="H46" s="84" t="n"/>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n"/>
      <c r="H47" s="84" t="inlineStr">
        <is>
          <t>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38" t="inlineStr">
        <is>
          <t>IMAGE MISSING</t>
        </is>
      </c>
      <c r="B48" s="84" t="inlineStr">
        <is>
          <t>Seimip</t>
        </is>
      </c>
      <c r="C48" s="32" t="inlineStr">
        <is>
          <t>Front Door Welcome Sign</t>
        </is>
      </c>
      <c r="D48" s="84" t="inlineStr">
        <is>
          <t>Beatable</t>
        </is>
      </c>
      <c r="E48" s="85" t="inlineStr">
        <is>
          <t>B0DK6WGD3R</t>
        </is>
      </c>
      <c r="F48" s="85" t="inlineStr">
        <is>
          <t>B0D4Q71SDC</t>
        </is>
      </c>
      <c r="G48" s="84" t="n"/>
      <c r="H48" s="84" t="n"/>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n"/>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n"/>
      <c r="H50" s="84" t="n"/>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n"/>
      <c r="H51" s="84" t="inlineStr">
        <is>
          <t>Black</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38" t="inlineStr">
        <is>
          <t>IMAGE MISSING</t>
        </is>
      </c>
      <c r="B52" s="84" t="inlineStr">
        <is>
          <t>LianheCy</t>
        </is>
      </c>
      <c r="C52" s="32" t="inlineStr">
        <is>
          <t>Front Door Welcome Sign</t>
        </is>
      </c>
      <c r="D52" s="84" t="inlineStr">
        <is>
          <t>Beatable</t>
        </is>
      </c>
      <c r="E52" s="85" t="inlineStr">
        <is>
          <t>B0FSCRCQQR</t>
        </is>
      </c>
      <c r="F52" s="85" t="inlineStr">
        <is>
          <t>B0FSD5K63B</t>
        </is>
      </c>
      <c r="G52" s="84" t="n"/>
      <c r="H52" s="84" t="n"/>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n"/>
      <c r="H53" s="84" t="n"/>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38" t="inlineStr">
        <is>
          <t>IMAGE MISSING</t>
        </is>
      </c>
      <c r="B54" s="84" t="inlineStr">
        <is>
          <t>SRSZHIYUE</t>
        </is>
      </c>
      <c r="C54" s="32" t="inlineStr">
        <is>
          <t>Front Door Welcome Sign</t>
        </is>
      </c>
      <c r="D54" s="84" t="inlineStr">
        <is>
          <t>Beatable</t>
        </is>
      </c>
      <c r="E54" s="85" t="inlineStr">
        <is>
          <t>B0HDS72F19</t>
        </is>
      </c>
      <c r="F54" s="85" t="inlineStr">
        <is>
          <t>B0FLPZN8VF</t>
        </is>
      </c>
      <c r="G54" s="84" t="n"/>
      <c r="H54" s="84" t="n"/>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n"/>
      <c r="H55" s="84" t="n"/>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n"/>
      <c r="H56" s="84" t="n"/>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38" t="inlineStr">
        <is>
          <t>IMAGE MISSING</t>
        </is>
      </c>
      <c r="B57" s="84" t="inlineStr">
        <is>
          <t>flowtorely</t>
        </is>
      </c>
      <c r="C57" s="32" t="inlineStr">
        <is>
          <t>Front Door Welcome Sign</t>
        </is>
      </c>
      <c r="D57" s="84" t="inlineStr">
        <is>
          <t>Beatable</t>
        </is>
      </c>
      <c r="E57" s="85" t="inlineStr">
        <is>
          <t>B0GMWJVN14</t>
        </is>
      </c>
      <c r="F57" s="85" t="inlineStr">
        <is>
          <t>B0D5HJM483</t>
        </is>
      </c>
      <c r="G57" s="84" t="n"/>
      <c r="H57" s="84" t="n"/>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n"/>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38" t="inlineStr">
        <is>
          <t>IMAGE MISSING</t>
        </is>
      </c>
      <c r="B59" s="84" t="inlineStr">
        <is>
          <t>homuvdok</t>
        </is>
      </c>
      <c r="C59" s="32" t="inlineStr">
        <is>
          <t>Front Door Welcome Sign</t>
        </is>
      </c>
      <c r="D59" s="84" t="inlineStr">
        <is>
          <t>Beatable</t>
        </is>
      </c>
      <c r="E59" s="85" t="inlineStr">
        <is>
          <t>B0G2XD3DW6</t>
        </is>
      </c>
      <c r="F59" s="85" t="inlineStr">
        <is>
          <t>B0FWC4V93F</t>
        </is>
      </c>
      <c r="G59" s="84" t="n"/>
      <c r="H59" s="84" t="n"/>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38" t="inlineStr">
        <is>
          <t>IMAGE MISSING</t>
        </is>
      </c>
      <c r="B60" s="84" t="inlineStr">
        <is>
          <t>RLWangChao</t>
        </is>
      </c>
      <c r="C60" s="32" t="inlineStr">
        <is>
          <t>Front Door Welcome Sign</t>
        </is>
      </c>
      <c r="D60" s="84" t="inlineStr">
        <is>
          <t>Beatable</t>
        </is>
      </c>
      <c r="E60" s="85" t="inlineStr">
        <is>
          <t>B0D1VHD6PY</t>
        </is>
      </c>
      <c r="F60" s="85" t="inlineStr">
        <is>
          <t>B0DG2RHFFV</t>
        </is>
      </c>
      <c r="G60" s="84" t="n"/>
      <c r="H60" s="84" t="n"/>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B0GPNMM78R</t>
        </is>
      </c>
      <c r="F61" s="85" t="inlineStr">
        <is>
          <t>B0G82967V2</t>
        </is>
      </c>
      <c r="G61" s="84" t="n"/>
      <c r="H61" s="84" t="n"/>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38" t="inlineStr">
        <is>
          <t>IMAGE MISSING</t>
        </is>
      </c>
      <c r="B51" s="84" t="inlineStr">
        <is>
          <t>BIETYONE</t>
        </is>
      </c>
      <c r="C51" s="32" t="inlineStr">
        <is>
          <t>Waterproof Chair Cover</t>
        </is>
      </c>
      <c r="D51" s="84" t="inlineStr">
        <is>
          <t>Aspirational</t>
        </is>
      </c>
      <c r="E51" s="85" t="inlineStr">
        <is>
          <t>B0D25V1C84</t>
        </is>
      </c>
      <c r="F51" s="85" t="inlineStr">
        <is>
          <t>B0DGGSVWZQ</t>
        </is>
      </c>
      <c r="G51" s="84" t="n"/>
      <c r="H51" s="84" t="n"/>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n"/>
      <c r="I52" s="86" t="n">
        <v>71</v>
      </c>
      <c r="J52" s="32" t="inlineStr"/>
      <c r="K52" s="87" t="n">
        <v>19.88</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n"/>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n"/>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38" t="inlineStr">
        <is>
          <t>IMAGE MISSING</t>
        </is>
      </c>
      <c r="B56" s="84" t="inlineStr">
        <is>
          <t>Genina</t>
        </is>
      </c>
      <c r="C56" s="32" t="inlineStr">
        <is>
          <t>Waterproof Chair Cover</t>
        </is>
      </c>
      <c r="D56" s="84" t="inlineStr">
        <is>
          <t>Aspirational</t>
        </is>
      </c>
      <c r="E56" s="85" t="inlineStr">
        <is>
          <t>B0CD2CC5XV</t>
        </is>
      </c>
      <c r="F56" s="85" t="inlineStr">
        <is>
          <t>B095H7XNTP</t>
        </is>
      </c>
      <c r="G56" s="84" t="n"/>
      <c r="H56" s="84" t="n"/>
      <c r="I56" s="86" t="n"/>
      <c r="J56" s="32" t="inlineStr"/>
      <c r="K56" s="87" t="n">
        <v>29.99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38" t="inlineStr">
        <is>
          <t>IMAGE MISSING</t>
        </is>
      </c>
      <c r="B57" s="84" t="inlineStr">
        <is>
          <t>SearchI</t>
        </is>
      </c>
      <c r="C57" s="32" t="inlineStr">
        <is>
          <t>Waterproof Chair Cover</t>
        </is>
      </c>
      <c r="D57" s="84" t="inlineStr">
        <is>
          <t>Aspirational</t>
        </is>
      </c>
      <c r="E57" s="85" t="inlineStr">
        <is>
          <t>B0DC3S5WV2</t>
        </is>
      </c>
      <c r="F57" s="85" t="inlineStr">
        <is>
          <t>B09FL11K2J</t>
        </is>
      </c>
      <c r="G57" s="84" t="n"/>
      <c r="H57" s="84" t="n"/>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n"/>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n"/>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n"/>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38" t="inlineStr">
        <is>
          <t>IMAGE MISSING</t>
        </is>
      </c>
      <c r="B63" s="84" t="inlineStr">
        <is>
          <t>Howhic</t>
        </is>
      </c>
      <c r="C63" s="32" t="inlineStr">
        <is>
          <t>Waterproof Chair Cover</t>
        </is>
      </c>
      <c r="D63" s="84" t="inlineStr">
        <is>
          <t>Aspirational</t>
        </is>
      </c>
      <c r="E63" s="85" t="inlineStr">
        <is>
          <t>B09645XQZT</t>
        </is>
      </c>
      <c r="F63" s="85" t="inlineStr">
        <is>
          <t>B08GCF617Q</t>
        </is>
      </c>
      <c r="G63" s="84" t="n"/>
      <c r="H63" s="84" t="n"/>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n"/>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38" t="inlineStr">
        <is>
          <t>IMAGE MISSING</t>
        </is>
      </c>
      <c r="B65" s="84" t="inlineStr">
        <is>
          <t>SearchI</t>
        </is>
      </c>
      <c r="C65" s="32" t="inlineStr">
        <is>
          <t>Waterproof Chair Cover</t>
        </is>
      </c>
      <c r="D65" s="84" t="inlineStr">
        <is>
          <t>Aspirational</t>
        </is>
      </c>
      <c r="E65" s="85" t="inlineStr">
        <is>
          <t>B09GY7YG2P</t>
        </is>
      </c>
      <c r="F65" s="85" t="inlineStr">
        <is>
          <t>B081GQBPRT</t>
        </is>
      </c>
      <c r="G65" s="84" t="n"/>
      <c r="H65" s="84" t="n"/>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n"/>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38" t="inlineStr">
        <is>
          <t>IMAGE MISSING</t>
        </is>
      </c>
      <c r="B67" s="84" t="inlineStr">
        <is>
          <t>SPRINGRICO</t>
        </is>
      </c>
      <c r="C67" s="32" t="inlineStr">
        <is>
          <t>Waterproof Chair Cover</t>
        </is>
      </c>
      <c r="D67" s="84" t="inlineStr">
        <is>
          <t>Aspirational</t>
        </is>
      </c>
      <c r="E67" s="85" t="inlineStr">
        <is>
          <t>B08K7PDZ1F</t>
        </is>
      </c>
      <c r="F67" s="85" t="inlineStr">
        <is>
          <t>B08K7LPC9L</t>
        </is>
      </c>
      <c r="G67" s="84" t="n"/>
      <c r="H67" s="84" t="n"/>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NORTHERN BROTHERS</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n"/>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38" t="inlineStr">
        <is>
          <t>IMAGE MISSING</t>
        </is>
      </c>
      <c r="B69" s="84" t="inlineStr">
        <is>
          <t>Easy-Going</t>
        </is>
      </c>
      <c r="C69" s="32" t="inlineStr">
        <is>
          <t>Waterproof Chair Cover</t>
        </is>
      </c>
      <c r="D69" s="84" t="inlineStr">
        <is>
          <t>Beatable</t>
        </is>
      </c>
      <c r="E69" s="85" t="inlineStr">
        <is>
          <t>B0BNHBKDGJ</t>
        </is>
      </c>
      <c r="F69" s="85" t="inlineStr">
        <is>
          <t>B0BNHCYG6Z</t>
        </is>
      </c>
      <c r="G69" s="84" t="n"/>
      <c r="H69" s="84" t="n"/>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38" t="inlineStr">
        <is>
          <t>IMAGE MISSING</t>
        </is>
      </c>
      <c r="B70" s="84" t="inlineStr">
        <is>
          <t>SPRINGRICO</t>
        </is>
      </c>
      <c r="C70" s="32" t="inlineStr">
        <is>
          <t>Waterproof Chair Cover</t>
        </is>
      </c>
      <c r="D70" s="84" t="inlineStr">
        <is>
          <t>Beatable</t>
        </is>
      </c>
      <c r="E70" s="85" t="inlineStr">
        <is>
          <t>B0BLMYTK9C</t>
        </is>
      </c>
      <c r="F70" s="85" t="inlineStr">
        <is>
          <t>B0BLN1DSXW</t>
        </is>
      </c>
      <c r="G70" s="84" t="n"/>
      <c r="H70" s="84" t="n"/>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38" t="inlineStr">
        <is>
          <t>IMAGE MISSING</t>
        </is>
      </c>
      <c r="B71" s="84" t="inlineStr">
        <is>
          <t>YEMYHOM</t>
        </is>
      </c>
      <c r="C71" s="32" t="inlineStr">
        <is>
          <t>Waterproof Chair Cover</t>
        </is>
      </c>
      <c r="D71" s="84" t="inlineStr">
        <is>
          <t>Beatable</t>
        </is>
      </c>
      <c r="E71" s="85" t="inlineStr">
        <is>
          <t>B0DM8Y65RT</t>
        </is>
      </c>
      <c r="F71" s="85" t="inlineStr">
        <is>
          <t>B0895VM7KG</t>
        </is>
      </c>
      <c r="G71" s="84" t="n"/>
      <c r="H71" s="84" t="n"/>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38" t="inlineStr">
        <is>
          <t>IMAGE MISSING</t>
        </is>
      </c>
      <c r="B72" s="84" t="inlineStr">
        <is>
          <t>FORCHEER</t>
        </is>
      </c>
      <c r="C72" s="32" t="inlineStr">
        <is>
          <t>Waterproof Chair Cover</t>
        </is>
      </c>
      <c r="D72" s="84" t="inlineStr">
        <is>
          <t>Beatable</t>
        </is>
      </c>
      <c r="E72" s="85" t="inlineStr">
        <is>
          <t>B07YDFJ5K2</t>
        </is>
      </c>
      <c r="F72" s="85" t="inlineStr">
        <is>
          <t>B0DD37H251</t>
        </is>
      </c>
      <c r="G72" s="84" t="n"/>
      <c r="H72" s="84" t="n"/>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38" t="inlineStr">
        <is>
          <t>IMAGE MISSING</t>
        </is>
      </c>
      <c r="B73" s="84" t="inlineStr">
        <is>
          <t>Secgo</t>
        </is>
      </c>
      <c r="C73" s="32" t="inlineStr">
        <is>
          <t>Waterproof Chair Cover</t>
        </is>
      </c>
      <c r="D73" s="84" t="inlineStr">
        <is>
          <t>Beatable</t>
        </is>
      </c>
      <c r="E73" s="85" t="inlineStr">
        <is>
          <t>B0DNTT71SM</t>
        </is>
      </c>
      <c r="F73" s="85" t="inlineStr">
        <is>
          <t>B0CYSX48KJ</t>
        </is>
      </c>
      <c r="G73" s="84" t="n"/>
      <c r="H73" s="84" t="n"/>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$19.88;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B4'!BC147</f>
        <v/>
      </c>
      <c r="AE29" s="110">
        <f>'US DC B4'!BF147</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B4'!BC148</f>
        <v/>
      </c>
      <c r="AE30" s="110">
        <f>'US DC B4'!BF148</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B4'!BC149</f>
        <v/>
      </c>
      <c r="AE31" s="110">
        <f>'US DC B4'!BF149</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B4'!BC150</f>
        <v/>
      </c>
      <c r="AE32" s="110">
        <f>'US DC B4'!BF150</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B4'!BC151</f>
        <v/>
      </c>
      <c r="AE33" s="110">
        <f>'US DC B4'!BF151</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B4'!BC152</f>
        <v/>
      </c>
      <c r="AE34" s="110">
        <f>'US DC B4'!BF152</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B4'!BC153</f>
        <v/>
      </c>
      <c r="AE35" s="110">
        <f>'US DC B4'!BF153</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B4'!BC154</f>
        <v/>
      </c>
      <c r="AE36" s="110">
        <f>'US DC B4'!BF154</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B4'!BC155</f>
        <v/>
      </c>
      <c r="AE37" s="110">
        <f>'US DC B4'!BF155</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B4'!BC156</f>
        <v/>
      </c>
      <c r="AE38" s="110">
        <f>'US DC B4'!BF156</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B4'!BC157</f>
        <v/>
      </c>
      <c r="AE39" s="110">
        <f>'US DC B4'!BF157</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B4'!BC158</f>
        <v/>
      </c>
      <c r="AE40" s="110">
        <f>'US DC B4'!BF158</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B4'!BC159</f>
        <v/>
      </c>
      <c r="AE41" s="110">
        <f>'US DC B4'!BF159</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B4'!BC160</f>
        <v/>
      </c>
      <c r="AE42" s="110">
        <f>'US DC B4'!BF160</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B4'!BC161</f>
        <v/>
      </c>
      <c r="AE43" s="110">
        <f>'US DC B4'!BF161</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B4'!BC162</f>
        <v/>
      </c>
      <c r="AE44" s="110">
        <f>'US DC B4'!BF162</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B4'!BC163</f>
        <v/>
      </c>
      <c r="AE45" s="110">
        <f>'US DC B4'!BF163</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B4'!BC164</f>
        <v/>
      </c>
      <c r="AE46" s="110">
        <f>'US DC B4'!BF164</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B4'!BC165</f>
        <v/>
      </c>
      <c r="AE47" s="110">
        <f>'US DC B4'!BF165</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B4'!BC166</f>
        <v/>
      </c>
      <c r="AE48" s="110">
        <f>'US DC B4'!BF166</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B4'!BC167</f>
        <v/>
      </c>
      <c r="AE49" s="110">
        <f>'US DC B4'!BF167</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B4'!BC168</f>
        <v/>
      </c>
      <c r="AE50" s="110">
        <f>'US DC B4'!BF168</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B4'!BC169</f>
        <v/>
      </c>
      <c r="AE51" s="110">
        <f>'US DC B4'!BF169</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B4'!BC170</f>
        <v/>
      </c>
      <c r="AE52" s="110">
        <f>'US DC B4'!BF170</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B4'!BC171</f>
        <v/>
      </c>
      <c r="AE53" s="110">
        <f>'US DC B4'!BF171</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B4'!BC172</f>
        <v/>
      </c>
      <c r="AE54" s="110">
        <f>'US DC B4'!BF172</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B4'!BC173</f>
        <v/>
      </c>
      <c r="AE55" s="110">
        <f>'US DC B4'!BF173</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B4'!BC174</f>
        <v/>
      </c>
      <c r="AE56" s="110">
        <f>'US DC B4'!BF174</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B6'!BC125</f>
        <v/>
      </c>
      <c r="AE72" s="110">
        <f>'US DC B6'!BF125</f>
        <v/>
      </c>
      <c r="AF72" s="110" t="inlineStr">
        <is>
          <t>Queen</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B6'!BC126</f>
        <v/>
      </c>
      <c r="AE73" s="110">
        <f>'US DC B6'!BF126</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B6'!BC127</f>
        <v/>
      </c>
      <c r="AE74" s="110">
        <f>'US DC B6'!BF127</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n"/>
      <c r="K75" s="110" t="inlineStr">
        <is>
          <t>B0FH2WGKJV</t>
        </is>
      </c>
      <c r="L75" s="110" t="inlineStr">
        <is>
          <t>B07XC2KVM7</t>
        </is>
      </c>
      <c r="M75" s="110" t="n"/>
      <c r="N75" s="110" t="n">
        <v>37.99</v>
      </c>
      <c r="O75" s="110" t="n"/>
      <c r="P75" s="110">
        <f>IF(AND(ISNUMBER(O75),ISNUMBER(N75),N(N75)&gt;0),O75/N75-1,"")</f>
        <v/>
      </c>
      <c r="Q75" s="110" t="n">
        <v>94.98999999999999</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B6'!BC128</f>
        <v/>
      </c>
      <c r="AE75" s="110">
        <f>'US DC B6'!BF128</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B6'!BC129</f>
        <v/>
      </c>
      <c r="AE76" s="110">
        <f>'US DC B6'!BF129</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B6'!BC130</f>
        <v/>
      </c>
      <c r="AE77" s="110">
        <f>'US DC B6'!BF130</f>
        <v/>
      </c>
      <c r="AF77" s="110" t="inlineStr">
        <is>
          <t>King</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n"/>
      <c r="K78" s="110" t="inlineStr">
        <is>
          <t>B0HHQ97HBL</t>
        </is>
      </c>
      <c r="L78" s="110" t="inlineStr">
        <is>
          <t>B0HD7R5L1D</t>
        </is>
      </c>
      <c r="M78" s="110" t="n">
        <v>30</v>
      </c>
      <c r="N78" s="110" t="n">
        <v>114.99</v>
      </c>
      <c r="O78" s="110" t="n">
        <v>129.99</v>
      </c>
      <c r="P78" s="110">
        <f>IF(AND(ISNUMBER(O78),ISNUMBER(N78),N(N78)&gt;0),O78/N78-1,"")</f>
        <v/>
      </c>
      <c r="Q78" s="110" t="n">
        <v>99.98999999999999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B6'!BC131</f>
        <v/>
      </c>
      <c r="AE78" s="110">
        <f>'US DC B6'!BF131</f>
        <v/>
      </c>
      <c r="AF78" s="110" t="inlineStr">
        <is>
          <t>King</t>
        </is>
      </c>
      <c r="AG78" s="110" t="inlineStr">
        <is>
          <t>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B6'!BC132</f>
        <v/>
      </c>
      <c r="AE79" s="110">
        <f>'US DC B6'!BF132</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B6'!BC133</f>
        <v/>
      </c>
      <c r="AE80" s="110">
        <f>'US DC B6'!BF133</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B6'!BC134</f>
        <v/>
      </c>
      <c r="AE81" s="110">
        <f>'US DC B6'!BF134</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94.98999999999999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B6'!BC135</f>
        <v/>
      </c>
      <c r="AE82" s="110">
        <f>'US DC B6'!BF135</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99.98999999999999</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B6'!BC136</f>
        <v/>
      </c>
      <c r="AE83" s="110">
        <f>'US DC B6'!BF136</f>
        <v/>
      </c>
      <c r="AF83" s="110" t="inlineStr">
        <is>
          <t>King</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B6'!BC137</f>
        <v/>
      </c>
      <c r="AE84" s="110">
        <f>'US DC B6'!BF137</f>
        <v/>
      </c>
      <c r="AF84" s="110" t="inlineStr">
        <is>
          <t>King</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n"/>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B6'!BC138</f>
        <v/>
      </c>
      <c r="AE85" s="110">
        <f>'US DC B6'!BF138</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B6'!BC139</f>
        <v/>
      </c>
      <c r="AE86" s="110">
        <f>'US DC B6'!BF139</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n"/>
      <c r="K87" s="110" t="inlineStr">
        <is>
          <t>B0HJZNMQ5G</t>
        </is>
      </c>
      <c r="L87" s="110" t="inlineStr">
        <is>
          <t>B0GXJYQR7H</t>
        </is>
      </c>
      <c r="M87" s="110" t="n">
        <v>7</v>
      </c>
      <c r="N87" s="110" t="n">
        <v>59.99</v>
      </c>
      <c r="O87" s="110" t="n"/>
      <c r="P87" s="110">
        <f>IF(AND(ISNUMBER(O87),ISNUMBER(N87),N(N87)&gt;0),O87/N87-1,"")</f>
        <v/>
      </c>
      <c r="Q87" s="110" t="n">
        <v>99.98999999999999</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B6'!BC140</f>
        <v/>
      </c>
      <c r="AE87" s="110">
        <f>'US DC B6'!BF140</f>
        <v/>
      </c>
      <c r="AF87" s="110" t="inlineStr">
        <is>
          <t>King</t>
        </is>
      </c>
      <c r="AG87" s="110" t="n"/>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B6'!BC141</f>
        <v/>
      </c>
      <c r="AE88" s="110">
        <f>'US DC B6'!BF141</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99.98999999999999</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B6'!BC142</f>
        <v/>
      </c>
      <c r="AE89" s="110">
        <f>'US DC B6'!BF142</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94.98999999999999</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B6'!BC143</f>
        <v/>
      </c>
      <c r="AE90" s="110">
        <f>'US DC B6'!BF143</f>
        <v/>
      </c>
      <c r="AF90" s="110" t="n"/>
      <c r="AG90" s="110" t="n"/>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n"/>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B6'!BC144</f>
        <v/>
      </c>
      <c r="AE91" s="110">
        <f>'US DC B6'!BF144</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n"/>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B6'!BC145</f>
        <v/>
      </c>
      <c r="AE92" s="110">
        <f>'US DC B6'!BF145</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n"/>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B6'!BC146</f>
        <v/>
      </c>
      <c r="AE93" s="110">
        <f>'US DC B6'!BF146</f>
        <v/>
      </c>
      <c r="AF93" s="110" t="inlineStr">
        <is>
          <t>Queen</t>
        </is>
      </c>
      <c r="AG93" s="110" t="inlineStr">
        <is>
          <t>Olive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n"/>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B6'!BC147</f>
        <v/>
      </c>
      <c r="AE94" s="110">
        <f>'US DC B6'!BF147</f>
        <v/>
      </c>
      <c r="AF94" s="110" t="inlineStr">
        <is>
          <t>Queen</t>
        </is>
      </c>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B6'!BC148</f>
        <v/>
      </c>
      <c r="AE95" s="110">
        <f>'US DC B6'!BF148</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B6'!BC149</f>
        <v/>
      </c>
      <c r="AE96" s="110">
        <f>'US DC B6'!BF149</f>
        <v/>
      </c>
      <c r="AF96" s="110" t="inlineStr">
        <is>
          <t>Queen</t>
        </is>
      </c>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n"/>
      <c r="K97" s="110" t="inlineStr">
        <is>
          <t>B0GKBNZ8TC</t>
        </is>
      </c>
      <c r="L97" s="110" t="inlineStr">
        <is>
          <t>B0G674ZDTV</t>
        </is>
      </c>
      <c r="M97" s="110" t="n"/>
      <c r="N97" s="110" t="n">
        <v>129.99</v>
      </c>
      <c r="O97" s="110" t="n"/>
      <c r="P97" s="110">
        <f>IF(AND(ISNUMBER(O97),ISNUMBER(N97),N(N97)&gt;0),O97/N97-1,"")</f>
        <v/>
      </c>
      <c r="Q97" s="110" t="n">
        <v>94.98999999999999</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B6'!BC150</f>
        <v/>
      </c>
      <c r="AE97" s="110">
        <f>'US DC B6'!BF150</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n"/>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B6'!BC151</f>
        <v/>
      </c>
      <c r="AE98" s="110">
        <f>'US DC B6'!BF151</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n"/>
      <c r="K99" s="110" t="inlineStr">
        <is>
          <t>B0HHRR4XGX</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B6'!BC152</f>
        <v/>
      </c>
      <c r="AE99" s="110">
        <f>'US DC B6'!BF152</f>
        <v/>
      </c>
      <c r="AF99" s="110" t="inlineStr">
        <is>
          <t>Queen</t>
        </is>
      </c>
      <c r="AG99" s="110" t="n"/>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n"/>
      <c r="K100" s="110" t="inlineStr">
        <is>
          <t>B0H3KP6R9B</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B6'!BC153</f>
        <v/>
      </c>
      <c r="AE100" s="110">
        <f>'US DC B6'!BF153</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B6'!BC154</f>
        <v/>
      </c>
      <c r="AE101" s="110">
        <f>'US DC B6'!BF154</f>
        <v/>
      </c>
      <c r="AF101" s="110" t="inlineStr">
        <is>
          <t>Queen</t>
        </is>
      </c>
      <c r="AG101" s="110" t="n"/>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B6'!BC155</f>
        <v/>
      </c>
      <c r="AE102" s="110">
        <f>'US DC B6'!BF155</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94.98999999999999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B6'!BC156</f>
        <v/>
      </c>
      <c r="AE103" s="110">
        <f>'US DC B6'!BF156</f>
        <v/>
      </c>
      <c r="AF103" s="110" t="n"/>
      <c r="AG103" s="110" t="n"/>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B6'!BC157</f>
        <v/>
      </c>
      <c r="AE104" s="110">
        <f>'US DC B6'!BF157</f>
        <v/>
      </c>
      <c r="AF104" s="110" t="inlineStr">
        <is>
          <t>King</t>
        </is>
      </c>
      <c r="AG104" s="110" t="n"/>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B6'!BC158</f>
        <v/>
      </c>
      <c r="AE105" s="110">
        <f>'US DC B6'!BF158</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B09PYKYCCF</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B6'!BC159</f>
        <v/>
      </c>
      <c r="AE106" s="110">
        <f>'US DC B6'!BF159</f>
        <v/>
      </c>
      <c r="AF106" s="110" t="inlineStr">
        <is>
          <t>Queen</t>
        </is>
      </c>
      <c r="AG106" s="110" t="n"/>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n"/>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B6'!BC160</f>
        <v/>
      </c>
      <c r="AE107" s="110">
        <f>'US DC B6'!BF160</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B6'!BC161</f>
        <v/>
      </c>
      <c r="AE108" s="110">
        <f>'US DC B6'!BF161</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94.98999999999999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B6'!BC162</f>
        <v/>
      </c>
      <c r="AE109" s="110">
        <f>'US DC B6'!BF162</f>
        <v/>
      </c>
      <c r="AF109" s="110" t="n"/>
      <c r="AG109" s="110" t="n"/>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n"/>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B6'!BC163</f>
        <v/>
      </c>
      <c r="AE110" s="110">
        <f>'US DC B6'!BF163</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B0F2TBWTZR</t>
        </is>
      </c>
      <c r="L111" s="110" t="inlineStr">
        <is>
          <t>B0F2TBWTZR</t>
        </is>
      </c>
      <c r="M111" s="110" t="n">
        <v>32</v>
      </c>
      <c r="N111" s="110" t="n">
        <v>69.98999999999999</v>
      </c>
      <c r="O111" s="110" t="n">
        <v>84.98999999999999</v>
      </c>
      <c r="P111" s="110">
        <f>IF(AND(ISNUMBER(O111),ISNUMBER(N111),N(N111)&gt;0),O111/N111-1,"")</f>
        <v/>
      </c>
      <c r="Q111" s="110" t="n">
        <v>94.98999999999999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B6'!BC164</f>
        <v/>
      </c>
      <c r="AE111" s="110">
        <f>'US DC B6'!BF164</f>
        <v/>
      </c>
      <c r="AF111" s="110" t="n"/>
      <c r="AG111" s="110" t="n"/>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n"/>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B6'!BC165</f>
        <v/>
      </c>
      <c r="AE112" s="110">
        <f>'US DC B6'!BF165</f>
        <v/>
      </c>
      <c r="AF112" s="110" t="n"/>
      <c r="AG112" s="110" t="n"/>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n"/>
      <c r="K113" s="110" t="inlineStr">
        <is>
          <t>B0F9FK3L6J</t>
        </is>
      </c>
      <c r="L113" s="110" t="inlineStr">
        <is>
          <t>B0F9FK7SMW</t>
        </is>
      </c>
      <c r="M113" s="110" t="n"/>
      <c r="N113" s="110" t="n">
        <v>94.98999999999999</v>
      </c>
      <c r="O113" s="110" t="n"/>
      <c r="P113" s="110">
        <f>IF(AND(ISNUMBER(O113),ISNUMBER(N113),N(N113)&gt;0),O113/N113-1,"")</f>
        <v/>
      </c>
      <c r="Q113" s="110" t="n">
        <v>94.98999999999999</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B6'!BC166</f>
        <v/>
      </c>
      <c r="AE113" s="110">
        <f>'US DC B6'!BF166</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B6'!BC167</f>
        <v/>
      </c>
      <c r="AE114" s="110">
        <f>'US DC B6'!BF167</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n"/>
      <c r="K115" s="110" t="inlineStr">
        <is>
          <t>B0GKFHP6L6</t>
        </is>
      </c>
      <c r="L115" s="110" t="inlineStr">
        <is>
          <t>B0GW7H7RHY</t>
        </is>
      </c>
      <c r="M115" s="110" t="n"/>
      <c r="N115" s="110" t="n">
        <v>109.99</v>
      </c>
      <c r="O115" s="110" t="n"/>
      <c r="P115" s="110">
        <f>IF(AND(ISNUMBER(O115),ISNUMBER(N115),N(N115)&gt;0),O115/N115-1,"")</f>
        <v/>
      </c>
      <c r="Q115" s="110" t="n">
        <v>94.98999999999999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B6'!BC168</f>
        <v/>
      </c>
      <c r="AE115" s="110">
        <f>'US DC B6'!BF168</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B6'!BC169</f>
        <v/>
      </c>
      <c r="AE116" s="110">
        <f>'US DC B6'!BF169</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n"/>
      <c r="K117" s="110" t="inlineStr">
        <is>
          <t>B0CZRJY68B</t>
        </is>
      </c>
      <c r="L117" s="110" t="inlineStr">
        <is>
          <t>B0DM214YG3</t>
        </is>
      </c>
      <c r="M117" s="110" t="n"/>
      <c r="N117" s="110" t="n">
        <v>174.3</v>
      </c>
      <c r="O117" s="110" t="n"/>
      <c r="P117" s="110">
        <f>IF(AND(ISNUMBER(O117),ISNUMBER(N117),N(N117)&gt;0),O117/N117-1,"")</f>
        <v/>
      </c>
      <c r="Q117" s="110" t="n">
        <v>94.98999999999999</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B6'!BC170</f>
        <v/>
      </c>
      <c r="AE117" s="110">
        <f>'US DC B6'!BF170</f>
        <v/>
      </c>
      <c r="AF117" s="110" t="n"/>
      <c r="AG117" s="110" t="n"/>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B6'!BC122</f>
        <v/>
      </c>
      <c r="AE126" s="110">
        <f>'US SL B6'!BF122</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B6'!BC123</f>
        <v/>
      </c>
      <c r="AE127" s="110">
        <f>'US SL B6'!BF123</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n"/>
      <c r="K128" s="110" t="inlineStr">
        <is>
          <t>B0FH2WGKJV</t>
        </is>
      </c>
      <c r="L128" s="110" t="inlineStr">
        <is>
          <t>B07XC2KVM7</t>
        </is>
      </c>
      <c r="M128" s="110" t="n"/>
      <c r="N128" s="110" t="n">
        <v>37.99</v>
      </c>
      <c r="O128" s="110" t="n"/>
      <c r="P128" s="110">
        <f>IF(AND(ISNUMBER(O128),ISNUMBER(N128),N(N128)&gt;0),O128/N128-1,"")</f>
        <v/>
      </c>
      <c r="Q128" s="110" t="n">
        <v>64.98999999999999</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B6'!BC124</f>
        <v/>
      </c>
      <c r="AE128" s="110">
        <f>'US SL B6'!BF124</f>
        <v/>
      </c>
      <c r="AF128" s="110" t="n"/>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n"/>
      <c r="K129" s="110" t="inlineStr">
        <is>
          <t>B0GKBNZ8TC</t>
        </is>
      </c>
      <c r="L129" s="110" t="inlineStr">
        <is>
          <t>B0G674ZDTV</t>
        </is>
      </c>
      <c r="M129" s="110" t="n"/>
      <c r="N129" s="110" t="n">
        <v>129.99</v>
      </c>
      <c r="O129" s="110" t="n"/>
      <c r="P129" s="110">
        <f>IF(AND(ISNUMBER(O129),ISNUMBER(N129),N(N129)&gt;0),O129/N129-1,"")</f>
        <v/>
      </c>
      <c r="Q129" s="110" t="n">
        <v>64.98999999999999</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B6'!BC125</f>
        <v/>
      </c>
      <c r="AE129" s="110">
        <f>'US SL B6'!BF125</f>
        <v/>
      </c>
      <c r="AF129" s="110" t="n"/>
      <c r="AG129" s="110" t="n"/>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B6'!BC126</f>
        <v/>
      </c>
      <c r="AE130" s="110">
        <f>'US SL B6'!BF126</f>
        <v/>
      </c>
      <c r="AF130" s="110" t="inlineStr">
        <is>
          <t>King</t>
        </is>
      </c>
      <c r="AG130" s="110" t="n"/>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B6'!BC127</f>
        <v/>
      </c>
      <c r="AE131" s="110">
        <f>'US SL B6'!BF127</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B6'!BC128</f>
        <v/>
      </c>
      <c r="AE132" s="110">
        <f>'US SL B6'!BF128</f>
        <v/>
      </c>
      <c r="AF132" s="110" t="inlineStr">
        <is>
          <t>Queen</t>
        </is>
      </c>
      <c r="AG132" s="110" t="n"/>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64.98999999999999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B6'!BC129</f>
        <v/>
      </c>
      <c r="AE133" s="110">
        <f>'US SL B6'!BF129</f>
        <v/>
      </c>
      <c r="AF133" s="110" t="n"/>
      <c r="AG133" s="110" t="n"/>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69.98999999999999</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B6'!BC130</f>
        <v/>
      </c>
      <c r="AE134" s="110">
        <f>'US SL B6'!BF130</f>
        <v/>
      </c>
      <c r="AF134" s="110" t="inlineStr">
        <is>
          <t>King</t>
        </is>
      </c>
      <c r="AG134" s="110" t="n"/>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B6'!BC131</f>
        <v/>
      </c>
      <c r="AE135" s="110">
        <f>'US SL B6'!BF131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B6'!BC132</f>
        <v/>
      </c>
      <c r="AE136" s="110">
        <f>'US SL B6'!BF132</f>
        <v/>
      </c>
      <c r="AF136" s="110" t="inlineStr">
        <is>
          <t>Queen</t>
        </is>
      </c>
      <c r="AG136" s="110" t="n"/>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B6'!BC133</f>
        <v/>
      </c>
      <c r="AE137" s="110">
        <f>'US SL B6'!BF133</f>
        <v/>
      </c>
      <c r="AF137" s="110" t="n"/>
      <c r="AG137" s="110" t="n"/>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n"/>
      <c r="K138" s="110" t="inlineStr">
        <is>
          <t>B0H3KP6R9B</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B6'!BC134</f>
        <v/>
      </c>
      <c r="AE138" s="110">
        <f>'US SL B6'!BF134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B6'!BC135</f>
        <v/>
      </c>
      <c r="AE139" s="110">
        <f>'US SL B6'!BF135</f>
        <v/>
      </c>
      <c r="AF139" s="110" t="inlineStr">
        <is>
          <t>Queen</t>
        </is>
      </c>
      <c r="AG139" s="110" t="n"/>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B6'!BC136</f>
        <v/>
      </c>
      <c r="AE140" s="110">
        <f>'US SL B6'!BF136</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64.98999999999999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B6'!BC137</f>
        <v/>
      </c>
      <c r="AE141" s="110">
        <f>'US SL B6'!BF137</f>
        <v/>
      </c>
      <c r="AF141" s="110" t="n"/>
      <c r="AG141" s="110" t="n"/>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B6'!BC138</f>
        <v/>
      </c>
      <c r="AE142" s="110">
        <f>'US SL B6'!BF138</f>
        <v/>
      </c>
      <c r="AF142" s="110" t="inlineStr">
        <is>
          <t>King</t>
        </is>
      </c>
      <c r="AG142" s="110" t="n"/>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B6'!BC139</f>
        <v/>
      </c>
      <c r="AE143" s="110">
        <f>'US SL B6'!BF139</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B09PYKYCCF</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B6'!BC140</f>
        <v/>
      </c>
      <c r="AE144" s="110">
        <f>'US SL B6'!BF140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n"/>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B6'!BC141</f>
        <v/>
      </c>
      <c r="AE145" s="110">
        <f>'US SL B6'!BF141</f>
        <v/>
      </c>
      <c r="AF145" s="110" t="inlineStr">
        <is>
          <t>Queen</t>
        </is>
      </c>
      <c r="AG145" s="110" t="n"/>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B6'!BC142</f>
        <v/>
      </c>
      <c r="AE146" s="110">
        <f>'US SL B6'!BF142</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64.98999999999999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B6'!BC143</f>
        <v/>
      </c>
      <c r="AE147" s="110">
        <f>'US SL B6'!BF143</f>
        <v/>
      </c>
      <c r="AF147" s="110" t="n"/>
      <c r="AG147" s="110" t="n"/>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n"/>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B6'!BC144</f>
        <v/>
      </c>
      <c r="AE148" s="110">
        <f>'US SL B6'!BF144</f>
        <v/>
      </c>
      <c r="AF148" s="110" t="n"/>
      <c r="AG148" s="110" t="n"/>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B0F2TBWTZR</t>
        </is>
      </c>
      <c r="L149" s="110" t="inlineStr">
        <is>
          <t>B0F2TBWTZR</t>
        </is>
      </c>
      <c r="M149" s="110" t="n">
        <v>32</v>
      </c>
      <c r="N149" s="110" t="n">
        <v>69.98999999999999</v>
      </c>
      <c r="O149" s="110" t="n">
        <v>84.98999999999999</v>
      </c>
      <c r="P149" s="110">
        <f>IF(AND(ISNUMBER(O149),ISNUMBER(N149),N(N149)&gt;0),O149/N149-1,"")</f>
        <v/>
      </c>
      <c r="Q149" s="110" t="n">
        <v>64.98999999999999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B6'!BC145</f>
        <v/>
      </c>
      <c r="AE149" s="110">
        <f>'US SL B6'!BF145</f>
        <v/>
      </c>
      <c r="AF149" s="110" t="n"/>
      <c r="AG149" s="110" t="n"/>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n"/>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B6'!BC146</f>
        <v/>
      </c>
      <c r="AE150" s="110">
        <f>'US SL B6'!BF146</f>
        <v/>
      </c>
      <c r="AF150" s="110" t="n"/>
      <c r="AG150" s="110" t="n"/>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n"/>
      <c r="K151" s="110" t="inlineStr">
        <is>
          <t>B0F9FK3L6J</t>
        </is>
      </c>
      <c r="L151" s="110" t="inlineStr">
        <is>
          <t>B0F9FK7SMW</t>
        </is>
      </c>
      <c r="M151" s="110" t="n"/>
      <c r="N151" s="110" t="n">
        <v>94.98999999999999</v>
      </c>
      <c r="O151" s="110" t="n"/>
      <c r="P151" s="110">
        <f>IF(AND(ISNUMBER(O151),ISNUMBER(N151),N(N151)&gt;0),O151/N151-1,"")</f>
        <v/>
      </c>
      <c r="Q151" s="110" t="n">
        <v>64.98999999999999</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B6'!BC147</f>
        <v/>
      </c>
      <c r="AE151" s="110">
        <f>'US SL B6'!BF147</f>
        <v/>
      </c>
      <c r="AF151" s="110" t="inlineStr">
        <is>
          <t>Queen</t>
        </is>
      </c>
      <c r="AG151" s="110" t="n"/>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B6'!BC148</f>
        <v/>
      </c>
      <c r="AE152" s="110">
        <f>'US SL B6'!BF148</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B6'!BC149</f>
        <v/>
      </c>
      <c r="AE153" s="110">
        <f>'US SL B6'!BF149</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n"/>
      <c r="K154" s="110" t="inlineStr">
        <is>
          <t>B0GKFHP6L6</t>
        </is>
      </c>
      <c r="L154" s="110" t="inlineStr">
        <is>
          <t>B0GW7H7RHY</t>
        </is>
      </c>
      <c r="M154" s="110" t="n"/>
      <c r="N154" s="110" t="n">
        <v>109.99</v>
      </c>
      <c r="O154" s="110" t="n"/>
      <c r="P154" s="110">
        <f>IF(AND(ISNUMBER(O154),ISNUMBER(N154),N(N154)&gt;0),O154/N154-1,"")</f>
        <v/>
      </c>
      <c r="Q154" s="110" t="n">
        <v>64.98999999999999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B6'!BC150</f>
        <v/>
      </c>
      <c r="AE154" s="110">
        <f>'US SL B6'!BF150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n"/>
      <c r="K155" s="110" t="inlineStr">
        <is>
          <t>B0CZRJY68B</t>
        </is>
      </c>
      <c r="L155" s="110" t="inlineStr">
        <is>
          <t>B0DM214YG3</t>
        </is>
      </c>
      <c r="M155" s="110" t="n"/>
      <c r="N155" s="110" t="n">
        <v>174.3</v>
      </c>
      <c r="O155" s="110" t="n"/>
      <c r="P155" s="110">
        <f>IF(AND(ISNUMBER(O155),ISNUMBER(N155),N(N155)&gt;0),O155/N155-1,"")</f>
        <v/>
      </c>
      <c r="Q155" s="110" t="n">
        <v>64.98999999999999</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B6'!BC151</f>
        <v/>
      </c>
      <c r="AE155" s="110">
        <f>'US SL B6'!BF151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B4'!BC120</f>
        <v/>
      </c>
      <c r="AE156" s="110">
        <f>'US SL B4'!BF120</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B4'!BC121</f>
        <v/>
      </c>
      <c r="AE157" s="110">
        <f>'US SL B4'!BF121</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B4'!BC122</f>
        <v/>
      </c>
      <c r="AE158" s="110">
        <f>'US SL B4'!BF122</f>
        <v/>
      </c>
      <c r="AF158" s="110" t="inlineStr">
        <is>
          <t>King</t>
        </is>
      </c>
      <c r="AG158" s="110" t="n"/>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B4'!BC123</f>
        <v/>
      </c>
      <c r="AE159" s="110">
        <f>'US SL B4'!BF123</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B4'!BC124</f>
        <v/>
      </c>
      <c r="AE160" s="110">
        <f>'US SL B4'!BF124</f>
        <v/>
      </c>
      <c r="AF160" s="110" t="inlineStr">
        <is>
          <t>Queen</t>
        </is>
      </c>
      <c r="AG160" s="110" t="n"/>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B4'!BC125</f>
        <v/>
      </c>
      <c r="AE161" s="110">
        <f>'US SL B4'!BF125</f>
        <v/>
      </c>
      <c r="AF161" s="110" t="n"/>
      <c r="AG161" s="110" t="n"/>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B4'!BC126</f>
        <v/>
      </c>
      <c r="AE162" s="110">
        <f>'US SL B4'!BF126</f>
        <v/>
      </c>
      <c r="AF162" s="110" t="inlineStr">
        <is>
          <t>King</t>
        </is>
      </c>
      <c r="AG162" s="110" t="n"/>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B4'!BC127</f>
        <v/>
      </c>
      <c r="AE163" s="110">
        <f>'US SL B4'!BF127</f>
        <v/>
      </c>
      <c r="AF163" s="110" t="inlineStr">
        <is>
          <t>King</t>
        </is>
      </c>
      <c r="AG163" s="110" t="n"/>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B4'!BC128</f>
        <v/>
      </c>
      <c r="AE164" s="110">
        <f>'US SL B4'!BF128</f>
        <v/>
      </c>
      <c r="AF164" s="110" t="inlineStr">
        <is>
          <t>Queen</t>
        </is>
      </c>
      <c r="AG164" s="110" t="n"/>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B4'!BC129</f>
        <v/>
      </c>
      <c r="AE165" s="110">
        <f>'US SL B4'!BF129</f>
        <v/>
      </c>
      <c r="AF165" s="110" t="n"/>
      <c r="AG165" s="110" t="n"/>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n"/>
      <c r="K166" s="110" t="inlineStr">
        <is>
          <t>B0H3KP6R9B</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B4'!BC130</f>
        <v/>
      </c>
      <c r="AE166" s="110">
        <f>'US SL B4'!BF130</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B4'!BC131</f>
        <v/>
      </c>
      <c r="AE167" s="110">
        <f>'US SL B4'!BF131</f>
        <v/>
      </c>
      <c r="AF167" s="110" t="inlineStr">
        <is>
          <t>Queen</t>
        </is>
      </c>
      <c r="AG167" s="110" t="n"/>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B4'!BC132</f>
        <v/>
      </c>
      <c r="AE168" s="110">
        <f>'US SL B4'!BF132</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B4'!BC133</f>
        <v/>
      </c>
      <c r="AE169" s="110">
        <f>'US SL B4'!BF133</f>
        <v/>
      </c>
      <c r="AF169" s="110" t="n"/>
      <c r="AG169" s="110" t="n"/>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B4'!BC134</f>
        <v/>
      </c>
      <c r="AE170" s="110">
        <f>'US SL B4'!BF134</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B4'!BC135</f>
        <v/>
      </c>
      <c r="AE171" s="110">
        <f>'US SL B4'!BF135</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B09PYKYCCF</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B4'!BC136</f>
        <v/>
      </c>
      <c r="AE172" s="110">
        <f>'US SL B4'!BF136</f>
        <v/>
      </c>
      <c r="AF172" s="110" t="inlineStr">
        <is>
          <t>Queen</t>
        </is>
      </c>
      <c r="AG172" s="110" t="n"/>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n"/>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B4'!BC137</f>
        <v/>
      </c>
      <c r="AE173" s="110">
        <f>'US SL B4'!BF137</f>
        <v/>
      </c>
      <c r="AF173" s="110" t="inlineStr">
        <is>
          <t>Queen</t>
        </is>
      </c>
      <c r="AG173" s="110" t="n"/>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B4'!BC138</f>
        <v/>
      </c>
      <c r="AE174" s="110">
        <f>'US SL B4'!BF138</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B4'!BC139</f>
        <v/>
      </c>
      <c r="AE175" s="110">
        <f>'US SL B4'!BF139</f>
        <v/>
      </c>
      <c r="AF175" s="110" t="n"/>
      <c r="AG175" s="110" t="n"/>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n"/>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B4'!BC140</f>
        <v/>
      </c>
      <c r="AE176" s="110">
        <f>'US SL B4'!BF140</f>
        <v/>
      </c>
      <c r="AF176" s="110" t="n"/>
      <c r="AG176" s="110" t="n"/>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B0F2TBWTZR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B4'!BC141</f>
        <v/>
      </c>
      <c r="AE177" s="110">
        <f>'US SL B4'!BF141</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n"/>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B4'!BC142</f>
        <v/>
      </c>
      <c r="AE178" s="110">
        <f>'US SL B4'!BF142</f>
        <v/>
      </c>
      <c r="AF178" s="110" t="n"/>
      <c r="AG178" s="110" t="n"/>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n"/>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B4'!BC143</f>
        <v/>
      </c>
      <c r="AE179" s="110">
        <f>'US SL B4'!BF143</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B4'!BC144</f>
        <v/>
      </c>
      <c r="AE180" s="110">
        <f>'US SL B4'!BF144</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B4'!BC145</f>
        <v/>
      </c>
      <c r="AE181" s="110">
        <f>'US SL B4'!BF145</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n"/>
      <c r="K182" s="110" t="inlineStr">
        <is>
          <t>B0GKFHP6L6</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B4'!BC146</f>
        <v/>
      </c>
      <c r="AE182" s="110">
        <f>'US SL B4'!BF146</f>
        <v/>
      </c>
      <c r="AF182" s="110" t="n"/>
      <c r="AG182" s="110" t="n"/>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n"/>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B4'!BC147</f>
        <v/>
      </c>
      <c r="AE183" s="110">
        <f>'US SL B4'!BF147</f>
        <v/>
      </c>
      <c r="AF183" s="110" t="n"/>
      <c r="AG183" s="110" t="n"/>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B0B6NZ1H4L</t>
        </is>
      </c>
      <c r="L185" s="110" t="inlineStr">
        <is>
          <t>B0B6P8YLQ7</t>
        </is>
      </c>
      <c r="M185" s="110" t="n">
        <v>44</v>
      </c>
      <c r="N185" s="110" t="n">
        <v>58</v>
      </c>
      <c r="O185" s="110" t="n"/>
      <c r="P185" s="110">
        <f>IF(AND(ISNUMBER(O185),ISNUMBER(N185),N(N185)&gt;0),O185/N185-1,"")</f>
        <v/>
      </c>
      <c r="Q185" s="110" t="n">
        <v>37.95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n"/>
      <c r="K186" s="110" t="inlineStr">
        <is>
          <t>B0C14HFDS1</t>
        </is>
      </c>
      <c r="L186" s="110" t="inlineStr">
        <is>
          <t>B0D4Y6RKLL</t>
        </is>
      </c>
      <c r="M186" s="110" t="n">
        <v>36</v>
      </c>
      <c r="N186" s="110" t="n">
        <v>111.2</v>
      </c>
      <c r="O186" s="110" t="n">
        <v>139</v>
      </c>
      <c r="P186" s="110">
        <f>IF(AND(ISNUMBER(O186),ISNUMBER(N186),N(N186)&gt;0),O186/N186-1,"")</f>
        <v/>
      </c>
      <c r="Q186" s="110" t="n"/>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Full</t>
        </is>
      </c>
      <c r="AG186" s="110" t="inlineStr">
        <is>
          <t>Light Blue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n"/>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37.95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n"/>
      <c r="AG189" s="110" t="n"/>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v>39.95</v>
      </c>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t>
        </is>
      </c>
      <c r="AG190" s="110" t="n"/>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n"/>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v>37.95</v>
      </c>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t>
        </is>
      </c>
      <c r="AG192" s="110" t="n"/>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n"/>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n"/>
      <c r="AG194" s="110" t="n"/>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n"/>
      <c r="K195" s="110" t="inlineStr">
        <is>
          <t>B0DT14Y4VJ</t>
        </is>
      </c>
      <c r="L195" s="110" t="inlineStr">
        <is>
          <t>B0DMNMPVJP</t>
        </is>
      </c>
      <c r="M195" s="110" t="n">
        <v>23</v>
      </c>
      <c r="N195" s="110" t="n">
        <v>74.98999999999999</v>
      </c>
      <c r="O195" s="110" t="n"/>
      <c r="P195" s="110">
        <f>IF(AND(ISNUMBER(O195),ISNUMBER(N195),N(N195)&gt;0),O195/N195-1,"")</f>
        <v/>
      </c>
      <c r="Q195" s="110" t="n">
        <v>37.95</v>
      </c>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37.95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n"/>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n"/>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t>
        </is>
      </c>
      <c r="AG199" s="110" t="n"/>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n"/>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n"/>
      <c r="AG200" s="110" t="n"/>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n"/>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Queen</t>
        </is>
      </c>
      <c r="AG201" s="110" t="n"/>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c r="H202" s="110" t="inlineStr">
        <is>
          <t>Untiered</t>
        </is>
      </c>
      <c r="I202" s="110" t="inlineStr">
        <is>
          <t>Bedsure Zipper Pillow Cases Queen, Cooling Pillow Cases Queen Size Set of 2, Ray</t>
        </is>
      </c>
      <c r="J202" s="110" t="n"/>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t>
        </is>
      </c>
      <c r="AG202" s="110" t="n"/>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n"/>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n"/>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S4'!BC157</f>
        <v/>
      </c>
      <c r="AE205" s="110">
        <f>'US DC S4'!BF157</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S4'!BC158</f>
        <v/>
      </c>
      <c r="AE206" s="110">
        <f>'US DC S4'!BF158</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S4'!BC159</f>
        <v/>
      </c>
      <c r="AE207" s="110">
        <f>'US DC S4'!BF159</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S4'!BC160</f>
        <v/>
      </c>
      <c r="AE208" s="110">
        <f>'US DC S4'!BF160</f>
        <v/>
      </c>
      <c r="AF208" s="110" t="inlineStr">
        <is>
          <t>Queen</t>
        </is>
      </c>
      <c r="AG208" s="110" t="n"/>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S4'!BC161</f>
        <v/>
      </c>
      <c r="AE209" s="110">
        <f>'US DC S4'!BF161</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31.95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S4'!BC162</f>
        <v/>
      </c>
      <c r="AE210" s="110">
        <f>'US DC S4'!BF162</f>
        <v/>
      </c>
      <c r="AF210" s="110" t="n"/>
      <c r="AG210" s="110" t="n"/>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S4'!BC163</f>
        <v/>
      </c>
      <c r="AE211" s="110">
        <f>'US DC S4'!BF163</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S4'!BC164</f>
        <v/>
      </c>
      <c r="AE212" s="110">
        <f>'US DC S4'!BF164</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S4'!BC165</f>
        <v/>
      </c>
      <c r="AE213" s="110">
        <f>'US DC S4'!BF165</f>
        <v/>
      </c>
      <c r="AF213" s="110" t="n"/>
      <c r="AG213" s="110" t="n"/>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S4'!BC166</f>
        <v/>
      </c>
      <c r="AE214" s="110">
        <f>'US DC S4'!BF166</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n"/>
      <c r="K215" s="110" t="inlineStr">
        <is>
          <t>B0C9T1VY8J</t>
        </is>
      </c>
      <c r="L215" s="110" t="inlineStr">
        <is>
          <t>B0C1GJZB6F</t>
        </is>
      </c>
      <c r="M215" s="110" t="n">
        <v>35</v>
      </c>
      <c r="N215" s="110" t="n">
        <v>21.99</v>
      </c>
      <c r="O215" s="110" t="n"/>
      <c r="P215" s="110">
        <f>IF(AND(ISNUMBER(O215),ISNUMBER(N215),N(N215)&gt;0),O215/N215-1,"")</f>
        <v/>
      </c>
      <c r="Q215" s="110" t="n">
        <v>31.95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S4'!BC167</f>
        <v/>
      </c>
      <c r="AE215" s="110">
        <f>'US DC S4'!BF167</f>
        <v/>
      </c>
      <c r="AF215" s="110" t="n"/>
      <c r="AG215" s="110" t="n"/>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n"/>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S4'!BC168</f>
        <v/>
      </c>
      <c r="AE216" s="110">
        <f>'US DC S4'!BF168</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S4'!BC169</f>
        <v/>
      </c>
      <c r="AE217" s="110">
        <f>'US DC S4'!BF169</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31.95</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S4'!BC170</f>
        <v/>
      </c>
      <c r="AE218" s="110">
        <f>'US DC S4'!BF170</f>
        <v/>
      </c>
      <c r="AF218" s="110" t="n"/>
      <c r="AG218" s="110" t="n"/>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n"/>
      <c r="K219" s="110" t="inlineStr">
        <is>
          <t>B09YQW7HBK</t>
        </is>
      </c>
      <c r="L219" s="110" t="inlineStr">
        <is>
          <t>B09S5RNLN9</t>
        </is>
      </c>
      <c r="M219" s="110" t="n"/>
      <c r="N219" s="110" t="n">
        <v>28.99</v>
      </c>
      <c r="O219" s="110" t="n"/>
      <c r="P219" s="110">
        <f>IF(AND(ISNUMBER(O219),ISNUMBER(N219),N(N219)&gt;0),O219/N219-1,"")</f>
        <v/>
      </c>
      <c r="Q219" s="110" t="n">
        <v>31.95</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S4'!BC171</f>
        <v/>
      </c>
      <c r="AE219" s="110">
        <f>'US DC S4'!BF171</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n"/>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S4'!BC172</f>
        <v/>
      </c>
      <c r="AE220" s="110">
        <f>'US DC S4'!BF172</f>
        <v/>
      </c>
      <c r="AF220" s="110" t="n"/>
      <c r="AG220" s="110" t="n"/>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S4'!BC173</f>
        <v/>
      </c>
      <c r="AE221" s="110">
        <f>'US DC S4'!BF173</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S4'!BC174</f>
        <v/>
      </c>
      <c r="AE222" s="110">
        <f>'US DC S4'!BF174</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S4'!BC175</f>
        <v/>
      </c>
      <c r="AE223" s="110">
        <f>'US DC S4'!BF175</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n"/>
      <c r="K224" s="110" t="inlineStr">
        <is>
          <t>B0BDDJM9RW</t>
        </is>
      </c>
      <c r="L224" s="110" t="inlineStr">
        <is>
          <t>B0BDDGJ38X</t>
        </is>
      </c>
      <c r="M224" s="110" t="n">
        <v>22</v>
      </c>
      <c r="N224" s="110" t="n">
        <v>30.99</v>
      </c>
      <c r="O224" s="110" t="n"/>
      <c r="P224" s="110">
        <f>IF(AND(ISNUMBER(O224),ISNUMBER(N224),N(N224)&gt;0),O224/N224-1,"")</f>
        <v/>
      </c>
      <c r="Q224" s="110" t="n">
        <v>31.95</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S4'!BC176</f>
        <v/>
      </c>
      <c r="AE224" s="110">
        <f>'US DC S4'!BF176</f>
        <v/>
      </c>
      <c r="AF224" s="110" t="n"/>
      <c r="AG224" s="110" t="n"/>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n"/>
      <c r="K225" s="110" t="inlineStr">
        <is>
          <t>B0BJZT93SL</t>
        </is>
      </c>
      <c r="L225" s="110" t="inlineStr">
        <is>
          <t>B09V52BVJB</t>
        </is>
      </c>
      <c r="M225" s="110" t="n">
        <v>32</v>
      </c>
      <c r="N225" s="110" t="n">
        <v>24.99</v>
      </c>
      <c r="O225" s="110" t="n"/>
      <c r="P225" s="110">
        <f>IF(AND(ISNUMBER(O225),ISNUMBER(N225),N(N225)&gt;0),O225/N225-1,"")</f>
        <v/>
      </c>
      <c r="Q225" s="110" t="n">
        <v>31.95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S4'!BC177</f>
        <v/>
      </c>
      <c r="AE225" s="110">
        <f>'US DC S4'!BF177</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S4'!BC178</f>
        <v/>
      </c>
      <c r="AE226" s="110">
        <f>'US DC S4'!BF178</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n"/>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S4'!BC179</f>
        <v/>
      </c>
      <c r="AE227" s="110">
        <f>'US DC S4'!BF179</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31.95</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S4'!BC180</f>
        <v/>
      </c>
      <c r="AE228" s="110">
        <f>'US DC S4'!BF180</f>
        <v/>
      </c>
      <c r="AF228" s="110" t="inlineStr">
        <is>
          <t>Queen</t>
        </is>
      </c>
      <c r="AG228" s="110" t="n"/>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S4'!BC181</f>
        <v/>
      </c>
      <c r="AE229" s="110">
        <f>'US DC S4'!BF181</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n"/>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S4'!BC182</f>
        <v/>
      </c>
      <c r="AE230" s="110">
        <f>'US DC S4'!BF182</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S6'!BC158</f>
        <v/>
      </c>
      <c r="AE246" s="110">
        <f>'US DC S6'!BF158</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S6'!BC159</f>
        <v/>
      </c>
      <c r="AE247" s="110">
        <f>'US DC S6'!BF159</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S6'!BC160</f>
        <v/>
      </c>
      <c r="AE248" s="110">
        <f>'US DC S6'!BF160</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S6'!BC161</f>
        <v/>
      </c>
      <c r="AE249" s="110">
        <f>'US DC S6'!BF161</f>
        <v/>
      </c>
      <c r="AF249" s="110" t="inlineStr">
        <is>
          <t>Queen</t>
        </is>
      </c>
      <c r="AG249" s="110" t="n"/>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S6'!BC162</f>
        <v/>
      </c>
      <c r="AE250" s="110">
        <f>'US DC S6'!BF162</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S6'!BC163</f>
        <v/>
      </c>
      <c r="AE251" s="110">
        <f>'US DC S6'!BF163</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31.95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S6'!BC164</f>
        <v/>
      </c>
      <c r="AE252" s="110">
        <f>'US DC S6'!BF164</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S6'!BC165</f>
        <v/>
      </c>
      <c r="AE253" s="110">
        <f>'US DC S6'!BF165</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S6'!BC166</f>
        <v/>
      </c>
      <c r="AE254" s="110">
        <f>'US DC S6'!BF166</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S6'!BC167</f>
        <v/>
      </c>
      <c r="AE255" s="110">
        <f>'US DC S6'!BF167</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S6'!BC168</f>
        <v/>
      </c>
      <c r="AE256" s="110">
        <f>'US DC S6'!BF168</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S6'!BC169</f>
        <v/>
      </c>
      <c r="AE257" s="110">
        <f>'US DC S6'!BF169</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S6'!BC170</f>
        <v/>
      </c>
      <c r="AE258" s="110">
        <f>'US DC S6'!BF170</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n"/>
      <c r="K259" s="110" t="inlineStr">
        <is>
          <t>B0C9T1VY8J</t>
        </is>
      </c>
      <c r="L259" s="110" t="inlineStr">
        <is>
          <t>B0C1GJZB6F</t>
        </is>
      </c>
      <c r="M259" s="110" t="n">
        <v>35</v>
      </c>
      <c r="N259" s="110" t="n">
        <v>21.99</v>
      </c>
      <c r="O259" s="110" t="n"/>
      <c r="P259" s="110">
        <f>IF(AND(ISNUMBER(O259),ISNUMBER(N259),N(N259)&gt;0),O259/N259-1,"")</f>
        <v/>
      </c>
      <c r="Q259" s="110" t="n">
        <v>31.95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S6'!BC171</f>
        <v/>
      </c>
      <c r="AE259" s="110">
        <f>'US DC S6'!BF171</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n"/>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S6'!BC172</f>
        <v/>
      </c>
      <c r="AE260" s="110">
        <f>'US DC S6'!BF172</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n"/>
      <c r="K261" s="110" t="inlineStr">
        <is>
          <t>B0BJZT93SL</t>
        </is>
      </c>
      <c r="L261" s="110" t="inlineStr">
        <is>
          <t>B09V52BVJB</t>
        </is>
      </c>
      <c r="M261" s="110" t="n">
        <v>32</v>
      </c>
      <c r="N261" s="110" t="n">
        <v>24.99</v>
      </c>
      <c r="O261" s="110" t="n"/>
      <c r="P261" s="110">
        <f>IF(AND(ISNUMBER(O261),ISNUMBER(N261),N(N261)&gt;0),O261/N261-1,"")</f>
        <v/>
      </c>
      <c r="Q261" s="110" t="n">
        <v>31.95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S6'!BC173</f>
        <v/>
      </c>
      <c r="AE261" s="110">
        <f>'US DC S6'!BF173</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S6'!BC174</f>
        <v/>
      </c>
      <c r="AE262" s="110">
        <f>'US DC S6'!BF174</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S6'!BC175</f>
        <v/>
      </c>
      <c r="AE263" s="110">
        <f>'US DC S6'!BF175</f>
        <v/>
      </c>
      <c r="AF263" s="110" t="n"/>
      <c r="AG263" s="110" t="n"/>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n"/>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S6'!BC176</f>
        <v/>
      </c>
      <c r="AE264" s="110">
        <f>'US DC S6'!BF176</f>
        <v/>
      </c>
      <c r="AF264" s="110" t="n"/>
      <c r="AG264" s="110" t="n"/>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31.95</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S6'!BC177</f>
        <v/>
      </c>
      <c r="AE265" s="110">
        <f>'US DC S6'!BF177</f>
        <v/>
      </c>
      <c r="AF265" s="110" t="n"/>
      <c r="AG265" s="110" t="n"/>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n"/>
      <c r="K266" s="110" t="inlineStr">
        <is>
          <t>B09YQW7HBK</t>
        </is>
      </c>
      <c r="L266" s="110" t="inlineStr">
        <is>
          <t>B09S5RNLN9</t>
        </is>
      </c>
      <c r="M266" s="110" t="n"/>
      <c r="N266" s="110" t="n">
        <v>28.99</v>
      </c>
      <c r="O266" s="110" t="n"/>
      <c r="P266" s="110">
        <f>IF(AND(ISNUMBER(O266),ISNUMBER(N266),N(N266)&gt;0),O266/N266-1,"")</f>
        <v/>
      </c>
      <c r="Q266" s="110" t="n">
        <v>31.95</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S6'!BC178</f>
        <v/>
      </c>
      <c r="AE266" s="110">
        <f>'US DC S6'!BF178</f>
        <v/>
      </c>
      <c r="AF266" s="110" t="n"/>
      <c r="AG266" s="110" t="n"/>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n"/>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S6'!BC179</f>
        <v/>
      </c>
      <c r="AE267" s="110">
        <f>'US DC S6'!BF179</f>
        <v/>
      </c>
      <c r="AF267" s="110" t="n"/>
      <c r="AG267" s="110" t="n"/>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n"/>
      <c r="K268" s="110" t="inlineStr">
        <is>
          <t>B0BDDJM9RW</t>
        </is>
      </c>
      <c r="L268" s="110" t="inlineStr">
        <is>
          <t>B0BDDGJ38X</t>
        </is>
      </c>
      <c r="M268" s="110" t="n">
        <v>22</v>
      </c>
      <c r="N268" s="110" t="n">
        <v>30.99</v>
      </c>
      <c r="O268" s="110" t="n"/>
      <c r="P268" s="110">
        <f>IF(AND(ISNUMBER(O268),ISNUMBER(N268),N(N268)&gt;0),O268/N268-1,"")</f>
        <v/>
      </c>
      <c r="Q268" s="110" t="n">
        <v>31.95</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S6'!BC180</f>
        <v/>
      </c>
      <c r="AE268" s="110">
        <f>'US DC S6'!BF180</f>
        <v/>
      </c>
      <c r="AF268" s="110" t="n"/>
      <c r="AG268" s="110" t="n"/>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31.95</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S6'!BC181</f>
        <v/>
      </c>
      <c r="AE269" s="110">
        <f>'US DC S6'!BF181</f>
        <v/>
      </c>
      <c r="AF269" s="110" t="inlineStr">
        <is>
          <t>Queen</t>
        </is>
      </c>
      <c r="AG269" s="110" t="n"/>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S6'!BC182</f>
        <v/>
      </c>
      <c r="AE270" s="110">
        <f>'US DC S6'!BF182</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n"/>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S6'!BC183</f>
        <v/>
      </c>
      <c r="AE271" s="110">
        <f>'US DC S6'!BF183</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SSS4'!BC156</f>
        <v/>
      </c>
      <c r="AE287" s="110">
        <f>'US SSS4'!BF156</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SSS4'!BC157</f>
        <v/>
      </c>
      <c r="AE288" s="110">
        <f>'US SSS4'!BF157</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SSS4'!BC158</f>
        <v/>
      </c>
      <c r="AE289" s="110">
        <f>'US SSS4'!BF158</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SSS4'!BC159</f>
        <v/>
      </c>
      <c r="AE290" s="110">
        <f>'US SSS4'!BF159</f>
        <v/>
      </c>
      <c r="AF290" s="110" t="inlineStr">
        <is>
          <t>Queen</t>
        </is>
      </c>
      <c r="AG290" s="110" t="n"/>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SSS4'!BC160</f>
        <v/>
      </c>
      <c r="AE291" s="110">
        <f>'US SSS4'!BF160</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SSS4'!BC161</f>
        <v/>
      </c>
      <c r="AE292" s="110">
        <f>'US SSS4'!BF161</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SSS4'!BC162</f>
        <v/>
      </c>
      <c r="AE293" s="110">
        <f>'US SSS4'!BF162</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SSS4'!BC163</f>
        <v/>
      </c>
      <c r="AE294" s="110">
        <f>'US SSS4'!BF163</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SSS4'!BC164</f>
        <v/>
      </c>
      <c r="AE295" s="110">
        <f>'US SSS4'!BF164</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SSS4'!BC165</f>
        <v/>
      </c>
      <c r="AE296" s="110">
        <f>'US SSS4'!BF165</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SSS4'!BC166</f>
        <v/>
      </c>
      <c r="AE297" s="110">
        <f>'US SSS4'!BF166</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33.95</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SSS4'!BC167</f>
        <v/>
      </c>
      <c r="AE298" s="110">
        <f>'US SSS4'!BF167</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33.95</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SSS4'!BC168</f>
        <v/>
      </c>
      <c r="AE299" s="110">
        <f>'US SSS4'!BF168</f>
        <v/>
      </c>
      <c r="AF299" s="110" t="inlineStr">
        <is>
          <t>Queen</t>
        </is>
      </c>
      <c r="AG299" s="110" t="n"/>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33.95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SSS4'!BC169</f>
        <v/>
      </c>
      <c r="AE300" s="110">
        <f>'US SSS4'!BF169</f>
        <v/>
      </c>
      <c r="AF300" s="110" t="n"/>
      <c r="AG300" s="110" t="n"/>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SSS4'!BC170</f>
        <v/>
      </c>
      <c r="AE301" s="110">
        <f>'US SSS4'!BF170</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SSS4'!BC171</f>
        <v/>
      </c>
      <c r="AE302" s="110">
        <f>'US SSS4'!BF171</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SSS4'!BC172</f>
        <v/>
      </c>
      <c r="AE303" s="110">
        <f>'US SSS4'!BF172</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SSS4'!BC173</f>
        <v/>
      </c>
      <c r="AE304" s="110">
        <f>'US SSS4'!BF173</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SSS4'!BC174</f>
        <v/>
      </c>
      <c r="AE305" s="110">
        <f>'US SSS4'!BF174</f>
        <v/>
      </c>
      <c r="AF305" s="110" t="n"/>
      <c r="AG305" s="110" t="n"/>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SSS4'!BC175</f>
        <v/>
      </c>
      <c r="AE306" s="110">
        <f>'US SSS4'!BF175</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n"/>
      <c r="K307" s="110" t="inlineStr">
        <is>
          <t>B0C9T1VY8J</t>
        </is>
      </c>
      <c r="L307" s="110" t="inlineStr">
        <is>
          <t>B0C1GJZB6F</t>
        </is>
      </c>
      <c r="M307" s="110" t="n">
        <v>35</v>
      </c>
      <c r="N307" s="110" t="n">
        <v>21.99</v>
      </c>
      <c r="O307" s="110" t="n"/>
      <c r="P307" s="110">
        <f>IF(AND(ISNUMBER(O307),ISNUMBER(N307),N(N307)&gt;0),O307/N307-1,"")</f>
        <v/>
      </c>
      <c r="Q307" s="110" t="n">
        <v>33.95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SSS4'!BC176</f>
        <v/>
      </c>
      <c r="AE307" s="110">
        <f>'US SSS4'!BF176</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n"/>
      <c r="K308" s="110" t="inlineStr">
        <is>
          <t>B0BDDJM9RW</t>
        </is>
      </c>
      <c r="L308" s="110" t="inlineStr">
        <is>
          <t>B0BDDGJ38X</t>
        </is>
      </c>
      <c r="M308" s="110" t="n">
        <v>22</v>
      </c>
      <c r="N308" s="110" t="n">
        <v>30.99</v>
      </c>
      <c r="O308" s="110" t="n"/>
      <c r="P308" s="110">
        <f>IF(AND(ISNUMBER(O308),ISNUMBER(N308),N(N308)&gt;0),O308/N308-1,"")</f>
        <v/>
      </c>
      <c r="Q308" s="110" t="n">
        <v>33.95</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SSS4'!BC177</f>
        <v/>
      </c>
      <c r="AE308" s="110">
        <f>'US SSS4'!BF177</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n"/>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SSS4'!BC178</f>
        <v/>
      </c>
      <c r="AE309" s="110">
        <f>'US SSS4'!BF178</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n"/>
      <c r="K310" s="110" t="inlineStr">
        <is>
          <t>B0BJZT93SL</t>
        </is>
      </c>
      <c r="L310" s="110" t="inlineStr">
        <is>
          <t>B09V52BVJB</t>
        </is>
      </c>
      <c r="M310" s="110" t="n">
        <v>32</v>
      </c>
      <c r="N310" s="110" t="n">
        <v>24.99</v>
      </c>
      <c r="O310" s="110" t="n"/>
      <c r="P310" s="110">
        <f>IF(AND(ISNUMBER(O310),ISNUMBER(N310),N(N310)&gt;0),O310/N310-1,"")</f>
        <v/>
      </c>
      <c r="Q310" s="110" t="n">
        <v>33.95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SSS4'!BC179</f>
        <v/>
      </c>
      <c r="AE310" s="110">
        <f>'US SSS4'!BF179</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n"/>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SSS4'!BC180</f>
        <v/>
      </c>
      <c r="AE311" s="110">
        <f>'US SSS4'!BF180</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n"/>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SSS4'!BC181</f>
        <v/>
      </c>
      <c r="AE312" s="110">
        <f>'US SSS4'!BF181</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n"/>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SSS4'!BC182</f>
        <v/>
      </c>
      <c r="AE313" s="110">
        <f>'US SSS4'!BF182</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n"/>
      <c r="K314" s="110" t="inlineStr">
        <is>
          <t>B09YQW7HBK</t>
        </is>
      </c>
      <c r="L314" s="110" t="inlineStr">
        <is>
          <t>B09S5RNLN9</t>
        </is>
      </c>
      <c r="M314" s="110" t="n"/>
      <c r="N314" s="110" t="n">
        <v>28.99</v>
      </c>
      <c r="O314" s="110" t="n"/>
      <c r="P314" s="110">
        <f>IF(AND(ISNUMBER(O314),ISNUMBER(N314),N(N314)&gt;0),O314/N314-1,"")</f>
        <v/>
      </c>
      <c r="Q314" s="110" t="n">
        <v>33.95</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SSS4'!BC183</f>
        <v/>
      </c>
      <c r="AE314" s="110">
        <f>'US SSS4'!BF183</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n"/>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SSS4'!BC184</f>
        <v/>
      </c>
      <c r="AE315" s="110">
        <f>'US SSS4'!BF184</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n"/>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n"/>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n"/>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n"/>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n"/>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n"/>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n"/>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n"/>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n"/>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n"/>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n"/>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Fitted'!BC107</f>
        <v/>
      </c>
      <c r="AE358" s="110">
        <f>'US DC Satin Fitted'!BF107</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Fitted'!BC108</f>
        <v/>
      </c>
      <c r="AE359" s="110">
        <f>'US DC Satin Fitted'!BF108</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Fitted'!BC109</f>
        <v/>
      </c>
      <c r="AE360" s="110">
        <f>'US DC Satin Fitted'!BF109</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21.95</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Fitted'!BC110</f>
        <v/>
      </c>
      <c r="AE361" s="110">
        <f>'US DC Satin Fitted'!BF110</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n"/>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Fitted'!BC111</f>
        <v/>
      </c>
      <c r="AE362" s="110">
        <f>'US DC Satin Fitted'!BF111</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n"/>
      <c r="K363" s="110" t="inlineStr">
        <is>
          <t>B0BV1JFXC4</t>
        </is>
      </c>
      <c r="L363" s="110" t="inlineStr">
        <is>
          <t>B0BV1HW54C</t>
        </is>
      </c>
      <c r="M363" s="110" t="n"/>
      <c r="N363" s="110" t="n">
        <v>13.49</v>
      </c>
      <c r="O363" s="110" t="n"/>
      <c r="P363" s="110">
        <f>IF(AND(ISNUMBER(O363),ISNUMBER(N363),N(N363)&gt;0),O363/N363-1,"")</f>
        <v/>
      </c>
      <c r="Q363" s="110" t="n">
        <v>21.95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Fitted'!BC112</f>
        <v/>
      </c>
      <c r="AE363" s="110">
        <f>'US DC Satin Fitted'!BF112</f>
        <v/>
      </c>
      <c r="AF363" s="110" t="n"/>
      <c r="AG363" s="110" t="n"/>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Fitted'!BC113</f>
        <v/>
      </c>
      <c r="AE364" s="110">
        <f>'US DC Satin Fitted'!BF113</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n"/>
      <c r="K365" s="110" t="inlineStr">
        <is>
          <t>B0D62YKYKZ</t>
        </is>
      </c>
      <c r="L365" s="110" t="inlineStr">
        <is>
          <t>B0D62TQYPX</t>
        </is>
      </c>
      <c r="M365" s="110" t="n"/>
      <c r="N365" s="110" t="n">
        <v>12.99</v>
      </c>
      <c r="O365" s="110" t="n"/>
      <c r="P365" s="110">
        <f>IF(AND(ISNUMBER(O365),ISNUMBER(N365),N(N365)&gt;0),O365/N365-1,"")</f>
        <v/>
      </c>
      <c r="Q365" s="110" t="n">
        <v>21.95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Fitted'!BC114</f>
        <v/>
      </c>
      <c r="AE365" s="110">
        <f>'US DC Satin Fitted'!BF114</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n"/>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Fitted'!BC115</f>
        <v/>
      </c>
      <c r="AE366" s="110">
        <f>'US DC Satin Fitted'!BF115</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n"/>
      <c r="K367" s="110" t="inlineStr">
        <is>
          <t>B0BFB5DFVB</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Fitted'!BC116</f>
        <v/>
      </c>
      <c r="AE367" s="110">
        <f>'US DC Satin Fitted'!BF116</f>
        <v/>
      </c>
      <c r="AF367" s="110" t="n"/>
      <c r="AG367" s="110" t="n"/>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Fitted'!BC117</f>
        <v/>
      </c>
      <c r="AE368" s="110">
        <f>'US DC Satin Fitted'!BF117</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Fitted'!BC118</f>
        <v/>
      </c>
      <c r="AE369" s="110">
        <f>'US DC Satin Fitted'!BF118</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Fitted'!BC119</f>
        <v/>
      </c>
      <c r="AE370" s="110">
        <f>'US DC Satin Fitted'!BF119</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n"/>
      <c r="K371" s="110" t="inlineStr">
        <is>
          <t>B0B1DX9FRV</t>
        </is>
      </c>
      <c r="L371" s="110" t="inlineStr">
        <is>
          <t>B0B1DVKHSJ</t>
        </is>
      </c>
      <c r="M371" s="110" t="n">
        <v>19</v>
      </c>
      <c r="N371" s="110" t="n">
        <v>9.99</v>
      </c>
      <c r="O371" s="110" t="n"/>
      <c r="P371" s="110">
        <f>IF(AND(ISNUMBER(O371),ISNUMBER(N371),N(N371)&gt;0),O371/N371-1,"")</f>
        <v/>
      </c>
      <c r="Q371" s="110" t="n">
        <v>21.95</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Fitted'!BC120</f>
        <v/>
      </c>
      <c r="AE371" s="110">
        <f>'US DC Satin Fitted'!BF120</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Pillowcase'!BC57</f>
        <v/>
      </c>
      <c r="AE387" s="110">
        <f>'US DC Silk Pillowcase'!BF57</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Pillowcase'!BC58</f>
        <v/>
      </c>
      <c r="AE388" s="110">
        <f>'US DC Silk Pillowcase'!BF58</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n"/>
      <c r="K389" s="110" t="inlineStr">
        <is>
          <t>B0HCMWNG9W</t>
        </is>
      </c>
      <c r="L389" s="110" t="inlineStr">
        <is>
          <t>B0B4RH938T</t>
        </is>
      </c>
      <c r="M389" s="110" t="n">
        <v>27</v>
      </c>
      <c r="N389" s="110" t="n">
        <v>24</v>
      </c>
      <c r="O389" s="110" t="n"/>
      <c r="P389" s="110">
        <f>IF(AND(ISNUMBER(O389),ISNUMBER(N389),N(N389)&gt;0),O389/N389-1,"")</f>
        <v/>
      </c>
      <c r="Q389" s="110" t="n">
        <v>49.95</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Pillowcase'!BC59</f>
        <v/>
      </c>
      <c r="AE389" s="110">
        <f>'US DC Silk Pillowcase'!BF59</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n"/>
      <c r="K390" s="110" t="inlineStr">
        <is>
          <t>B01KFPFUAE</t>
        </is>
      </c>
      <c r="L390" s="110" t="inlineStr">
        <is>
          <t>B00KDL108M</t>
        </is>
      </c>
      <c r="M390" s="110" t="n">
        <v>34</v>
      </c>
      <c r="N390" s="110" t="n">
        <v>25.99</v>
      </c>
      <c r="O390" s="110" t="n"/>
      <c r="P390" s="110">
        <f>IF(AND(ISNUMBER(O390),ISNUMBER(N390),N(N390)&gt;0),O390/N390-1,"")</f>
        <v/>
      </c>
      <c r="Q390" s="110" t="n">
        <v>49.95</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Pillowcase'!BC60</f>
        <v/>
      </c>
      <c r="AE390" s="110">
        <f>'US DC Silk Pillowcase'!BF60</f>
        <v/>
      </c>
      <c r="AF390" s="110" t="n"/>
      <c r="AG390" s="110" t="n"/>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n"/>
      <c r="K391" s="110" t="inlineStr">
        <is>
          <t>B0FKC1MD24</t>
        </is>
      </c>
      <c r="L391" s="110" t="inlineStr">
        <is>
          <t>B00FWZW55Q</t>
        </is>
      </c>
      <c r="M391" s="110" t="n">
        <v>38</v>
      </c>
      <c r="N391" s="110" t="n">
        <v>59.99</v>
      </c>
      <c r="O391" s="110" t="n"/>
      <c r="P391" s="110">
        <f>IF(AND(ISNUMBER(O391),ISNUMBER(N391),N(N391)&gt;0),O391/N391-1,"")</f>
        <v/>
      </c>
      <c r="Q391" s="110" t="n">
        <v>49.95</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Pillowcase'!BC61</f>
        <v/>
      </c>
      <c r="AE391" s="110">
        <f>'US DC Silk Pillowcase'!BF61</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n"/>
      <c r="K392" s="110" t="inlineStr">
        <is>
          <t>B0GXDFM5TS</t>
        </is>
      </c>
      <c r="L392" s="110" t="inlineStr">
        <is>
          <t>B094XT94FC</t>
        </is>
      </c>
      <c r="M392" s="110" t="n">
        <v>15</v>
      </c>
      <c r="N392" s="110" t="n">
        <v>37.99</v>
      </c>
      <c r="O392" s="110" t="n"/>
      <c r="P392" s="110">
        <f>IF(AND(ISNUMBER(O392),ISNUMBER(N392),N(N392)&gt;0),O392/N392-1,"")</f>
        <v/>
      </c>
      <c r="Q392" s="110" t="n">
        <v>49.95</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Pillowcase'!BC62</f>
        <v/>
      </c>
      <c r="AE392" s="110">
        <f>'US DC Silk Pillowcase'!BF62</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n"/>
      <c r="K393" s="110" t="inlineStr">
        <is>
          <t>B09ZRJBNY5</t>
        </is>
      </c>
      <c r="L393" s="110" t="inlineStr">
        <is>
          <t>B09NVRZBDJ</t>
        </is>
      </c>
      <c r="M393" s="110" t="n">
        <v>18</v>
      </c>
      <c r="N393" s="110" t="n">
        <v>23.39</v>
      </c>
      <c r="O393" s="110" t="n">
        <v>24.69</v>
      </c>
      <c r="P393" s="110">
        <f>IF(AND(ISNUMBER(O393),ISNUMBER(N393),N(N393)&gt;0),O393/N393-1,"")</f>
        <v/>
      </c>
      <c r="Q393" s="110" t="n">
        <v>49.95</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Pillowcase'!BC63</f>
        <v/>
      </c>
      <c r="AE393" s="110">
        <f>'US DC Silk Pillowcase'!BF63</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n"/>
      <c r="K394" s="110" t="inlineStr">
        <is>
          <t>B0CTCZGGHP</t>
        </is>
      </c>
      <c r="L394" s="110" t="inlineStr">
        <is>
          <t>B081CTM1T8</t>
        </is>
      </c>
      <c r="M394" s="110" t="n">
        <v>32</v>
      </c>
      <c r="N394" s="110" t="n">
        <v>45.99</v>
      </c>
      <c r="O394" s="110" t="n"/>
      <c r="P394" s="110">
        <f>IF(AND(ISNUMBER(O394),ISNUMBER(N394),N(N394)&gt;0),O394/N394-1,"")</f>
        <v/>
      </c>
      <c r="Q394" s="110" t="n">
        <v>49.95</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Pillowcase'!BC64</f>
        <v/>
      </c>
      <c r="AE394" s="110">
        <f>'US DC Silk Pillowcase'!BF64</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n"/>
      <c r="K395" s="110" t="inlineStr">
        <is>
          <t>B01MQIYMW3</t>
        </is>
      </c>
      <c r="L395" s="110" t="inlineStr">
        <is>
          <t>B01M1CKVJU</t>
        </is>
      </c>
      <c r="M395" s="110" t="n">
        <v>20</v>
      </c>
      <c r="N395" s="110" t="n">
        <v>81.98999999999999</v>
      </c>
      <c r="O395" s="110" t="n"/>
      <c r="P395" s="110">
        <f>IF(AND(ISNUMBER(O395),ISNUMBER(N395),N(N395)&gt;0),O395/N395-1,"")</f>
        <v/>
      </c>
      <c r="Q395" s="110" t="n">
        <v>49.95</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Pillowcase'!BC65</f>
        <v/>
      </c>
      <c r="AE395" s="110">
        <f>'US DC Silk Pillowcase'!BF65</f>
        <v/>
      </c>
      <c r="AF395" s="110" t="n"/>
      <c r="AG395" s="110" t="n"/>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n"/>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Pillowcase'!BC66</f>
        <v/>
      </c>
      <c r="AE396" s="110">
        <f>'US DC Silk Pillowcase'!BF66</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Pillowcase'!BC67</f>
        <v/>
      </c>
      <c r="AE397" s="110">
        <f>'US DC Silk Pillowcase'!BF67</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n"/>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Pillowcase'!BC68</f>
        <v/>
      </c>
      <c r="AE398" s="110">
        <f>'US DC Silk Pillowcase'!BF68</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n"/>
      <c r="K399" s="110" t="inlineStr">
        <is>
          <t>B0CKPNR7DW</t>
        </is>
      </c>
      <c r="L399" s="110" t="inlineStr">
        <is>
          <t>B0CKPKG71N</t>
        </is>
      </c>
      <c r="M399" s="110" t="n"/>
      <c r="N399" s="110" t="n">
        <v>19.99</v>
      </c>
      <c r="O399" s="110" t="n"/>
      <c r="P399" s="110">
        <f>IF(AND(ISNUMBER(O399),ISNUMBER(N399),N(N399)&gt;0),O399/N399-1,"")</f>
        <v/>
      </c>
      <c r="Q399" s="110" t="n">
        <v>49.95</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Pillowcase'!BC69</f>
        <v/>
      </c>
      <c r="AE399" s="110">
        <f>'US DC Silk Pillowcase'!BF69</f>
        <v/>
      </c>
      <c r="AF399" s="110" t="n"/>
      <c r="AG399" s="110" t="n"/>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Pillowcase'!BC70</f>
        <v/>
      </c>
      <c r="AE400" s="110">
        <f>'US DC Silk Pillowcase'!BF70</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n"/>
      <c r="K401" s="110" t="inlineStr">
        <is>
          <t>B0B5WGXZTH</t>
        </is>
      </c>
      <c r="L401" s="110" t="inlineStr">
        <is>
          <t>B0B8DXN3K2</t>
        </is>
      </c>
      <c r="M401" s="110" t="n"/>
      <c r="N401" s="110" t="n">
        <v>11.95</v>
      </c>
      <c r="O401" s="110" t="n"/>
      <c r="P401" s="110">
        <f>IF(AND(ISNUMBER(O401),ISNUMBER(N401),N(N401)&gt;0),O401/N401-1,"")</f>
        <v/>
      </c>
      <c r="Q401" s="110" t="n">
        <v>49.95</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Pillowcase'!BC71</f>
        <v/>
      </c>
      <c r="AE401" s="110">
        <f>'US DC Silk Pillowcase'!BF71</f>
        <v/>
      </c>
      <c r="AF401" s="110" t="n"/>
      <c r="AG401" s="110" t="n"/>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Pillowcase'!BC72</f>
        <v/>
      </c>
      <c r="AE402" s="110">
        <f>'US DC Silk Pillowcase'!BF72</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n"/>
      <c r="K403" s="110" t="inlineStr">
        <is>
          <t>B0FXBTQ86V</t>
        </is>
      </c>
      <c r="L403" s="110" t="inlineStr">
        <is>
          <t>B01N0Z6HVO</t>
        </is>
      </c>
      <c r="M403" s="110" t="n"/>
      <c r="N403" s="110" t="n">
        <v>12.99</v>
      </c>
      <c r="O403" s="110" t="n"/>
      <c r="P403" s="110">
        <f>IF(AND(ISNUMBER(O403),ISNUMBER(N403),N(N403)&gt;0),O403/N403-1,"")</f>
        <v/>
      </c>
      <c r="Q403" s="110" t="n">
        <v>49.95</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Pillowcase'!BC73</f>
        <v/>
      </c>
      <c r="AE403" s="110">
        <f>'US DC Silk Pillowcase'!BF73</f>
        <v/>
      </c>
      <c r="AF403" s="110" t="n"/>
      <c r="AG403" s="110" t="n"/>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n"/>
      <c r="K404" s="110" t="inlineStr">
        <is>
          <t>B09V4R7MMZ</t>
        </is>
      </c>
      <c r="L404" s="110" t="inlineStr">
        <is>
          <t>B0BXP2FQYZ</t>
        </is>
      </c>
      <c r="M404" s="110" t="n"/>
      <c r="N404" s="110" t="n">
        <v>9.99</v>
      </c>
      <c r="O404" s="110" t="n"/>
      <c r="P404" s="110">
        <f>IF(AND(ISNUMBER(O404),ISNUMBER(N404),N(N404)&gt;0),O404/N404-1,"")</f>
        <v/>
      </c>
      <c r="Q404" s="110" t="n">
        <v>49.95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Pillowcase'!BC74</f>
        <v/>
      </c>
      <c r="AE404" s="110">
        <f>'US DC Silk Pillowcase'!BF74</f>
        <v/>
      </c>
      <c r="AF404" s="110" t="n"/>
      <c r="AG404" s="110" t="n"/>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Pillowcase'!BC75</f>
        <v/>
      </c>
      <c r="AE405" s="110">
        <f>'US DC Silk Pillowcase'!BF75</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Pillowcase'!BC76</f>
        <v/>
      </c>
      <c r="AE406" s="110">
        <f>'US DC Silk Pillowcase'!BF76</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Pillowcase'!BC77</f>
        <v/>
      </c>
      <c r="AE407" s="110">
        <f>'US DC Silk Pillowcase'!BF77</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n"/>
      <c r="K408" s="110" t="inlineStr">
        <is>
          <t>B0BCGZVPCM</t>
        </is>
      </c>
      <c r="L408" s="110" t="inlineStr">
        <is>
          <t>B089SJQP45</t>
        </is>
      </c>
      <c r="M408" s="110" t="n"/>
      <c r="N408" s="110" t="n">
        <v>13.99</v>
      </c>
      <c r="O408" s="110" t="n"/>
      <c r="P408" s="110">
        <f>IF(AND(ISNUMBER(O408),ISNUMBER(N408),N(N408)&gt;0),O408/N408-1,"")</f>
        <v/>
      </c>
      <c r="Q408" s="110" t="n">
        <v>49.95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Pillowcase'!BC78</f>
        <v/>
      </c>
      <c r="AE408" s="110">
        <f>'US DC Silk Pillowcase'!BF78</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n"/>
      <c r="K409" s="110" t="inlineStr">
        <is>
          <t>B0C395RDGT</t>
        </is>
      </c>
      <c r="L409" s="110" t="inlineStr">
        <is>
          <t>B0BBC1GN6H</t>
        </is>
      </c>
      <c r="M409" s="110" t="n"/>
      <c r="N409" s="110" t="n">
        <v>13.99</v>
      </c>
      <c r="O409" s="110" t="n"/>
      <c r="P409" s="110">
        <f>IF(AND(ISNUMBER(O409),ISNUMBER(N409),N(N409)&gt;0),O409/N409-1,"")</f>
        <v/>
      </c>
      <c r="Q409" s="110" t="n">
        <v>49.95</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Pillowcase'!BC79</f>
        <v/>
      </c>
      <c r="AE409" s="110">
        <f>'US DC Silk Pillowcase'!BF79</f>
        <v/>
      </c>
      <c r="AF409" s="110" t="n"/>
      <c r="AG409" s="110" t="n"/>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n"/>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Pillowcase'!BC80</f>
        <v/>
      </c>
      <c r="AE410" s="110">
        <f>'US DC Silk Pillowcase'!BF80</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n"/>
      <c r="K411" s="110" t="inlineStr">
        <is>
          <t>B0CM16H4RY</t>
        </is>
      </c>
      <c r="L411" s="110" t="inlineStr">
        <is>
          <t>B0CKLCLQ62</t>
        </is>
      </c>
      <c r="M411" s="110" t="n"/>
      <c r="N411" s="110" t="n">
        <v>20.99</v>
      </c>
      <c r="O411" s="110" t="n"/>
      <c r="P411" s="110">
        <f>IF(AND(ISNUMBER(O411),ISNUMBER(N411),N(N411)&gt;0),O411/N411-1,"")</f>
        <v/>
      </c>
      <c r="Q411" s="110" t="n">
        <v>49.95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Pillowcase'!BC81</f>
        <v/>
      </c>
      <c r="AE411" s="110">
        <f>'US DC Silk Pillowcase'!BF81</f>
        <v/>
      </c>
      <c r="AF411" s="110" t="n"/>
      <c r="AG411" s="110" t="n"/>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n"/>
      <c r="K412" s="110" t="inlineStr">
        <is>
          <t>B08BFG7CNK</t>
        </is>
      </c>
      <c r="L412" s="110" t="inlineStr">
        <is>
          <t>B07JLLJSK5</t>
        </is>
      </c>
      <c r="M412" s="110" t="n"/>
      <c r="N412" s="110" t="n">
        <v>21.99</v>
      </c>
      <c r="O412" s="110" t="n"/>
      <c r="P412" s="110">
        <f>IF(AND(ISNUMBER(O412),ISNUMBER(N412),N(N412)&gt;0),O412/N412-1,"")</f>
        <v/>
      </c>
      <c r="Q412" s="110" t="n">
        <v>49.95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Pillowcase'!BC82</f>
        <v/>
      </c>
      <c r="AE412" s="110">
        <f>'US DC Silk Pillowcase'!BF82</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n"/>
      <c r="K413" s="110" t="inlineStr">
        <is>
          <t>B094NS7KFX</t>
        </is>
      </c>
      <c r="L413" s="110" t="inlineStr">
        <is>
          <t>B07S2XV3TG</t>
        </is>
      </c>
      <c r="M413" s="110" t="n"/>
      <c r="N413" s="110" t="n">
        <v>20.99</v>
      </c>
      <c r="O413" s="110" t="n"/>
      <c r="P413" s="110">
        <f>IF(AND(ISNUMBER(O413),ISNUMBER(N413),N(N413)&gt;0),O413/N413-1,"")</f>
        <v/>
      </c>
      <c r="Q413" s="110" t="n">
        <v>49.95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Pillowcase'!BC83</f>
        <v/>
      </c>
      <c r="AE413" s="110">
        <f>'US DC Silk Pillowcase'!BF83</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n"/>
      <c r="K414" s="110" t="inlineStr">
        <is>
          <t>B0CM9LCN75</t>
        </is>
      </c>
      <c r="L414" s="110" t="inlineStr">
        <is>
          <t>B0CM9N244T</t>
        </is>
      </c>
      <c r="M414" s="110" t="n"/>
      <c r="N414" s="110" t="n">
        <v>20.99</v>
      </c>
      <c r="O414" s="110" t="n"/>
      <c r="P414" s="110">
        <f>IF(AND(ISNUMBER(O414),ISNUMBER(N414),N(N414)&gt;0),O414/N414-1,"")</f>
        <v/>
      </c>
      <c r="Q414" s="110" t="n">
        <v>49.95</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Pillowcase'!BC84</f>
        <v/>
      </c>
      <c r="AE414" s="110">
        <f>'US DC Silk Pillowcase'!BF84</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n"/>
      <c r="K415" s="110" t="inlineStr">
        <is>
          <t>B075CNDRFJ</t>
        </is>
      </c>
      <c r="L415" s="110" t="inlineStr">
        <is>
          <t>B07TV3NVNX</t>
        </is>
      </c>
      <c r="M415" s="110" t="n"/>
      <c r="N415" s="110" t="n">
        <v>22.99</v>
      </c>
      <c r="O415" s="110" t="n"/>
      <c r="P415" s="110">
        <f>IF(AND(ISNUMBER(O415),ISNUMBER(N415),N(N415)&gt;0),O415/N415-1,"")</f>
        <v/>
      </c>
      <c r="Q415" s="110" t="n">
        <v>49.95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Pillowcase'!BC85</f>
        <v/>
      </c>
      <c r="AE415" s="110">
        <f>'US DC Silk Pillowcase'!BF85</f>
        <v/>
      </c>
      <c r="AF415" s="110" t="n"/>
      <c r="AG415" s="110" t="n"/>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n"/>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Contoured'!BC42</f>
        <v/>
      </c>
      <c r="AE416" s="110">
        <f>'US SL Mask Contoured'!BF42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n"/>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Contoured'!BC43</f>
        <v/>
      </c>
      <c r="AE417" s="110">
        <f>'US SL Mask Contoured'!BF43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n"/>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Contoured'!BC44</f>
        <v/>
      </c>
      <c r="AE418" s="110">
        <f>'US SL Mask Contoured'!BF44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n"/>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Contoured'!BC45</f>
        <v/>
      </c>
      <c r="AE419" s="110">
        <f>'US SL Mask Contoured'!BF45</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n"/>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Contoured'!BC46</f>
        <v/>
      </c>
      <c r="AE420" s="110">
        <f>'US SL Mask Contoured'!BF46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n"/>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Contoured'!BC47</f>
        <v/>
      </c>
      <c r="AE421" s="110">
        <f>'US SL Mask Contoured'!BF47</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n"/>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Contoured'!BC48</f>
        <v/>
      </c>
      <c r="AE422" s="110">
        <f>'US SL Mask Contoured'!BF48</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Contoured'!BC49</f>
        <v/>
      </c>
      <c r="AE423" s="110">
        <f>'US SL Mask Contoured'!BF49</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n"/>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Contoured'!BC50</f>
        <v/>
      </c>
      <c r="AE424" s="110">
        <f>'US SL Mask Contoured'!BF50</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n"/>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Contoured'!BC51</f>
        <v/>
      </c>
      <c r="AE425" s="110">
        <f>'US SL Mask Contoured'!BF51</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n"/>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Contoured'!BC52</f>
        <v/>
      </c>
      <c r="AE426" s="110">
        <f>'US SL Mask Contoured'!BF52</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n"/>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Contoured'!BC53</f>
        <v/>
      </c>
      <c r="AE427" s="110">
        <f>'US SL Mask Contoured'!BF53</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Contoured'!BC54</f>
        <v/>
      </c>
      <c r="AE428" s="110">
        <f>'US SL Mask Contoured'!BF54</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Contoured'!BC55</f>
        <v/>
      </c>
      <c r="AE429" s="110">
        <f>'US SL Mask Contoured'!BF55</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n"/>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Contoured'!BC56</f>
        <v/>
      </c>
      <c r="AE430" s="110">
        <f>'US SL Mask Contoured'!BF56</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n"/>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Contoured'!BC57</f>
        <v/>
      </c>
      <c r="AE431" s="110">
        <f>'US SL Mask Contoured'!BF57</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n"/>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Contoured'!BC58</f>
        <v/>
      </c>
      <c r="AE432" s="110">
        <f>'US SL Mask Contoured'!BF58</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n"/>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Contoured'!BC59</f>
        <v/>
      </c>
      <c r="AE433" s="110">
        <f>'US SL Mask Contoured'!BF59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n"/>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Contoured'!BC60</f>
        <v/>
      </c>
      <c r="AE434" s="110">
        <f>'US SL Mask Contoured'!BF60</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Contoured'!BC61</f>
        <v/>
      </c>
      <c r="AE435" s="110">
        <f>'US SL Mask Contoured'!BF61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n"/>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Contoured'!BC62</f>
        <v/>
      </c>
      <c r="AE436" s="110">
        <f>'US SL Mask Contoured'!BF62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n"/>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Contoured'!BC63</f>
        <v/>
      </c>
      <c r="AE437" s="110">
        <f>'US SL Mask Contoured'!BF63</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n"/>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Contoured'!BC64</f>
        <v/>
      </c>
      <c r="AE438" s="110">
        <f>'US SL Mask Contoured'!BF64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n"/>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Contoured'!BC65</f>
        <v/>
      </c>
      <c r="AE439" s="110">
        <f>'US SL Mask Contoured'!BF65</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n"/>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Contoured'!BC66</f>
        <v/>
      </c>
      <c r="AE440" s="110">
        <f>'US SL Mask Contoured'!BF66</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n"/>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Contoured'!BC67</f>
        <v/>
      </c>
      <c r="AE441" s="110">
        <f>'US SL Mask Contoured'!BF67</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n"/>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Contoured'!BC68</f>
        <v/>
      </c>
      <c r="AE442" s="110">
        <f>'US SL Mask Contoured'!BF68</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n"/>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Velcro'!BC42</f>
        <v/>
      </c>
      <c r="AE443" s="110">
        <f>'US SL Mask Velcro'!BF42</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n"/>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Velcro'!BC43</f>
        <v/>
      </c>
      <c r="AE444" s="110">
        <f>'US SL Mask Velcro'!BF43</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Velcro'!BC44</f>
        <v/>
      </c>
      <c r="AE445" s="110">
        <f>'US SL Mask Velcro'!BF44</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Velcro'!BC45</f>
        <v/>
      </c>
      <c r="AE446" s="110">
        <f>'US SL Mask Velcro'!BF45</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n"/>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Velcro'!BC46</f>
        <v/>
      </c>
      <c r="AE447" s="110">
        <f>'US SL Mask Velcro'!BF46</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n"/>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Velcro'!BC47</f>
        <v/>
      </c>
      <c r="AE448" s="110">
        <f>'US SL Mask Velcro'!BF47</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n"/>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Velcro'!BC48</f>
        <v/>
      </c>
      <c r="AE449" s="110">
        <f>'US SL Mask Velcro'!BF48</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Velcro'!BC49</f>
        <v/>
      </c>
      <c r="AE450" s="110">
        <f>'US SL Mask Velcro'!BF49</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n"/>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Velcro'!BC50</f>
        <v/>
      </c>
      <c r="AE451" s="110">
        <f>'US SL Mask Velcro'!BF50</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Velcro'!BC51</f>
        <v/>
      </c>
      <c r="AE452" s="110">
        <f>'US SL Mask Velcro'!BF51</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Velcro'!BC52</f>
        <v/>
      </c>
      <c r="AE453" s="110">
        <f>'US SL Mask Velcro'!BF52</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n"/>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Velcro'!BC53</f>
        <v/>
      </c>
      <c r="AE454" s="110">
        <f>'US SL Mask Velcro'!BF53</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n"/>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Velcro'!BC54</f>
        <v/>
      </c>
      <c r="AE455" s="110">
        <f>'US SL Mask Velcro'!BF54</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n"/>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Velcro'!BC55</f>
        <v/>
      </c>
      <c r="AE456" s="110">
        <f>'US SL Mask Velcro'!BF55</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n"/>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Velcro'!BC56</f>
        <v/>
      </c>
      <c r="AE457" s="110">
        <f>'US SL Mask Velcro'!BF56</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4pc'!BC105</f>
        <v/>
      </c>
      <c r="AE458" s="110">
        <f>'US DC Cooling 4pc'!BF105</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4pc'!BC106</f>
        <v/>
      </c>
      <c r="AE459" s="110">
        <f>'US DC Cooling 4pc'!BF106</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n"/>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4pc'!BC107</f>
        <v/>
      </c>
      <c r="AE460" s="110">
        <f>'US DC Cooling 4pc'!BF107</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4pc'!BC108</f>
        <v/>
      </c>
      <c r="AE461" s="110">
        <f>'US DC Cooling 4pc'!BF108</f>
        <v/>
      </c>
      <c r="AF461" s="110" t="inlineStr">
        <is>
          <t>King</t>
        </is>
      </c>
      <c r="AG461" s="110" t="n"/>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n"/>
      <c r="K462" s="110" t="inlineStr">
        <is>
          <t>B0FH2WGKJV</t>
        </is>
      </c>
      <c r="L462" s="110" t="inlineStr">
        <is>
          <t>B07XC2KVM7</t>
        </is>
      </c>
      <c r="M462" s="110" t="n"/>
      <c r="N462" s="110" t="n">
        <v>37.99</v>
      </c>
      <c r="O462" s="110" t="n"/>
      <c r="P462" s="110">
        <f>IF(AND(ISNUMBER(O462),ISNUMBER(N462),N(N462)&gt;0),O462/N462-1,"")</f>
        <v/>
      </c>
      <c r="Q462" s="110" t="n">
        <v>37.95</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4pc'!BC109</f>
        <v/>
      </c>
      <c r="AE462" s="110">
        <f>'US DC Cooling 4pc'!BF109</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4pc'!BC110</f>
        <v/>
      </c>
      <c r="AE463" s="110">
        <f>'US DC Cooling 4pc'!BF110</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4pc'!BC111</f>
        <v/>
      </c>
      <c r="AE464" s="110">
        <f>'US DC Cooling 4pc'!BF111</f>
        <v/>
      </c>
      <c r="AF464" s="110" t="inlineStr">
        <is>
          <t>Queen</t>
        </is>
      </c>
      <c r="AG464" s="110" t="n"/>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37.95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4pc'!BC112</f>
        <v/>
      </c>
      <c r="AE465" s="110">
        <f>'US DC Cooling 4pc'!BF112</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39.95</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4pc'!BC113</f>
        <v/>
      </c>
      <c r="AE466" s="110">
        <f>'US DC Cooling 4pc'!BF113</f>
        <v/>
      </c>
      <c r="AF466" s="110" t="inlineStr">
        <is>
          <t>King</t>
        </is>
      </c>
      <c r="AG466" s="110" t="n"/>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n"/>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4pc'!BC114</f>
        <v/>
      </c>
      <c r="AE467" s="110">
        <f>'US DC Cooling 4pc'!BF114</f>
        <v/>
      </c>
      <c r="AF467" s="110" t="n"/>
      <c r="AG467" s="110" t="n"/>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4pc'!BC115</f>
        <v/>
      </c>
      <c r="AE468" s="110">
        <f>'US DC Cooling 4pc'!BF115</f>
        <v/>
      </c>
      <c r="AF468" s="110" t="inlineStr">
        <is>
          <t>Queen</t>
        </is>
      </c>
      <c r="AG468" s="110" t="n"/>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n"/>
      <c r="K469" s="110" t="inlineStr">
        <is>
          <t>B0H41M1N4B</t>
        </is>
      </c>
      <c r="L469" s="110" t="inlineStr">
        <is>
          <t>B0DSPZJKTB</t>
        </is>
      </c>
      <c r="M469" s="110" t="n">
        <v>26</v>
      </c>
      <c r="N469" s="110" t="n">
        <v>149.99</v>
      </c>
      <c r="O469" s="110" t="n">
        <v>179.99</v>
      </c>
      <c r="P469" s="110">
        <f>IF(AND(ISNUMBER(O469),ISNUMBER(N469),N(N469)&gt;0),O469/N469-1,"")</f>
        <v/>
      </c>
      <c r="Q469" s="110" t="n">
        <v>37.95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4pc'!BC116</f>
        <v/>
      </c>
      <c r="AE469" s="110">
        <f>'US DC Cooling 4pc'!BF116</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4pc'!BC117</f>
        <v/>
      </c>
      <c r="AE470" s="110">
        <f>'US DC Cooling 4pc'!BF117</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39.95</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4pc'!BC118</f>
        <v/>
      </c>
      <c r="AE471" s="110">
        <f>'US DC Cooling 4pc'!BF118</f>
        <v/>
      </c>
      <c r="AF471" s="110" t="inlineStr">
        <is>
          <t>King</t>
        </is>
      </c>
      <c r="AG471" s="110" t="n"/>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n"/>
      <c r="K472" s="110" t="inlineStr">
        <is>
          <t>B0C56VXVB3</t>
        </is>
      </c>
      <c r="L472" s="110" t="inlineStr">
        <is>
          <t>B0D25LDRPS</t>
        </is>
      </c>
      <c r="M472" s="110" t="n"/>
      <c r="N472" s="110" t="n">
        <v>164.25</v>
      </c>
      <c r="O472" s="110" t="n">
        <v>219</v>
      </c>
      <c r="P472" s="110">
        <f>IF(AND(ISNUMBER(O472),ISNUMBER(N472),N(N472)&gt;0),O472/N472-1,"")</f>
        <v/>
      </c>
      <c r="Q472" s="110" t="n">
        <v>37.95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4pc'!BC119</f>
        <v/>
      </c>
      <c r="AE472" s="110">
        <f>'US DC Cooling 4pc'!BF119</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4pc'!BC120</f>
        <v/>
      </c>
      <c r="AE473" s="110">
        <f>'US DC Cooling 4pc'!BF120</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B0F2TDDFGJ</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4pc'!BC121</f>
        <v/>
      </c>
      <c r="AE474" s="110">
        <f>'US DC Cooling 4pc'!BF121</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n"/>
      <c r="K475" s="110" t="inlineStr">
        <is>
          <t>B0GKBNZ8TC</t>
        </is>
      </c>
      <c r="L475" s="110" t="inlineStr">
        <is>
          <t>B0G674ZDTV</t>
        </is>
      </c>
      <c r="M475" s="110" t="n"/>
      <c r="N475" s="110" t="n">
        <v>129.99</v>
      </c>
      <c r="O475" s="110" t="n"/>
      <c r="P475" s="110">
        <f>IF(AND(ISNUMBER(O475),ISNUMBER(N475),N(N475)&gt;0),O475/N475-1,"")</f>
        <v/>
      </c>
      <c r="Q475" s="110" t="n">
        <v>37.95</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4pc'!BC122</f>
        <v/>
      </c>
      <c r="AE475" s="110">
        <f>'US DC Cooling 4pc'!BF122</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n"/>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4pc'!BC123</f>
        <v/>
      </c>
      <c r="AE476" s="110">
        <f>'US DC Cooling 4pc'!BF123</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n"/>
      <c r="K477" s="110" t="inlineStr">
        <is>
          <t>B0F93XRVSZ</t>
        </is>
      </c>
      <c r="L477" s="110" t="inlineStr">
        <is>
          <t>B0F93XRVSZ</t>
        </is>
      </c>
      <c r="M477" s="110" t="n"/>
      <c r="N477" s="110" t="n">
        <v>139.99</v>
      </c>
      <c r="O477" s="110" t="n"/>
      <c r="P477" s="110">
        <f>IF(AND(ISNUMBER(O477),ISNUMBER(N477),N(N477)&gt;0),O477/N477-1,"")</f>
        <v/>
      </c>
      <c r="Q477" s="110" t="n">
        <v>37.95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4pc'!BC124</f>
        <v/>
      </c>
      <c r="AE477" s="110">
        <f>'US DC Cooling 4pc'!BF124</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n"/>
      <c r="K478" s="110" t="inlineStr">
        <is>
          <t>B0H7YWGBW3</t>
        </is>
      </c>
      <c r="L478" s="110" t="inlineStr">
        <is>
          <t>B0GCGXW1WT</t>
        </is>
      </c>
      <c r="M478" s="110" t="n">
        <v>8</v>
      </c>
      <c r="N478" s="110" t="n">
        <v>67.98999999999999</v>
      </c>
      <c r="O478" s="110" t="n">
        <v>79.98999999999999</v>
      </c>
      <c r="P478" s="110">
        <f>IF(AND(ISNUMBER(O478),ISNUMBER(N478),N(N478)&gt;0),O478/N478-1,"")</f>
        <v/>
      </c>
      <c r="Q478" s="110" t="n">
        <v>37.95</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4pc'!BC125</f>
        <v/>
      </c>
      <c r="AE478" s="110">
        <f>'US DC Cooling 4pc'!BF125</f>
        <v/>
      </c>
      <c r="AF478" s="110" t="inlineStr">
        <is>
          <t>Queen</t>
        </is>
      </c>
      <c r="AG478" s="110" t="inlineStr">
        <is>
          <t>Silver</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n"/>
      <c r="K479" s="110" t="inlineStr">
        <is>
          <t>B0HDC7BMTC</t>
        </is>
      </c>
      <c r="L479" s="110" t="inlineStr">
        <is>
          <t>B0FX8K1CG9</t>
        </is>
      </c>
      <c r="M479" s="110" t="n">
        <v>10</v>
      </c>
      <c r="N479" s="110" t="n">
        <v>42.99</v>
      </c>
      <c r="O479" s="110" t="n">
        <v>59.99</v>
      </c>
      <c r="P479" s="110">
        <f>IF(AND(ISNUMBER(O479),ISNUMBER(N479),N(N479)&gt;0),O479/N479-1,"")</f>
        <v/>
      </c>
      <c r="Q479" s="110" t="n">
        <v>37.95</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4pc'!BC126</f>
        <v/>
      </c>
      <c r="AE479" s="110">
        <f>'US DC Cooling 4pc'!BF126</f>
        <v/>
      </c>
      <c r="AF479" s="110" t="n"/>
      <c r="AG479" s="110" t="n"/>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B09PYQ2VQL</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4pc'!BC127</f>
        <v/>
      </c>
      <c r="AE480" s="110">
        <f>'US DC Cooling 4pc'!BF127</f>
        <v/>
      </c>
      <c r="AF480" s="110" t="inlineStr">
        <is>
          <t>King</t>
        </is>
      </c>
      <c r="AG480" s="110" t="n"/>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4pc'!BC128</f>
        <v/>
      </c>
      <c r="AE481" s="110">
        <f>'US DC Cooling 4pc'!BF128</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4pc'!BC129</f>
        <v/>
      </c>
      <c r="AE482" s="110">
        <f>'US DC Cooling 4pc'!BF129</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4pc'!BC130</f>
        <v/>
      </c>
      <c r="AE483" s="110">
        <f>'US DC Cooling 4pc'!BF130</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4pc'!BC131</f>
        <v/>
      </c>
      <c r="AE484" s="110">
        <f>'US DC Cooling 4pc'!BF131</f>
        <v/>
      </c>
      <c r="AF484" s="110" t="inlineStr">
        <is>
          <t>Queen</t>
        </is>
      </c>
      <c r="AG484" s="110" t="n"/>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37.95</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4pc'!BC132</f>
        <v/>
      </c>
      <c r="AE485" s="110">
        <f>'US DC Cooling 4pc'!BF132</f>
        <v/>
      </c>
      <c r="AF485" s="110" t="n"/>
      <c r="AG485" s="110" t="n"/>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4pc'!BC100</f>
        <v/>
      </c>
      <c r="AE486" s="110">
        <f>'US SL Cooling 4pc'!BF100</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4pc'!BC101</f>
        <v/>
      </c>
      <c r="AE487" s="110">
        <f>'US SL Cooling 4pc'!BF101</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4pc'!BC102</f>
        <v/>
      </c>
      <c r="AE488" s="110">
        <f>'US SL Cooling 4pc'!BF102</f>
        <v/>
      </c>
      <c r="AF488" s="110" t="inlineStr">
        <is>
          <t>Queen</t>
        </is>
      </c>
      <c r="AG488" s="110" t="n"/>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4pc'!BC103</f>
        <v/>
      </c>
      <c r="AE489" s="110">
        <f>'US SL Cooling 4pc'!BF103</f>
        <v/>
      </c>
      <c r="AF489" s="110" t="inlineStr">
        <is>
          <t>King</t>
        </is>
      </c>
      <c r="AG489" s="110" t="n"/>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4pc'!BC104</f>
        <v/>
      </c>
      <c r="AE490" s="110">
        <f>'US SL Cooling 4pc'!BF104</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79.98999999999999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4pc'!BC105</f>
        <v/>
      </c>
      <c r="AE491" s="110">
        <f>'US SL Cooling 4pc'!BF105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84.98999999999999</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4pc'!BC106</f>
        <v/>
      </c>
      <c r="AE492" s="110">
        <f>'US SL Cooling 4pc'!BF106</f>
        <v/>
      </c>
      <c r="AF492" s="110" t="inlineStr">
        <is>
          <t>King</t>
        </is>
      </c>
      <c r="AG492" s="110" t="n"/>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n"/>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4pc'!BC107</f>
        <v/>
      </c>
      <c r="AE493" s="110">
        <f>'US SL Cooling 4pc'!BF107</f>
        <v/>
      </c>
      <c r="AF493" s="110" t="n"/>
      <c r="AG493" s="110" t="n"/>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4pc'!BC108</f>
        <v/>
      </c>
      <c r="AE494" s="110">
        <f>'US SL Cooling 4pc'!BF108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n"/>
      <c r="K495" s="110" t="inlineStr">
        <is>
          <t>B0H41M1N4B</t>
        </is>
      </c>
      <c r="L495" s="110" t="inlineStr">
        <is>
          <t>B0DSPZJKTB</t>
        </is>
      </c>
      <c r="M495" s="110" t="n">
        <v>26</v>
      </c>
      <c r="N495" s="110" t="n">
        <v>149.99</v>
      </c>
      <c r="O495" s="110" t="n">
        <v>179.99</v>
      </c>
      <c r="P495" s="110">
        <f>IF(AND(ISNUMBER(O495),ISNUMBER(N495),N(N495)&gt;0),O495/N495-1,"")</f>
        <v/>
      </c>
      <c r="Q495" s="110" t="n">
        <v>79.98999999999999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4pc'!BC109</f>
        <v/>
      </c>
      <c r="AE495" s="110">
        <f>'US SL Cooling 4pc'!BF109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4pc'!BC110</f>
        <v/>
      </c>
      <c r="AE496" s="110">
        <f>'US SL Cooling 4pc'!BF110</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n"/>
      <c r="K497" s="110" t="inlineStr">
        <is>
          <t>B0C56VXVB3</t>
        </is>
      </c>
      <c r="L497" s="110" t="inlineStr">
        <is>
          <t>B0D25LDRPS</t>
        </is>
      </c>
      <c r="M497" s="110" t="n"/>
      <c r="N497" s="110" t="n">
        <v>164.25</v>
      </c>
      <c r="O497" s="110" t="n">
        <v>219</v>
      </c>
      <c r="P497" s="110">
        <f>IF(AND(ISNUMBER(O497),ISNUMBER(N497),N(N497)&gt;0),O497/N497-1,"")</f>
        <v/>
      </c>
      <c r="Q497" s="110" t="n">
        <v>79.98999999999999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4pc'!BC111</f>
        <v/>
      </c>
      <c r="AE497" s="110">
        <f>'US SL Cooling 4pc'!BF111</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n"/>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4pc'!BC112</f>
        <v/>
      </c>
      <c r="AE498" s="110">
        <f>'US SL Cooling 4pc'!BF112</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79.98999999999999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4pc'!BC113</f>
        <v/>
      </c>
      <c r="AE499" s="110">
        <f>'US SL Cooling 4pc'!BF113</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n"/>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4pc'!BC114</f>
        <v/>
      </c>
      <c r="AE500" s="110">
        <f>'US SL Cooling 4pc'!BF114</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n"/>
      <c r="K501" s="110" t="inlineStr">
        <is>
          <t>B0CXB579TZ</t>
        </is>
      </c>
      <c r="L501" s="110" t="inlineStr">
        <is>
          <t>B0CTKM53QJ</t>
        </is>
      </c>
      <c r="M501" s="110" t="n"/>
      <c r="N501" s="110" t="n">
        <v>49.99</v>
      </c>
      <c r="O501" s="110" t="n"/>
      <c r="P501" s="110">
        <f>IF(AND(ISNUMBER(O501),ISNUMBER(N501),N(N501)&gt;0),O501/N501-1,"")</f>
        <v/>
      </c>
      <c r="Q501" s="110" t="n">
        <v>79.98999999999999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4pc'!BC115</f>
        <v/>
      </c>
      <c r="AE501" s="110">
        <f>'US SL Cooling 4pc'!BF115</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n"/>
      <c r="K502" s="110" t="inlineStr">
        <is>
          <t>B0FT4VV426</t>
        </is>
      </c>
      <c r="L502" s="110" t="inlineStr">
        <is>
          <t>B0FT4TC7NV</t>
        </is>
      </c>
      <c r="M502" s="110" t="n"/>
      <c r="N502" s="110" t="n">
        <v>57.99</v>
      </c>
      <c r="O502" s="110" t="n"/>
      <c r="P502" s="110">
        <f>IF(AND(ISNUMBER(O502),ISNUMBER(N502),N(N502)&gt;0),O502/N502-1,"")</f>
        <v/>
      </c>
      <c r="Q502" s="110" t="n">
        <v>66.36951807228915</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4pc'!BC116</f>
        <v/>
      </c>
      <c r="AE502" s="110">
        <f>'US SL Cooling 4pc'!BF116</f>
        <v/>
      </c>
      <c r="AF502" s="110" t="inlineStr">
        <is>
          <t>Twin XL</t>
        </is>
      </c>
      <c r="AG502" s="110" t="n"/>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n"/>
      <c r="K503" s="110" t="inlineStr">
        <is>
          <t>B0F93XRVSZ</t>
        </is>
      </c>
      <c r="L503" s="110" t="inlineStr">
        <is>
          <t>B0F93XRVSZ</t>
        </is>
      </c>
      <c r="M503" s="110" t="n"/>
      <c r="N503" s="110" t="n">
        <v>139.99</v>
      </c>
      <c r="O503" s="110" t="n"/>
      <c r="P503" s="110">
        <f>IF(AND(ISNUMBER(O503),ISNUMBER(N503),N(N503)&gt;0),O503/N503-1,"")</f>
        <v/>
      </c>
      <c r="Q503" s="110" t="n">
        <v>79.98999999999999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4pc'!BC117</f>
        <v/>
      </c>
      <c r="AE503" s="110">
        <f>'US SL Cooling 4pc'!BF117</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n"/>
      <c r="K504" s="110" t="inlineStr">
        <is>
          <t>B0H7YWGBW3</t>
        </is>
      </c>
      <c r="L504" s="110" t="inlineStr">
        <is>
          <t>B0GCGXW1WT</t>
        </is>
      </c>
      <c r="M504" s="110" t="n">
        <v>8</v>
      </c>
      <c r="N504" s="110" t="n">
        <v>67.98999999999999</v>
      </c>
      <c r="O504" s="110" t="n">
        <v>79.98999999999999</v>
      </c>
      <c r="P504" s="110">
        <f>IF(AND(ISNUMBER(O504),ISNUMBER(N504),N(N504)&gt;0),O504/N504-1,"")</f>
        <v/>
      </c>
      <c r="Q504" s="110" t="n">
        <v>79.98999999999999</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4pc'!BC118</f>
        <v/>
      </c>
      <c r="AE504" s="110">
        <f>'US SL Cooling 4pc'!BF118</f>
        <v/>
      </c>
      <c r="AF504" s="110" t="inlineStr">
        <is>
          <t>Queen</t>
        </is>
      </c>
      <c r="AG504" s="110" t="inlineStr">
        <is>
          <t>Silver</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4pc'!BC119</f>
        <v/>
      </c>
      <c r="AE505" s="110">
        <f>'US SL Cooling 4pc'!BF119</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n"/>
      <c r="K506" s="110" t="inlineStr">
        <is>
          <t>B0DCGL5646</t>
        </is>
      </c>
      <c r="L506" s="110" t="inlineStr">
        <is>
          <t>B09GV8SK79</t>
        </is>
      </c>
      <c r="M506" s="110" t="n"/>
      <c r="N506" s="110" t="n">
        <v>15.95</v>
      </c>
      <c r="O506" s="110" t="n"/>
      <c r="P506" s="110">
        <f>IF(AND(ISNUMBER(O506),ISNUMBER(N506),N(N506)&gt;0),O506/N506-1,"")</f>
        <v/>
      </c>
      <c r="Q506" s="110" t="n">
        <v>79.98999999999999</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4pc'!BC120</f>
        <v/>
      </c>
      <c r="AE506" s="110">
        <f>'US SL Cooling 4pc'!BF120</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n"/>
      <c r="K507" s="110" t="inlineStr">
        <is>
          <t>B0HHQ97HBL</t>
        </is>
      </c>
      <c r="L507" s="110" t="inlineStr">
        <is>
          <t>B0HD7R5L1D</t>
        </is>
      </c>
      <c r="M507" s="110" t="n">
        <v>30</v>
      </c>
      <c r="N507" s="110" t="n">
        <v>114.99</v>
      </c>
      <c r="O507" s="110" t="n">
        <v>129.99</v>
      </c>
      <c r="P507" s="110">
        <f>IF(AND(ISNUMBER(O507),ISNUMBER(N507),N(N507)&gt;0),O507/N507-1,"")</f>
        <v/>
      </c>
      <c r="Q507" s="110" t="n">
        <v>84.98999999999999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4pc'!BC121</f>
        <v/>
      </c>
      <c r="AE507" s="110">
        <f>'US SL Cooling 4pc'!BF121</f>
        <v/>
      </c>
      <c r="AF507" s="110" t="inlineStr">
        <is>
          <t>King</t>
        </is>
      </c>
      <c r="AG507" s="110" t="inlineStr">
        <is>
          <t>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4pc'!BC122</f>
        <v/>
      </c>
      <c r="AE508" s="110">
        <f>'US SL Cooling 4pc'!BF122</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n"/>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4pc'!BC123</f>
        <v/>
      </c>
      <c r="AE509" s="110">
        <f>'US SL Cooling 4pc'!BF123</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n"/>
      <c r="K510" s="110" t="inlineStr">
        <is>
          <t>B0HJZNMQ5G</t>
        </is>
      </c>
      <c r="L510" s="110" t="inlineStr">
        <is>
          <t>B0GXJYQR7H</t>
        </is>
      </c>
      <c r="M510" s="110" t="n">
        <v>7</v>
      </c>
      <c r="N510" s="110" t="n">
        <v>59.99</v>
      </c>
      <c r="O510" s="110" t="n"/>
      <c r="P510" s="110">
        <f>IF(AND(ISNUMBER(O510),ISNUMBER(N510),N(N510)&gt;0),O510/N510-1,"")</f>
        <v/>
      </c>
      <c r="Q510" s="110" t="n">
        <v>84.98999999999999</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4pc'!BC124</f>
        <v/>
      </c>
      <c r="AE510" s="110">
        <f>'US SL Cooling 4pc'!BF124</f>
        <v/>
      </c>
      <c r="AF510" s="110" t="inlineStr">
        <is>
          <t>King</t>
        </is>
      </c>
      <c r="AG510" s="110" t="n"/>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4pc'!BC125</f>
        <v/>
      </c>
      <c r="AE511" s="110">
        <f>'US SL Cooling 4pc'!BF125</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79.98999999999999</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4pc'!BC126</f>
        <v/>
      </c>
      <c r="AE512" s="110">
        <f>'US SL Cooling 4pc'!BF126</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n"/>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4pc'!BC127</f>
        <v/>
      </c>
      <c r="AE513" s="110">
        <f>'US SL Cooling 4pc'!BF127</f>
        <v/>
      </c>
      <c r="AF513" s="110" t="inlineStr">
        <is>
          <t>Queen</t>
        </is>
      </c>
      <c r="AG513" s="110" t="n"/>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n"/>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4pc'!BC128</f>
        <v/>
      </c>
      <c r="AE514" s="110">
        <f>'US SL Cooling 4pc'!BF128</f>
        <v/>
      </c>
      <c r="AF514" s="110" t="inlineStr">
        <is>
          <t>Queen</t>
        </is>
      </c>
      <c r="AG514" s="110" t="inlineStr">
        <is>
          <t>Olive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n"/>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4pc'!BC129</f>
        <v/>
      </c>
      <c r="AE515" s="110">
        <f>'US SL Cooling 4pc'!BF129</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B0F2TDDFGJ</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4pc'!BC130</f>
        <v/>
      </c>
      <c r="AE516" s="110">
        <f>'US SL Cooling 4pc'!BF130</f>
        <v/>
      </c>
      <c r="AF516" s="110" t="n"/>
      <c r="AG516" s="110" t="n"/>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4pc'!BC131</f>
        <v/>
      </c>
      <c r="AE517" s="110">
        <f>'US SL Cooling 4pc'!BF131</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n"/>
      <c r="K518" s="110" t="inlineStr">
        <is>
          <t>B0HDC7BMTC</t>
        </is>
      </c>
      <c r="L518" s="110" t="inlineStr">
        <is>
          <t>B0FX8K1CG9</t>
        </is>
      </c>
      <c r="M518" s="110" t="n">
        <v>10</v>
      </c>
      <c r="N518" s="110" t="n">
        <v>42.99</v>
      </c>
      <c r="O518" s="110" t="n">
        <v>59.99</v>
      </c>
      <c r="P518" s="110">
        <f>IF(AND(ISNUMBER(O518),ISNUMBER(N518),N(N518)&gt;0),O518/N518-1,"")</f>
        <v/>
      </c>
      <c r="Q518" s="110" t="n">
        <v>79.98999999999999</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4pc'!BC132</f>
        <v/>
      </c>
      <c r="AE518" s="110">
        <f>'US SL Cooling 4pc'!BF132</f>
        <v/>
      </c>
      <c r="AF518" s="110" t="n"/>
      <c r="AG518" s="110" t="n"/>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n"/>
      <c r="K519" s="110" t="inlineStr">
        <is>
          <t>B0HJYG8V9Q</t>
        </is>
      </c>
      <c r="L519" s="110" t="inlineStr">
        <is>
          <t>B0HJYG8V9Q</t>
        </is>
      </c>
      <c r="M519" s="110" t="n">
        <v>1</v>
      </c>
      <c r="N519" s="110" t="n">
        <v>79.98999999999999</v>
      </c>
      <c r="O519" s="110" t="n"/>
      <c r="P519" s="110">
        <f>IF(AND(ISNUMBER(O519),ISNUMBER(N519),N(N519)&gt;0),O519/N519-1,"")</f>
        <v/>
      </c>
      <c r="Q519" s="110" t="n">
        <v>79.98999999999999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4pc'!BC133</f>
        <v/>
      </c>
      <c r="AE519" s="110">
        <f>'US SL Cooling 4pc'!BF133</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B09PYQ2VQL</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4pc'!BC134</f>
        <v/>
      </c>
      <c r="AE520" s="110">
        <f>'US SL Cooling 4pc'!BF134</f>
        <v/>
      </c>
      <c r="AF520" s="110" t="inlineStr">
        <is>
          <t>King</t>
        </is>
      </c>
      <c r="AG520" s="110" t="n"/>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4pc'!BC135</f>
        <v/>
      </c>
      <c r="AE521" s="110">
        <f>'US SL Cooling 4pc'!BF135</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n"/>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n"/>
      <c r="AG524" s="110" t="n"/>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n"/>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n"/>
      <c r="AG525" s="110" t="n"/>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n"/>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n"/>
      <c r="AG526" s="110" t="n"/>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n"/>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n"/>
      <c r="AG527" s="110" t="n"/>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n"/>
      <c r="K529" s="110" t="inlineStr">
        <is>
          <t>B0DCGL5646</t>
        </is>
      </c>
      <c r="L529" s="110" t="inlineStr">
        <is>
          <t>B09GV8SK79</t>
        </is>
      </c>
      <c r="M529" s="110" t="n"/>
      <c r="N529" s="110" t="n">
        <v>15.95</v>
      </c>
      <c r="O529" s="110" t="n"/>
      <c r="P529" s="110">
        <f>IF(AND(ISNUMBER(O529),ISNUMBER(N529),N(N529)&gt;0),O529/N529-1,"")</f>
        <v/>
      </c>
      <c r="Q529" s="110" t="n">
        <v>79.98999999999999</v>
      </c>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n"/>
      <c r="AG529" s="110" t="n"/>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n"/>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n"/>
      <c r="AG530" s="110" t="n"/>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n"/>
      <c r="K531" s="110" t="inlineStr">
        <is>
          <t>B0H41M1N4B</t>
        </is>
      </c>
      <c r="L531" s="110" t="inlineStr">
        <is>
          <t>B0DSPZJKTB</t>
        </is>
      </c>
      <c r="M531" s="110" t="n">
        <v>26</v>
      </c>
      <c r="N531" s="110" t="n">
        <v>149.99</v>
      </c>
      <c r="O531" s="110" t="n">
        <v>179.99</v>
      </c>
      <c r="P531" s="110">
        <f>IF(AND(ISNUMBER(O531),ISNUMBER(N531),N(N531)&gt;0),O531/N531-1,"")</f>
        <v/>
      </c>
      <c r="Q531" s="110" t="n">
        <v>79.98999999999999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n"/>
      <c r="K533" s="110" t="inlineStr">
        <is>
          <t>B0C56VXVB3</t>
        </is>
      </c>
      <c r="L533" s="110" t="inlineStr">
        <is>
          <t>B0D25LDRPS</t>
        </is>
      </c>
      <c r="M533" s="110" t="n"/>
      <c r="N533" s="110" t="n">
        <v>164.25</v>
      </c>
      <c r="O533" s="110" t="n">
        <v>219</v>
      </c>
      <c r="P533" s="110">
        <f>IF(AND(ISNUMBER(O533),ISNUMBER(N533),N(N533)&gt;0),O533/N533-1,"")</f>
        <v/>
      </c>
      <c r="Q533" s="110" t="n">
        <v>79.98999999999999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n"/>
      <c r="AG533" s="110" t="n"/>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n"/>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n"/>
      <c r="AG534" s="110" t="n"/>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n"/>
      <c r="K535" s="110" t="inlineStr">
        <is>
          <t>B0DSPY326Y</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n"/>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n"/>
      <c r="K536" s="110" t="inlineStr">
        <is>
          <t>B0H2797BXF</t>
        </is>
      </c>
      <c r="L536" s="110" t="inlineStr">
        <is>
          <t>B0DSQ26RH3</t>
        </is>
      </c>
      <c r="M536" s="110" t="n"/>
      <c r="N536" s="110" t="n">
        <v>136</v>
      </c>
      <c r="O536" s="110" t="n"/>
      <c r="P536" s="110">
        <f>IF(AND(ISNUMBER(O536),ISNUMBER(N536),N(N536)&gt;0),O536/N536-1,"")</f>
        <v/>
      </c>
      <c r="Q536" s="110" t="n">
        <v>84.98999999999999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King</t>
        </is>
      </c>
      <c r="AG536" s="110" t="n"/>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n"/>
      <c r="K537" s="110" t="inlineStr">
        <is>
          <t>B0CXB579TZ</t>
        </is>
      </c>
      <c r="L537" s="110" t="inlineStr">
        <is>
          <t>B0CTKM53QJ</t>
        </is>
      </c>
      <c r="M537" s="110" t="n"/>
      <c r="N537" s="110" t="n">
        <v>49.99</v>
      </c>
      <c r="O537" s="110" t="n"/>
      <c r="P537" s="110">
        <f>IF(AND(ISNUMBER(O537),ISNUMBER(N537),N(N537)&gt;0),O537/N537-1,"")</f>
        <v/>
      </c>
      <c r="Q537" s="110" t="n">
        <v>79.98999999999999</v>
      </c>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n"/>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 XL</t>
        </is>
      </c>
      <c r="AG538" s="110" t="n"/>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n"/>
      <c r="K539" s="110" t="inlineStr">
        <is>
          <t>B0F93XRVSZ</t>
        </is>
      </c>
      <c r="L539" s="110" t="inlineStr">
        <is>
          <t>B0F93XRVSZ</t>
        </is>
      </c>
      <c r="M539" s="110" t="n"/>
      <c r="N539" s="110" t="n">
        <v>139.99</v>
      </c>
      <c r="O539" s="110" t="n"/>
      <c r="P539" s="110">
        <f>IF(AND(ISNUMBER(O539),ISNUMBER(N539),N(N539)&gt;0),O539/N539-1,"")</f>
        <v/>
      </c>
      <c r="Q539" s="110" t="n">
        <v>79.98999999999999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n"/>
      <c r="AG539" s="110" t="n"/>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n"/>
      <c r="K540" s="110" t="inlineStr">
        <is>
          <t>B0H7YWGBW3</t>
        </is>
      </c>
      <c r="L540" s="110" t="inlineStr">
        <is>
          <t>B0GCGXW1WT</t>
        </is>
      </c>
      <c r="M540" s="110" t="n">
        <v>8</v>
      </c>
      <c r="N540" s="110" t="n">
        <v>67.98999999999999</v>
      </c>
      <c r="O540" s="110" t="n">
        <v>79.98999999999999</v>
      </c>
      <c r="P540" s="110">
        <f>IF(AND(ISNUMBER(O540),ISNUMBER(N540),N(N540)&gt;0),O540/N540-1,"")</f>
        <v/>
      </c>
      <c r="Q540" s="110" t="n">
        <v>79.98999999999999</v>
      </c>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t>
        </is>
      </c>
      <c r="AG540" s="110" t="inlineStr">
        <is>
          <t>Silver</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n"/>
      <c r="K541" s="110" t="inlineStr">
        <is>
          <t>B0HDC7BMTC</t>
        </is>
      </c>
      <c r="L541" s="110" t="inlineStr">
        <is>
          <t>B0FX8K1CG9</t>
        </is>
      </c>
      <c r="M541" s="110" t="n">
        <v>10</v>
      </c>
      <c r="N541" s="110" t="n">
        <v>42.99</v>
      </c>
      <c r="O541" s="110" t="n">
        <v>59.99</v>
      </c>
      <c r="P541" s="110">
        <f>IF(AND(ISNUMBER(O541),ISNUMBER(N541),N(N541)&gt;0),O541/N541-1,"")</f>
        <v/>
      </c>
      <c r="Q541" s="110" t="n">
        <v>79.98999999999999</v>
      </c>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n"/>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n"/>
      <c r="K543" s="110" t="inlineStr">
        <is>
          <t>B0GRV9GZ9L</t>
        </is>
      </c>
      <c r="L543" s="110" t="inlineStr">
        <is>
          <t>B08TBL21VT</t>
        </is>
      </c>
      <c r="M543" s="110" t="n"/>
      <c r="N543" s="110" t="n">
        <v>15.99</v>
      </c>
      <c r="O543" s="110" t="n">
        <v>19.99</v>
      </c>
      <c r="P543" s="110">
        <f>IF(AND(ISNUMBER(O543),ISNUMBER(N543),N(N543)&gt;0),O543/N543-1,"")</f>
        <v/>
      </c>
      <c r="Q543" s="110" t="n">
        <v>19.99</v>
      </c>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t>
        </is>
      </c>
      <c r="AG543" s="110" t="n"/>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n"/>
      <c r="K544" s="110" t="inlineStr">
        <is>
          <t>B0HFSJ3HLW</t>
        </is>
      </c>
      <c r="L544" s="110" t="inlineStr">
        <is>
          <t>B07TMF54XC</t>
        </is>
      </c>
      <c r="M544" s="110" t="n">
        <v>19</v>
      </c>
      <c r="N544" s="110" t="n">
        <v>16.88</v>
      </c>
      <c r="O544" s="110" t="n"/>
      <c r="P544" s="110">
        <f>IF(AND(ISNUMBER(O544),ISNUMBER(N544),N(N544)&gt;0),O544/N544-1,"")</f>
        <v/>
      </c>
      <c r="Q544" s="110" t="n">
        <v>19.99</v>
      </c>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Queen</t>
        </is>
      </c>
      <c r="AG544" s="110" t="n"/>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n"/>
      <c r="K545" s="110" t="inlineStr">
        <is>
          <t>B0FRGBT861</t>
        </is>
      </c>
      <c r="L545" s="110" t="inlineStr">
        <is>
          <t>B07V6SKZ7V</t>
        </is>
      </c>
      <c r="M545" s="110" t="n"/>
      <c r="N545" s="110" t="n">
        <v>15.95</v>
      </c>
      <c r="O545" s="110" t="n"/>
      <c r="P545" s="110">
        <f>IF(AND(ISNUMBER(O545),ISNUMBER(N545),N(N545)&gt;0),O545/N545-1,"")</f>
        <v/>
      </c>
      <c r="Q545" s="110" t="n">
        <v>19.99</v>
      </c>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n"/>
      <c r="AG545" s="110" t="n"/>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v>17.99</v>
      </c>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t>
        </is>
      </c>
      <c r="AG546" s="110" t="n"/>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n"/>
      <c r="K550" s="110" t="inlineStr">
        <is>
          <t>B0F53TNFSX</t>
        </is>
      </c>
      <c r="L550" s="110" t="inlineStr">
        <is>
          <t>B0DSQ12L6F</t>
        </is>
      </c>
      <c r="M550" s="110" t="n">
        <v>13</v>
      </c>
      <c r="N550" s="110" t="n">
        <v>54.99</v>
      </c>
      <c r="O550" s="110" t="n"/>
      <c r="P550" s="110">
        <f>IF(AND(ISNUMBER(O550),ISNUMBER(N550),N(N550)&gt;0),O550/N550-1,"")</f>
        <v/>
      </c>
      <c r="Q550" s="110" t="n">
        <v>19.99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Queen</t>
        </is>
      </c>
      <c r="AG550" s="110" t="n"/>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v>17.99</v>
      </c>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t>
        </is>
      </c>
      <c r="AG551" s="110" t="n"/>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n"/>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n"/>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n"/>
      <c r="K554" s="110" t="inlineStr">
        <is>
          <t>B0CFY7SVV7</t>
        </is>
      </c>
      <c r="L554" s="110" t="inlineStr">
        <is>
          <t>B095GTMX4Y</t>
        </is>
      </c>
      <c r="M554" s="110" t="n">
        <v>9</v>
      </c>
      <c r="N554" s="110" t="n">
        <v>19.99</v>
      </c>
      <c r="O554" s="110" t="n"/>
      <c r="P554" s="110">
        <f>IF(AND(ISNUMBER(O554),ISNUMBER(N554),N(N554)&gt;0),O554/N554-1,"")</f>
        <v/>
      </c>
      <c r="Q554" s="110" t="n">
        <v>19.99</v>
      </c>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n"/>
      <c r="AG554" s="110" t="n"/>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n"/>
      <c r="K556" s="110" t="inlineStr">
        <is>
          <t>B0BR9J5DGW</t>
        </is>
      </c>
      <c r="L556" s="110" t="inlineStr">
        <is>
          <t>B0BR9J5DGW</t>
        </is>
      </c>
      <c r="M556" s="110" t="n"/>
      <c r="N556" s="110" t="n">
        <v>18.95</v>
      </c>
      <c r="O556" s="110" t="n"/>
      <c r="P556" s="110">
        <f>IF(AND(ISNUMBER(O556),ISNUMBER(N556),N(N556)&gt;0),O556/N556-1,"")</f>
        <v/>
      </c>
      <c r="Q556" s="110" t="n">
        <v>19.99</v>
      </c>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t>
        </is>
      </c>
      <c r="AG556" s="110" t="n"/>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17.99</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Pillowcase'!BC50</f>
        <v/>
      </c>
      <c r="AE558" s="110">
        <f>'US SL Cooling Pillowcase'!BF50</f>
        <v/>
      </c>
      <c r="AF558" s="110" t="inlineStr">
        <is>
          <t>Standard</t>
        </is>
      </c>
      <c r="AG558" s="110" t="n"/>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n"/>
      <c r="K559" s="110" t="inlineStr">
        <is>
          <t>B09BKQK7RZ</t>
        </is>
      </c>
      <c r="L559" s="110" t="inlineStr">
        <is>
          <t>B09BL2SMVG</t>
        </is>
      </c>
      <c r="M559" s="110" t="n">
        <v>41</v>
      </c>
      <c r="N559" s="110" t="n">
        <v>12.99</v>
      </c>
      <c r="O559" s="110" t="n"/>
      <c r="P559" s="110">
        <f>IF(AND(ISNUMBER(O559),ISNUMBER(N559),N(N559)&gt;0),O559/N559-1,"")</f>
        <v/>
      </c>
      <c r="Q559" s="110" t="n">
        <v>21.99</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Pillowcase'!BC51</f>
        <v/>
      </c>
      <c r="AE559" s="110">
        <f>'US SL Cooling Pillowcase'!BF51</f>
        <v/>
      </c>
      <c r="AF559" s="110" t="inlineStr">
        <is>
          <t>Queen</t>
        </is>
      </c>
      <c r="AG559" s="110" t="n"/>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21.99</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Pillowcase'!BC52</f>
        <v/>
      </c>
      <c r="AE560" s="110">
        <f>'US SL Cooling Pillowcase'!BF52</f>
        <v/>
      </c>
      <c r="AF560" s="110" t="inlineStr">
        <is>
          <t>Queen</t>
        </is>
      </c>
      <c r="AG560" s="110" t="inlineStr">
        <is>
          <t>Grey</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n"/>
      <c r="K561" s="110" t="inlineStr">
        <is>
          <t>B0HFSJ3HLW</t>
        </is>
      </c>
      <c r="L561" s="110" t="inlineStr">
        <is>
          <t>B07TMF54XC</t>
        </is>
      </c>
      <c r="M561" s="110" t="n">
        <v>19</v>
      </c>
      <c r="N561" s="110" t="n">
        <v>16.88</v>
      </c>
      <c r="O561" s="110" t="n"/>
      <c r="P561" s="110">
        <f>IF(AND(ISNUMBER(O561),ISNUMBER(N561),N(N561)&gt;0),O561/N561-1,"")</f>
        <v/>
      </c>
      <c r="Q561" s="110" t="n">
        <v>21.99</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Pillowcase'!BC53</f>
        <v/>
      </c>
      <c r="AE561" s="110">
        <f>'US SL Cooling Pillowcase'!BF53</f>
        <v/>
      </c>
      <c r="AF561" s="110" t="inlineStr">
        <is>
          <t>Queen</t>
        </is>
      </c>
      <c r="AG561" s="110" t="n"/>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17.99</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Pillowcase'!BC54</f>
        <v/>
      </c>
      <c r="AE562" s="110">
        <f>'US SL Cooling Pillowcase'!BF54</f>
        <v/>
      </c>
      <c r="AF562" s="110" t="inlineStr">
        <is>
          <t>Standard</t>
        </is>
      </c>
      <c r="AG562" s="110" t="n"/>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n"/>
      <c r="K563" s="110" t="inlineStr">
        <is>
          <t>B0GRV9GZ9L</t>
        </is>
      </c>
      <c r="L563" s="110" t="inlineStr">
        <is>
          <t>B08TBL21VT</t>
        </is>
      </c>
      <c r="M563" s="110" t="n"/>
      <c r="N563" s="110" t="n">
        <v>15.99</v>
      </c>
      <c r="O563" s="110" t="n">
        <v>19.99</v>
      </c>
      <c r="P563" s="110">
        <f>IF(AND(ISNUMBER(O563),ISNUMBER(N563),N(N563)&gt;0),O563/N563-1,"")</f>
        <v/>
      </c>
      <c r="Q563" s="110" t="n">
        <v>21.99</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Pillowcase'!BC55</f>
        <v/>
      </c>
      <c r="AE563" s="110">
        <f>'US SL Cooling Pillowcase'!BF55</f>
        <v/>
      </c>
      <c r="AF563" s="110" t="inlineStr">
        <is>
          <t>Queen</t>
        </is>
      </c>
      <c r="AG563" s="110" t="n"/>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Pillowcase'!BC56</f>
        <v/>
      </c>
      <c r="AE564" s="110">
        <f>'US SL Cooling Pillowcase'!BF56</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n"/>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Pillowcase'!BC57</f>
        <v/>
      </c>
      <c r="AE565" s="110">
        <f>'US SL Cooling Pillowcase'!BF57</f>
        <v/>
      </c>
      <c r="AF565" s="110" t="inlineStr">
        <is>
          <t>Queen</t>
        </is>
      </c>
      <c r="AG565" s="110" t="inlineStr">
        <is>
          <t>Grey</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n"/>
      <c r="K566" s="110" t="inlineStr">
        <is>
          <t>B0HGLD1P8V</t>
        </is>
      </c>
      <c r="L566" s="110" t="inlineStr">
        <is>
          <t>B0CQK3KHHH</t>
        </is>
      </c>
      <c r="M566" s="110" t="n">
        <v>25</v>
      </c>
      <c r="N566" s="110" t="n">
        <v>17.99</v>
      </c>
      <c r="O566" s="110" t="n"/>
      <c r="P566" s="110">
        <f>IF(AND(ISNUMBER(O566),ISNUMBER(N566),N(N566)&gt;0),O566/N566-1,"")</f>
        <v/>
      </c>
      <c r="Q566" s="110" t="n">
        <v>21.99</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Pillowcase'!BC58</f>
        <v/>
      </c>
      <c r="AE566" s="110">
        <f>'US SL Cooling Pillowcase'!BF58</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Pillowcase'!BC59</f>
        <v/>
      </c>
      <c r="AE567" s="110">
        <f>'US SL Cooling Pillowcase'!BF59</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n"/>
      <c r="K568" s="110" t="inlineStr">
        <is>
          <t>B0CP7J6RB8</t>
        </is>
      </c>
      <c r="L568" s="110" t="inlineStr">
        <is>
          <t>B0CH8B5HZB</t>
        </is>
      </c>
      <c r="M568" s="110" t="n">
        <v>18</v>
      </c>
      <c r="N568" s="110" t="n">
        <v>18.99</v>
      </c>
      <c r="O568" s="110" t="n"/>
      <c r="P568" s="110">
        <f>IF(AND(ISNUMBER(O568),ISNUMBER(N568),N(N568)&gt;0),O568/N568-1,"")</f>
        <v/>
      </c>
      <c r="Q568" s="110" t="n">
        <v>21.99</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Pillowcase'!BC60</f>
        <v/>
      </c>
      <c r="AE568" s="110">
        <f>'US SL Cooling Pillowcase'!BF60</f>
        <v/>
      </c>
      <c r="AF568" s="110" t="inlineStr">
        <is>
          <t>Queen</t>
        </is>
      </c>
      <c r="AG568" s="110" t="inlineStr">
        <is>
          <t>Gray</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Pillowcase'!BC61</f>
        <v/>
      </c>
      <c r="AE569" s="110">
        <f>'US SL Cooling Pillowcase'!BF61</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n"/>
      <c r="K570" s="110" t="inlineStr">
        <is>
          <t>B0F53TNFSX</t>
        </is>
      </c>
      <c r="L570" s="110" t="inlineStr">
        <is>
          <t>B0DSQ12L6F</t>
        </is>
      </c>
      <c r="M570" s="110" t="n">
        <v>13</v>
      </c>
      <c r="N570" s="110" t="n">
        <v>54.99</v>
      </c>
      <c r="O570" s="110" t="n"/>
      <c r="P570" s="110">
        <f>IF(AND(ISNUMBER(O570),ISNUMBER(N570),N(N570)&gt;0),O570/N570-1,"")</f>
        <v/>
      </c>
      <c r="Q570" s="110" t="n">
        <v>21.99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Pillowcase'!BC62</f>
        <v/>
      </c>
      <c r="AE570" s="110">
        <f>'US SL Cooling Pillowcase'!BF62</f>
        <v/>
      </c>
      <c r="AF570" s="110" t="inlineStr">
        <is>
          <t>Queen</t>
        </is>
      </c>
      <c r="AG570" s="110" t="n"/>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17.99</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Pillowcase'!BC63</f>
        <v/>
      </c>
      <c r="AE571" s="110">
        <f>'US SL Cooling Pillowcase'!BF63</f>
        <v/>
      </c>
      <c r="AF571" s="110" t="inlineStr">
        <is>
          <t>Standard</t>
        </is>
      </c>
      <c r="AG571" s="110" t="n"/>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Pillowcase'!BC64</f>
        <v/>
      </c>
      <c r="AE572" s="110">
        <f>'US SL Cooling Pillowcase'!BF64</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n"/>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Pillowcase'!BC65</f>
        <v/>
      </c>
      <c r="AE573" s="110">
        <f>'US SL Cooling Pillowcase'!BF65</f>
        <v/>
      </c>
      <c r="AF573" s="110" t="inlineStr">
        <is>
          <t>Queen</t>
        </is>
      </c>
      <c r="AG573" s="110" t="n"/>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n"/>
      <c r="K574" s="110" t="inlineStr">
        <is>
          <t>B0CFY7SVV7</t>
        </is>
      </c>
      <c r="L574" s="110" t="inlineStr">
        <is>
          <t>B095GTMX4Y</t>
        </is>
      </c>
      <c r="M574" s="110" t="n">
        <v>9</v>
      </c>
      <c r="N574" s="110" t="n">
        <v>19.99</v>
      </c>
      <c r="O574" s="110" t="n"/>
      <c r="P574" s="110">
        <f>IF(AND(ISNUMBER(O574),ISNUMBER(N574),N(N574)&gt;0),O574/N574-1,"")</f>
        <v/>
      </c>
      <c r="Q574" s="110" t="n">
        <v>21.99</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Pillowcase'!BC66</f>
        <v/>
      </c>
      <c r="AE574" s="110">
        <f>'US SL Cooling Pillowcase'!BF66</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Pillowcase'!BC67</f>
        <v/>
      </c>
      <c r="AE575" s="110">
        <f>'US SL Cooling Pillowcase'!BF67</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Pillowcase'!BC68</f>
        <v/>
      </c>
      <c r="AE576" s="110">
        <f>'US SL Cooling Pillowcase'!BF68</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n"/>
      <c r="K577" s="110" t="inlineStr">
        <is>
          <t>B0BR9J5DGW</t>
        </is>
      </c>
      <c r="L577" s="110" t="inlineStr">
        <is>
          <t>B0BR9J5DGW</t>
        </is>
      </c>
      <c r="M577" s="110" t="n"/>
      <c r="N577" s="110" t="n">
        <v>18.95</v>
      </c>
      <c r="O577" s="110" t="n"/>
      <c r="P577" s="110">
        <f>IF(AND(ISNUMBER(O577),ISNUMBER(N577),N(N577)&gt;0),O577/N577-1,"")</f>
        <v/>
      </c>
      <c r="Q577" s="110" t="n">
        <v>21.99</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Pillowcase'!BC69</f>
        <v/>
      </c>
      <c r="AE577" s="110">
        <f>'US SL Cooling Pillowcase'!BF69</f>
        <v/>
      </c>
      <c r="AF577" s="110" t="inlineStr">
        <is>
          <t>Queen</t>
        </is>
      </c>
      <c r="AG577" s="110" t="n"/>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n"/>
      <c r="K578" s="110" t="inlineStr">
        <is>
          <t>B0FRGBT861</t>
        </is>
      </c>
      <c r="L578" s="110" t="inlineStr">
        <is>
          <t>B07V6SKZ7V</t>
        </is>
      </c>
      <c r="M578" s="110" t="n"/>
      <c r="N578" s="110" t="n">
        <v>15.95</v>
      </c>
      <c r="O578" s="110" t="n"/>
      <c r="P578" s="110">
        <f>IF(AND(ISNUMBER(O578),ISNUMBER(N578),N(N578)&gt;0),O578/N578-1,"")</f>
        <v/>
      </c>
      <c r="Q578" s="110" t="n">
        <v>21.99</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Pillowcase'!BC70</f>
        <v/>
      </c>
      <c r="AE578" s="110">
        <f>'US SL Cooling Pillowcase'!BF70</f>
        <v/>
      </c>
      <c r="AF578" s="110" t="n"/>
      <c r="AG578" s="110" t="n"/>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n"/>
      <c r="K579" s="110" t="inlineStr">
        <is>
          <t>B0BVQMYKYS</t>
        </is>
      </c>
      <c r="L579" s="110" t="inlineStr">
        <is>
          <t>B0BVQMB99W</t>
        </is>
      </c>
      <c r="M579" s="110" t="n">
        <v>26</v>
      </c>
      <c r="N579" s="110" t="n">
        <v>59.99</v>
      </c>
      <c r="O579" s="110" t="n">
        <v>79.98999999999999</v>
      </c>
      <c r="P579" s="110">
        <f>IF(AND(ISNUMBER(O579),ISNUMBER(N579),N(N579)&gt;0),O579/N579-1,"")</f>
        <v/>
      </c>
      <c r="Q579" s="110" t="n">
        <v>69.98999999999999</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Comforter'!BC60</f>
        <v/>
      </c>
      <c r="AE579" s="110">
        <f>'US SL Cooling Comforter'!BF60</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n"/>
      <c r="K580" s="110" t="inlineStr">
        <is>
          <t>B0B5TLCZ4X</t>
        </is>
      </c>
      <c r="L580" s="110" t="inlineStr">
        <is>
          <t>B0B5TG8ZVW</t>
        </is>
      </c>
      <c r="M580" s="110" t="n">
        <v>18</v>
      </c>
      <c r="N580" s="110" t="n">
        <v>186.75</v>
      </c>
      <c r="O580" s="110" t="n">
        <v>249</v>
      </c>
      <c r="P580" s="110">
        <f>IF(AND(ISNUMBER(O580),ISNUMBER(N580),N(N580)&gt;0),O580/N580-1,"")</f>
        <v/>
      </c>
      <c r="Q580" s="110" t="n">
        <v>69.98999999999999</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Comforter'!BC61</f>
        <v/>
      </c>
      <c r="AE580" s="110">
        <f>'US SL Cooling Comforter'!BF61</f>
        <v/>
      </c>
      <c r="AF580" s="110" t="n"/>
      <c r="AG580" s="110" t="n"/>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n"/>
      <c r="K581" s="110" t="inlineStr">
        <is>
          <t>B0G3WWQ7DL</t>
        </is>
      </c>
      <c r="L581" s="110" t="inlineStr">
        <is>
          <t>B0G3W85TSH</t>
        </is>
      </c>
      <c r="M581" s="110" t="n">
        <v>6</v>
      </c>
      <c r="N581" s="110" t="n">
        <v>44.99</v>
      </c>
      <c r="O581" s="110" t="n">
        <v>59.99</v>
      </c>
      <c r="P581" s="110">
        <f>IF(AND(ISNUMBER(O581),ISNUMBER(N581),N(N581)&gt;0),O581/N581-1,"")</f>
        <v/>
      </c>
      <c r="Q581" s="110" t="n">
        <v>69.98999999999999</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Comforter'!BC62</f>
        <v/>
      </c>
      <c r="AE581" s="110">
        <f>'US SL Cooling Comforter'!BF62</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n"/>
      <c r="K582" s="110" t="inlineStr">
        <is>
          <t>B0BNT8CPJF</t>
        </is>
      </c>
      <c r="L582" s="110" t="inlineStr">
        <is>
          <t>B0C3RB67HV</t>
        </is>
      </c>
      <c r="M582" s="110" t="n">
        <v>17</v>
      </c>
      <c r="N582" s="110" t="n">
        <v>51.99</v>
      </c>
      <c r="O582" s="110" t="n"/>
      <c r="P582" s="110">
        <f>IF(AND(ISNUMBER(O582),ISNUMBER(N582),N(N582)&gt;0),O582/N582-1,"")</f>
        <v/>
      </c>
      <c r="Q582" s="110" t="n">
        <v>69.98999999999999</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Comforter'!BC63</f>
        <v/>
      </c>
      <c r="AE582" s="110">
        <f>'US SL Cooling Comforter'!BF63</f>
        <v/>
      </c>
      <c r="AF582" s="110" t="n"/>
      <c r="AG582" s="110" t="n"/>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n"/>
      <c r="K583" s="110" t="inlineStr">
        <is>
          <t>B0DWNGWXVQ</t>
        </is>
      </c>
      <c r="L583" s="110" t="inlineStr">
        <is>
          <t>B0DWNFHNXL</t>
        </is>
      </c>
      <c r="M583" s="110" t="n">
        <v>19</v>
      </c>
      <c r="N583" s="110" t="n">
        <v>44.99</v>
      </c>
      <c r="O583" s="110" t="n"/>
      <c r="P583" s="110">
        <f>IF(AND(ISNUMBER(O583),ISNUMBER(N583),N(N583)&gt;0),O583/N583-1,"")</f>
        <v/>
      </c>
      <c r="Q583" s="110" t="n">
        <v>69.98999999999999</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Comforter'!BC64</f>
        <v/>
      </c>
      <c r="AE583" s="110">
        <f>'US SL Cooling Comforter'!BF64</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n"/>
      <c r="K584" s="110" t="inlineStr">
        <is>
          <t>B0DVSHCVND</t>
        </is>
      </c>
      <c r="L584" s="110" t="inlineStr">
        <is>
          <t>B0DMCWVMVH</t>
        </is>
      </c>
      <c r="M584" s="110" t="n">
        <v>14</v>
      </c>
      <c r="N584" s="110" t="n">
        <v>49.99</v>
      </c>
      <c r="O584" s="110" t="n"/>
      <c r="P584" s="110">
        <f>IF(AND(ISNUMBER(O584),ISNUMBER(N584),N(N584)&gt;0),O584/N584-1,"")</f>
        <v/>
      </c>
      <c r="Q584" s="110" t="n">
        <v>69.98999999999999</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Comforter'!BC65</f>
        <v/>
      </c>
      <c r="AE584" s="110">
        <f>'US SL Cooling Comforter'!BF65</f>
        <v/>
      </c>
      <c r="AF584" s="110" t="n"/>
      <c r="AG584" s="110" t="n"/>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n"/>
      <c r="K585" s="110" t="inlineStr">
        <is>
          <t>B0BQ6XYWKB</t>
        </is>
      </c>
      <c r="L585" s="110" t="inlineStr">
        <is>
          <t>B0BQ6YY21S</t>
        </is>
      </c>
      <c r="M585" s="110" t="n">
        <v>9</v>
      </c>
      <c r="N585" s="110" t="n">
        <v>48.9</v>
      </c>
      <c r="O585" s="110" t="n"/>
      <c r="P585" s="110">
        <f>IF(AND(ISNUMBER(O585),ISNUMBER(N585),N(N585)&gt;0),O585/N585-1,"")</f>
        <v/>
      </c>
      <c r="Q585" s="110" t="n">
        <v>69.98999999999999</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Comforter'!BC66</f>
        <v/>
      </c>
      <c r="AE585" s="110">
        <f>'US SL Cooling Comforter'!BF66</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n"/>
      <c r="K586" s="110" t="inlineStr">
        <is>
          <t>B0D4J5Q1TK</t>
        </is>
      </c>
      <c r="L586" s="110" t="inlineStr">
        <is>
          <t>B094C72SZ4</t>
        </is>
      </c>
      <c r="M586" s="110" t="n">
        <v>14</v>
      </c>
      <c r="N586" s="110" t="n">
        <v>39.98</v>
      </c>
      <c r="O586" s="110" t="n">
        <v>44.89</v>
      </c>
      <c r="P586" s="110">
        <f>IF(AND(ISNUMBER(O586),ISNUMBER(N586),N(N586)&gt;0),O586/N586-1,"")</f>
        <v/>
      </c>
      <c r="Q586" s="110" t="n">
        <v>69.98999999999999</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Comforter'!BC67</f>
        <v/>
      </c>
      <c r="AE586" s="110">
        <f>'US SL Cooling Comforter'!BF67</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n"/>
      <c r="K587" s="110" t="inlineStr">
        <is>
          <t>B0GJTG1NBW</t>
        </is>
      </c>
      <c r="L587" s="110" t="inlineStr">
        <is>
          <t>B0GKHZKQ9W</t>
        </is>
      </c>
      <c r="M587" s="110" t="n">
        <v>16</v>
      </c>
      <c r="N587" s="110" t="n">
        <v>59.99</v>
      </c>
      <c r="O587" s="110" t="n"/>
      <c r="P587" s="110">
        <f>IF(AND(ISNUMBER(O587),ISNUMBER(N587),N(N587)&gt;0),O587/N587-1,"")</f>
        <v/>
      </c>
      <c r="Q587" s="110" t="n">
        <v>69.98999999999999</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Comforter'!BC68</f>
        <v/>
      </c>
      <c r="AE587" s="110">
        <f>'US SL Cooling Comforter'!BF68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n"/>
      <c r="K588" s="110" t="inlineStr">
        <is>
          <t>B0GVYJX6MB</t>
        </is>
      </c>
      <c r="L588" s="110" t="inlineStr">
        <is>
          <t>B0GK9776YF</t>
        </is>
      </c>
      <c r="M588" s="110" t="n">
        <v>39</v>
      </c>
      <c r="N588" s="110" t="n">
        <v>51.43</v>
      </c>
      <c r="O588" s="110" t="n"/>
      <c r="P588" s="110">
        <f>IF(AND(ISNUMBER(O588),ISNUMBER(N588),N(N588)&gt;0),O588/N588-1,"")</f>
        <v/>
      </c>
      <c r="Q588" s="110" t="n">
        <v>69.98999999999999</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Comforter'!BC69</f>
        <v/>
      </c>
      <c r="AE588" s="110">
        <f>'US SL Cooling Comforter'!BF69</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n"/>
      <c r="K589" s="110" t="inlineStr">
        <is>
          <t>B0F38CR981</t>
        </is>
      </c>
      <c r="L589" s="110" t="inlineStr">
        <is>
          <t>B0DSPZQ9JG</t>
        </is>
      </c>
      <c r="M589" s="110" t="n">
        <v>19</v>
      </c>
      <c r="N589" s="110" t="n">
        <v>149.99</v>
      </c>
      <c r="O589" s="110" t="n"/>
      <c r="P589" s="110">
        <f>IF(AND(ISNUMBER(O589),ISNUMBER(N589),N(N589)&gt;0),O589/N589-1,"")</f>
        <v/>
      </c>
      <c r="Q589" s="110" t="n">
        <v>69.98999999999999</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Comforter'!BC70</f>
        <v/>
      </c>
      <c r="AE589" s="110">
        <f>'US SL Cooling Comforter'!BF70</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n"/>
      <c r="K590" s="110" t="inlineStr">
        <is>
          <t>B0DYZMVM53</t>
        </is>
      </c>
      <c r="L590" s="110" t="inlineStr">
        <is>
          <t>B0DFW11ZMW</t>
        </is>
      </c>
      <c r="M590" s="110" t="n">
        <v>5</v>
      </c>
      <c r="N590" s="110" t="n">
        <v>59.99</v>
      </c>
      <c r="O590" s="110" t="n"/>
      <c r="P590" s="110">
        <f>IF(AND(ISNUMBER(O590),ISNUMBER(N590),N(N590)&gt;0),O590/N590-1,"")</f>
        <v/>
      </c>
      <c r="Q590" s="110" t="n">
        <v>69.98999999999999</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Comforter'!BC71</f>
        <v/>
      </c>
      <c r="AE590" s="110">
        <f>'US SL Cooling Comforter'!BF71</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n"/>
      <c r="K591" s="110" t="inlineStr">
        <is>
          <t>B0FKTNLQHJ</t>
        </is>
      </c>
      <c r="L591" s="110" t="inlineStr">
        <is>
          <t>B0F7GKNYTQ</t>
        </is>
      </c>
      <c r="M591" s="110" t="n">
        <v>17</v>
      </c>
      <c r="N591" s="110" t="n">
        <v>44.99</v>
      </c>
      <c r="O591" s="110" t="n"/>
      <c r="P591" s="110">
        <f>IF(AND(ISNUMBER(O591),ISNUMBER(N591),N(N591)&gt;0),O591/N591-1,"")</f>
        <v/>
      </c>
      <c r="Q591" s="110" t="n">
        <v>69.98999999999999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Comforter'!BC72</f>
        <v/>
      </c>
      <c r="AE591" s="110">
        <f>'US SL Cooling Comforter'!BF72</f>
        <v/>
      </c>
      <c r="AF591" s="110" t="n"/>
      <c r="AG591" s="110" t="n"/>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n"/>
      <c r="K592" s="110" t="inlineStr">
        <is>
          <t>B099J44BKW</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Comforter'!BC73</f>
        <v/>
      </c>
      <c r="AE592" s="110">
        <f>'US SL Cooling Comforter'!BF73</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n"/>
      <c r="K593" s="110" t="inlineStr">
        <is>
          <t>B0F5WP36DB</t>
        </is>
      </c>
      <c r="L593" s="110" t="inlineStr">
        <is>
          <t>B0G7YZWPHK</t>
        </is>
      </c>
      <c r="M593" s="110" t="n"/>
      <c r="N593" s="110" t="n">
        <v>31.99</v>
      </c>
      <c r="O593" s="110" t="n">
        <v>39.99</v>
      </c>
      <c r="P593" s="110">
        <f>IF(AND(ISNUMBER(O593),ISNUMBER(N593),N(N593)&gt;0),O593/N593-1,"")</f>
        <v/>
      </c>
      <c r="Q593" s="110" t="n">
        <v>69.98999999999999</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Comforter'!BC74</f>
        <v/>
      </c>
      <c r="AE593" s="110">
        <f>'US SL Cooling Comforter'!BF74</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n"/>
      <c r="K594" s="110" t="inlineStr">
        <is>
          <t>B0GXZLZ3KB</t>
        </is>
      </c>
      <c r="L594" s="110" t="inlineStr">
        <is>
          <t>B0GR4L84HS</t>
        </is>
      </c>
      <c r="M594" s="110" t="n">
        <v>1</v>
      </c>
      <c r="N594" s="110" t="n">
        <v>40</v>
      </c>
      <c r="O594" s="110" t="n"/>
      <c r="P594" s="110">
        <f>IF(AND(ISNUMBER(O594),ISNUMBER(N594),N(N594)&gt;0),O594/N594-1,"")</f>
        <v/>
      </c>
      <c r="Q594" s="110" t="n">
        <v>69.98999999999999</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Comforter'!BC75</f>
        <v/>
      </c>
      <c r="AE594" s="110">
        <f>'US SL Cooling Comforter'!BF75</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n"/>
      <c r="K595" s="110" t="inlineStr">
        <is>
          <t>B0GBWB3NSS</t>
        </is>
      </c>
      <c r="L595" s="110" t="inlineStr">
        <is>
          <t>B0GBV12MKL</t>
        </is>
      </c>
      <c r="M595" s="110" t="n"/>
      <c r="N595" s="110" t="n">
        <v>23.99</v>
      </c>
      <c r="O595" s="110" t="n"/>
      <c r="P595" s="110">
        <f>IF(AND(ISNUMBER(O595),ISNUMBER(N595),N(N595)&gt;0),O595/N595-1,"")</f>
        <v/>
      </c>
      <c r="Q595" s="110" t="n">
        <v>69.98999999999999</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Comforter'!BC76</f>
        <v/>
      </c>
      <c r="AE595" s="110">
        <f>'US SL Cooling Comforter'!BF76</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n"/>
      <c r="K596" s="110" t="inlineStr">
        <is>
          <t>B0FDWBSS6T</t>
        </is>
      </c>
      <c r="L596" s="110" t="inlineStr">
        <is>
          <t>B0DYNVCJG9</t>
        </is>
      </c>
      <c r="M596" s="110" t="n"/>
      <c r="N596" s="110" t="n">
        <v>28.99</v>
      </c>
      <c r="O596" s="110" t="n"/>
      <c r="P596" s="110">
        <f>IF(AND(ISNUMBER(O596),ISNUMBER(N596),N(N596)&gt;0),O596/N596-1,"")</f>
        <v/>
      </c>
      <c r="Q596" s="110" t="n">
        <v>69.98999999999999</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Comforter'!BC77</f>
        <v/>
      </c>
      <c r="AE596" s="110">
        <f>'US SL Cooling Comforter'!BF77</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Fitted'!BC103</f>
        <v/>
      </c>
      <c r="AE597" s="110">
        <f>'US SL Cooling Fitted'!BF103</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Fitted'!BC104</f>
        <v/>
      </c>
      <c r="AE598" s="110">
        <f>'US SL Cooling Fitted'!BF104</f>
        <v/>
      </c>
      <c r="AF598" s="110" t="inlineStr">
        <is>
          <t>Queen</t>
        </is>
      </c>
      <c r="AG598" s="110" t="n"/>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Fitted'!BC105</f>
        <v/>
      </c>
      <c r="AE599" s="110">
        <f>'US SL Cooling Fitted'!BF105</f>
        <v/>
      </c>
      <c r="AF599" s="110" t="inlineStr">
        <is>
          <t>King</t>
        </is>
      </c>
      <c r="AG599" s="110" t="n"/>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37.99</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Fitted'!BC106</f>
        <v/>
      </c>
      <c r="AE600" s="110">
        <f>'US SL Cooling Fitted'!BF106</f>
        <v/>
      </c>
      <c r="AF600" s="110" t="inlineStr">
        <is>
          <t>Queen</t>
        </is>
      </c>
      <c r="AG600" s="110" t="n"/>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n"/>
      <c r="K601" s="110" t="inlineStr">
        <is>
          <t>B0C14HFDS1</t>
        </is>
      </c>
      <c r="L601" s="110" t="inlineStr">
        <is>
          <t>B0D4Y6RKLL</t>
        </is>
      </c>
      <c r="M601" s="110" t="n">
        <v>36</v>
      </c>
      <c r="N601" s="110" t="n">
        <v>111.2</v>
      </c>
      <c r="O601" s="110" t="n">
        <v>139</v>
      </c>
      <c r="P601" s="110">
        <f>IF(AND(ISNUMBER(O601),ISNUMBER(N601),N(N601)&gt;0),O601/N601-1,"")</f>
        <v/>
      </c>
      <c r="Q601" s="110" t="n">
        <v>35.99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Fitted'!BC107</f>
        <v/>
      </c>
      <c r="AE601" s="110">
        <f>'US SL Cooling Fitted'!BF107</f>
        <v/>
      </c>
      <c r="AF601" s="110" t="inlineStr">
        <is>
          <t>Full</t>
        </is>
      </c>
      <c r="AG601" s="110" t="inlineStr">
        <is>
          <t>Light Blue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n"/>
      <c r="K602" s="110" t="inlineStr">
        <is>
          <t>B0DT14Y4VJ</t>
        </is>
      </c>
      <c r="L602" s="110" t="inlineStr">
        <is>
          <t>B0DMNMPVJP</t>
        </is>
      </c>
      <c r="M602" s="110" t="n">
        <v>23</v>
      </c>
      <c r="N602" s="110" t="n">
        <v>74.98999999999999</v>
      </c>
      <c r="O602" s="110" t="n"/>
      <c r="P602" s="110">
        <f>IF(AND(ISNUMBER(O602),ISNUMBER(N602),N(N602)&gt;0),O602/N602-1,"")</f>
        <v/>
      </c>
      <c r="Q602" s="110" t="n">
        <v>37.99</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Fitted'!BC108</f>
        <v/>
      </c>
      <c r="AE602" s="110">
        <f>'US SL Cooling Fitted'!BF108</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n"/>
      <c r="K603" s="110" t="inlineStr">
        <is>
          <t>B0HDC7BMTC</t>
        </is>
      </c>
      <c r="L603" s="110" t="inlineStr">
        <is>
          <t>B0FX8K1CG9</t>
        </is>
      </c>
      <c r="M603" s="110" t="n">
        <v>10</v>
      </c>
      <c r="N603" s="110" t="n">
        <v>42.99</v>
      </c>
      <c r="O603" s="110" t="n">
        <v>59.99</v>
      </c>
      <c r="P603" s="110">
        <f>IF(AND(ISNUMBER(O603),ISNUMBER(N603),N(N603)&gt;0),O603/N603-1,"")</f>
        <v/>
      </c>
      <c r="Q603" s="110" t="n">
        <v>37.99</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Fitted'!BC109</f>
        <v/>
      </c>
      <c r="AE603" s="110">
        <f>'US SL Cooling Fitted'!BF109</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n"/>
      <c r="K604" s="110" t="inlineStr">
        <is>
          <t>B0GNMKSLRZ</t>
        </is>
      </c>
      <c r="L604" s="110" t="inlineStr">
        <is>
          <t>B0FQPCYCVQ</t>
        </is>
      </c>
      <c r="M604" s="110" t="n"/>
      <c r="N604" s="110" t="n">
        <v>29.99</v>
      </c>
      <c r="O604" s="110" t="n"/>
      <c r="P604" s="110">
        <f>IF(AND(ISNUMBER(O604),ISNUMBER(N604),N(N604)&gt;0),O604/N604-1,"")</f>
        <v/>
      </c>
      <c r="Q604" s="110" t="n">
        <v>37.99</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Fitted'!BC110</f>
        <v/>
      </c>
      <c r="AE604" s="110">
        <f>'US SL Cooling Fitted'!BF110</f>
        <v/>
      </c>
      <c r="AF604" s="110" t="n"/>
      <c r="AG604" s="110" t="n"/>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Fitted'!BC111</f>
        <v/>
      </c>
      <c r="AE605" s="110">
        <f>'US SL Cooling Fitted'!BF111</f>
        <v/>
      </c>
      <c r="AF605" s="110" t="inlineStr">
        <is>
          <t>Queen</t>
        </is>
      </c>
      <c r="AG605" s="110" t="n"/>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n"/>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Fitted'!BC112</f>
        <v/>
      </c>
      <c r="AE606" s="110">
        <f>'US SL Cooling Fitted'!BF112</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Fitted'!BC113</f>
        <v/>
      </c>
      <c r="AE607" s="110">
        <f>'US SL Cooling Fitted'!BF113</f>
        <v/>
      </c>
      <c r="AF607" s="110" t="inlineStr">
        <is>
          <t>King</t>
        </is>
      </c>
      <c r="AG607" s="110" t="n"/>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n"/>
      <c r="K614" s="110" t="inlineStr">
        <is>
          <t>B089VRY7KD</t>
        </is>
      </c>
      <c r="L614" s="110" t="inlineStr">
        <is>
          <t>B089VT34WN</t>
        </is>
      </c>
      <c r="M614" s="110" t="n"/>
      <c r="N614" s="110" t="n">
        <v>36.99</v>
      </c>
      <c r="O614" s="110" t="n"/>
      <c r="P614" s="110">
        <f>IF(AND(ISNUMBER(O614),ISNUMBER(N614),N(N614)&gt;0),O614/N614-1,"")</f>
        <v/>
      </c>
      <c r="Q614" s="110" t="n">
        <v>41.99</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n"/>
      <c r="K615" s="110" t="inlineStr">
        <is>
          <t>B0D7V5YL6V</t>
        </is>
      </c>
      <c r="L615" s="110" t="inlineStr">
        <is>
          <t>B0CRPTW9GV</t>
        </is>
      </c>
      <c r="M615" s="110" t="n"/>
      <c r="N615" s="110" t="n">
        <v>27.99</v>
      </c>
      <c r="O615" s="110" t="n"/>
      <c r="P615" s="110">
        <f>IF(AND(ISNUMBER(O615),ISNUMBER(N615),N(N615)&gt;0),O615/N615-1,"")</f>
        <v/>
      </c>
      <c r="Q615" s="110" t="n">
        <v>41.99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n"/>
      <c r="K620" s="110" t="inlineStr">
        <is>
          <t>B0D14LL4GY</t>
        </is>
      </c>
      <c r="L620" s="110" t="inlineStr">
        <is>
          <t>B0FH51CVXT</t>
        </is>
      </c>
      <c r="M620" s="110" t="n"/>
      <c r="N620" s="110" t="n">
        <v>46.99</v>
      </c>
      <c r="O620" s="110" t="n"/>
      <c r="P620" s="110">
        <f>IF(AND(ISNUMBER(O620),ISNUMBER(N620),N(N620)&gt;0),O620/N620-1,"")</f>
        <v/>
      </c>
      <c r="Q620" s="110" t="n">
        <v>41.99</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n"/>
      <c r="AG620" s="110" t="n"/>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n"/>
      <c r="K621" s="110" t="inlineStr">
        <is>
          <t>B0D1KPS93N</t>
        </is>
      </c>
      <c r="L621" s="110" t="inlineStr">
        <is>
          <t>B0D1KHV9TM</t>
        </is>
      </c>
      <c r="M621" s="110" t="n"/>
      <c r="N621" s="110" t="n">
        <v>29.99</v>
      </c>
      <c r="O621" s="110" t="n"/>
      <c r="P621" s="110">
        <f>IF(AND(ISNUMBER(O621),ISNUMBER(N621),N(N621)&gt;0),O621/N621-1,"")</f>
        <v/>
      </c>
      <c r="Q621" s="110" t="n">
        <v>41.99</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n"/>
      <c r="AG621" s="110" t="n"/>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n"/>
      <c r="K624" s="110" t="inlineStr">
        <is>
          <t>B08MX8D8KK</t>
        </is>
      </c>
      <c r="L624" s="110" t="inlineStr">
        <is>
          <t>B0FC6F4RYY</t>
        </is>
      </c>
      <c r="M624" s="110" t="n"/>
      <c r="N624" s="110" t="n">
        <v>32.99</v>
      </c>
      <c r="O624" s="110" t="n"/>
      <c r="P624" s="110">
        <f>IF(AND(ISNUMBER(O624),ISNUMBER(N624),N(N624)&gt;0),O624/N624-1,"")</f>
        <v/>
      </c>
      <c r="Q624" s="110" t="n">
        <v>41.99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n"/>
      <c r="AG624" s="110" t="n"/>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n"/>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n"/>
      <c r="AG625" s="110" t="n"/>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n"/>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n"/>
      <c r="AG626" s="110" t="n"/>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n"/>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n"/>
      <c r="AG628" s="110" t="inlineStr">
        <is>
          <t>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n"/>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n"/>
      <c r="AG629" s="110" t="inlineStr">
        <is>
          <t>Cream</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n"/>
      <c r="AG630" s="110" t="inlineStr">
        <is>
          <t>Linen</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n"/>
      <c r="AG631" s="110" t="inlineStr">
        <is>
          <t>Black</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n"/>
      <c r="AG632" s="110" t="inlineStr">
        <is>
          <t>Linen</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n"/>
      <c r="AG633" s="110" t="inlineStr">
        <is>
          <t>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n"/>
      <c r="AG634" s="110" t="inlineStr">
        <is>
          <t>Black</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n"/>
      <c r="AG635" s="110" t="inlineStr">
        <is>
          <t>Linen</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n"/>
      <c r="AG636" s="110" t="inlineStr">
        <is>
          <t>Ivory</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n"/>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n"/>
      <c r="AG637" s="110" t="inlineStr">
        <is>
          <t>Cream</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n"/>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n"/>
      <c r="AG638" s="110" t="inlineStr">
        <is>
          <t>Linen</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n"/>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n"/>
      <c r="AG640" s="110" t="inlineStr">
        <is>
          <t>Linen</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n"/>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n"/>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n"/>
      <c r="AG643" s="110" t="inlineStr">
        <is>
          <t>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n"/>
      <c r="AG644" s="110" t="inlineStr">
        <is>
          <t>Linen</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n"/>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n"/>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n"/>
      <c r="K647" s="110" t="inlineStr">
        <is>
          <t>B0GMBGGXCX</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n"/>
      <c r="AG647" s="110" t="inlineStr">
        <is>
          <t>Linen</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Chakir Turkish</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Towel'!BC51</f>
        <v/>
      </c>
      <c r="AE648" s="110">
        <f>'US DC Beach Towel'!BF51</f>
        <v/>
      </c>
      <c r="AF648" s="110" t="n"/>
      <c r="AG648" s="110" t="inlineStr">
        <is>
          <t>Sand</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n"/>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Towel'!BC52</f>
        <v/>
      </c>
      <c r="AE649" s="110">
        <f>'US DC Beach Towel'!BF52</f>
        <v/>
      </c>
      <c r="AF649" s="110" t="n"/>
      <c r="AG649" s="110" t="n"/>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n"/>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Towel'!BC53</f>
        <v/>
      </c>
      <c r="AE650" s="110">
        <f>'US DC Beach Towel'!BF53</f>
        <v/>
      </c>
      <c r="AF650" s="110" t="n"/>
      <c r="AG650" s="110" t="n"/>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Towel'!BC54</f>
        <v/>
      </c>
      <c r="AE651" s="110">
        <f>'US DC Beach Towel'!BF54</f>
        <v/>
      </c>
      <c r="AF651" s="110" t="n"/>
      <c r="AG651" s="110" t="n"/>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n"/>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Towel'!BC55</f>
        <v/>
      </c>
      <c r="AE652" s="110">
        <f>'US DC Beach Towel'!BF55</f>
        <v/>
      </c>
      <c r="AF652" s="110" t="n"/>
      <c r="AG652" s="110" t="n"/>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Towel'!BC56</f>
        <v/>
      </c>
      <c r="AE653" s="110">
        <f>'US DC Beach Towel'!BF56</f>
        <v/>
      </c>
      <c r="AF653" s="110" t="n"/>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Towel'!BC57</f>
        <v/>
      </c>
      <c r="AE654" s="110">
        <f>'US DC Beach Towel'!BF57</f>
        <v/>
      </c>
      <c r="AF654" s="110" t="n"/>
      <c r="AG654" s="110" t="inlineStr">
        <is>
          <t>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Towel'!BC58</f>
        <v/>
      </c>
      <c r="AE655" s="110">
        <f>'US DC Beach Towel'!BF58</f>
        <v/>
      </c>
      <c r="AF655" s="110" t="n"/>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n"/>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Towel'!BC59</f>
        <v/>
      </c>
      <c r="AE656" s="110">
        <f>'US DC Beach Towel'!BF59</f>
        <v/>
      </c>
      <c r="AF656" s="110" t="n"/>
      <c r="AG656" s="110" t="n"/>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n"/>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Towel'!BC60</f>
        <v/>
      </c>
      <c r="AE657" s="110">
        <f>'US DC Beach Towel'!BF60</f>
        <v/>
      </c>
      <c r="AF657" s="110" t="n"/>
      <c r="AG657" s="110" t="n"/>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Towel'!BC61</f>
        <v/>
      </c>
      <c r="AE658" s="110">
        <f>'US DC Beach Towel'!BF61</f>
        <v/>
      </c>
      <c r="AF658" s="110" t="n"/>
      <c r="AG658" s="110" t="inlineStr">
        <is>
          <t>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n"/>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Towel'!BC62</f>
        <v/>
      </c>
      <c r="AE659" s="110">
        <f>'US DC Beach Towel'!BF62</f>
        <v/>
      </c>
      <c r="AF659" s="110" t="n"/>
      <c r="AG659" s="110" t="inlineStr">
        <is>
          <t>Sand</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Towel'!BC63</f>
        <v/>
      </c>
      <c r="AE660" s="110">
        <f>'US DC Beach Towel'!BF63</f>
        <v/>
      </c>
      <c r="AF660" s="110" t="n"/>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Sign'!BC45</f>
        <v/>
      </c>
      <c r="AE661" s="110">
        <f>'US DC Welcome Sign'!BF45</f>
        <v/>
      </c>
      <c r="AF661" s="110" t="n"/>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Sign'!BC46</f>
        <v/>
      </c>
      <c r="AE662" s="110">
        <f>'US DC Welcome Sign'!BF46</f>
        <v/>
      </c>
      <c r="AF662" s="110" t="n"/>
      <c r="AG662" s="110" t="n"/>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Sign'!BC47</f>
        <v/>
      </c>
      <c r="AE663" s="110">
        <f>'US DC Welcome Sign'!BF47</f>
        <v/>
      </c>
      <c r="AF663" s="110" t="n"/>
      <c r="AG663" s="110" t="inlineStr">
        <is>
          <t>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n"/>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Sign'!BC48</f>
        <v/>
      </c>
      <c r="AE664" s="110">
        <f>'US DC Welcome Sign'!BF48</f>
        <v/>
      </c>
      <c r="AF664" s="110" t="n"/>
      <c r="AG664" s="110" t="n"/>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Sign'!BC49</f>
        <v/>
      </c>
      <c r="AE665" s="110">
        <f>'US DC Welcome Sign'!BF49</f>
        <v/>
      </c>
      <c r="AF665" s="110" t="n"/>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Sign'!BC50</f>
        <v/>
      </c>
      <c r="AE666" s="110">
        <f>'US DC Welcome Sign'!BF50</f>
        <v/>
      </c>
      <c r="AF666" s="110" t="n"/>
      <c r="AG666" s="110" t="n"/>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Sign'!BC51</f>
        <v/>
      </c>
      <c r="AE667" s="110">
        <f>'US DC Welcome Sign'!BF51</f>
        <v/>
      </c>
      <c r="AF667" s="110" t="n"/>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n"/>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Sign'!BC52</f>
        <v/>
      </c>
      <c r="AE668" s="110">
        <f>'US DC Welcome Sign'!BF52</f>
        <v/>
      </c>
      <c r="AF668" s="110" t="n"/>
      <c r="AG668" s="110" t="n"/>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Sign'!BC53</f>
        <v/>
      </c>
      <c r="AE669" s="110">
        <f>'US DC Welcome Sign'!BF53</f>
        <v/>
      </c>
      <c r="AF669" s="110" t="n"/>
      <c r="AG669" s="110" t="n"/>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n"/>
      <c r="K670" s="110" t="inlineStr">
        <is>
          <t>B0HDS72F19</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Sign'!BC54</f>
        <v/>
      </c>
      <c r="AE670" s="110">
        <f>'US DC Welcome Sign'!BF54</f>
        <v/>
      </c>
      <c r="AF670" s="110" t="n"/>
      <c r="AG670" s="110" t="n"/>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Sign'!BC55</f>
        <v/>
      </c>
      <c r="AE671" s="110">
        <f>'US DC Welcome Sign'!BF55</f>
        <v/>
      </c>
      <c r="AF671" s="110" t="n"/>
      <c r="AG671" s="110" t="n"/>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Sign'!BC56</f>
        <v/>
      </c>
      <c r="AE672" s="110">
        <f>'US DC Welcome Sign'!BF56</f>
        <v/>
      </c>
      <c r="AF672" s="110" t="n"/>
      <c r="AG672" s="110" t="n"/>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n"/>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Sign'!BC57</f>
        <v/>
      </c>
      <c r="AE673" s="110">
        <f>'US DC Welcome Sign'!BF57</f>
        <v/>
      </c>
      <c r="AF673" s="110" t="n"/>
      <c r="AG673" s="110" t="n"/>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Sign'!BC58</f>
        <v/>
      </c>
      <c r="AE674" s="110">
        <f>'US DC Welcome Sign'!BF58</f>
        <v/>
      </c>
      <c r="AF674" s="110" t="n"/>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n"/>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Sign'!BC59</f>
        <v/>
      </c>
      <c r="AE675" s="110">
        <f>'US DC Welcome Sign'!BF59</f>
        <v/>
      </c>
      <c r="AF675" s="110" t="n"/>
      <c r="AG675" s="110" t="n"/>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n"/>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Sign'!BC60</f>
        <v/>
      </c>
      <c r="AE676" s="110">
        <f>'US DC Welcome Sign'!BF60</f>
        <v/>
      </c>
      <c r="AF676" s="110" t="n"/>
      <c r="AG676" s="110" t="n"/>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B0GPNMM78R</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Sign'!BC61</f>
        <v/>
      </c>
      <c r="AE677" s="110">
        <f>'US DC Welcome Sign'!BF61</f>
        <v/>
      </c>
      <c r="AF677" s="110" t="n"/>
      <c r="AG677" s="110" t="n"/>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n"/>
      <c r="K678" s="110" t="inlineStr">
        <is>
          <t>B0D25V1C84</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Cover'!BC51</f>
        <v/>
      </c>
      <c r="AE678" s="110">
        <f>'US DC Chair Cover'!BF51</f>
        <v/>
      </c>
      <c r="AF678" s="110" t="n"/>
      <c r="AG678" s="110" t="n"/>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Cover'!BC52</f>
        <v/>
      </c>
      <c r="AE679" s="110">
        <f>'US DC Chair Cover'!BF52</f>
        <v/>
      </c>
      <c r="AF679" s="110" t="n"/>
      <c r="AG679" s="110" t="n"/>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Cover'!BC53</f>
        <v/>
      </c>
      <c r="AE680" s="110">
        <f>'US DC Chair Cover'!BF53</f>
        <v/>
      </c>
      <c r="AF680" s="110" t="n"/>
      <c r="AG680" s="110" t="n"/>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Cover'!BC54</f>
        <v/>
      </c>
      <c r="AE681" s="110">
        <f>'US DC Chair Cover'!BF54</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Cover'!BC55</f>
        <v/>
      </c>
      <c r="AE682" s="110">
        <f>'US DC Chair Cover'!BF55</f>
        <v/>
      </c>
      <c r="AF682" s="110" t="n"/>
      <c r="AG682" s="110" t="n"/>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n"/>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Cover'!BC56</f>
        <v/>
      </c>
      <c r="AE683" s="110">
        <f>'US DC Chair Cover'!BF56</f>
        <v/>
      </c>
      <c r="AF683" s="110" t="n"/>
      <c r="AG683" s="110" t="n"/>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n"/>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Cover'!BC57</f>
        <v/>
      </c>
      <c r="AE684" s="110">
        <f>'US DC Chair Cover'!BF57</f>
        <v/>
      </c>
      <c r="AF684" s="110" t="n"/>
      <c r="AG684" s="110" t="n"/>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Cover'!BC58</f>
        <v/>
      </c>
      <c r="AE685" s="110">
        <f>'US DC Chair Cover'!BF58</f>
        <v/>
      </c>
      <c r="AF685" s="110" t="n"/>
      <c r="AG685" s="110" t="n"/>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Cover'!BC59</f>
        <v/>
      </c>
      <c r="AE686" s="110">
        <f>'US DC Chair Cover'!BF59</f>
        <v/>
      </c>
      <c r="AF686" s="110" t="n"/>
      <c r="AG686" s="110" t="n"/>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Cover'!BC60</f>
        <v/>
      </c>
      <c r="AE687" s="110">
        <f>'US DC Chair Cover'!BF60</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Cover'!BC61</f>
        <v/>
      </c>
      <c r="AE688" s="110">
        <f>'US DC Chair Cover'!BF61</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Cover'!BC62</f>
        <v/>
      </c>
      <c r="AE689" s="110">
        <f>'US DC Chair Cover'!BF62</f>
        <v/>
      </c>
      <c r="AF689" s="110" t="n"/>
      <c r="AG689" s="110" t="n"/>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n"/>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Cover'!BC63</f>
        <v/>
      </c>
      <c r="AE690" s="110">
        <f>'US DC Chair Cover'!BF63</f>
        <v/>
      </c>
      <c r="AF690" s="110" t="n"/>
      <c r="AG690" s="110" t="n"/>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Cover'!BC64</f>
        <v/>
      </c>
      <c r="AE691" s="110">
        <f>'US DC Chair Cover'!BF64</f>
        <v/>
      </c>
      <c r="AF691" s="110" t="n"/>
      <c r="AG691" s="110" t="n"/>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n"/>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Cover'!BC65</f>
        <v/>
      </c>
      <c r="AE692" s="110">
        <f>'US DC Chair Cover'!BF65</f>
        <v/>
      </c>
      <c r="AF692" s="110" t="n"/>
      <c r="AG692" s="110" t="n"/>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Cover'!BC66</f>
        <v/>
      </c>
      <c r="AE693" s="110">
        <f>'US DC Chair Cover'!BF66</f>
        <v/>
      </c>
      <c r="AF693" s="110" t="n"/>
      <c r="AG693" s="110" t="n"/>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n"/>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Cover'!BC67</f>
        <v/>
      </c>
      <c r="AE694" s="110">
        <f>'US DC Chair Cover'!BF67</f>
        <v/>
      </c>
      <c r="AF694" s="110" t="n"/>
      <c r="AG694" s="110" t="n"/>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NORTHERN BROTHERS</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Cover'!BC68</f>
        <v/>
      </c>
      <c r="AE695" s="110">
        <f>'US DC Chair Cover'!BF68</f>
        <v/>
      </c>
      <c r="AF695" s="110" t="n"/>
      <c r="AG695" s="110" t="n"/>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n"/>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Cover'!BC69</f>
        <v/>
      </c>
      <c r="AE696" s="110">
        <f>'US DC Chair Cover'!BF69</f>
        <v/>
      </c>
      <c r="AF696" s="110" t="n"/>
      <c r="AG696" s="110" t="n"/>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n"/>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Cover'!BC70</f>
        <v/>
      </c>
      <c r="AE697" s="110">
        <f>'US DC Chair Cover'!BF70</f>
        <v/>
      </c>
      <c r="AF697" s="110" t="n"/>
      <c r="AG697" s="110" t="n"/>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n"/>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Cover'!BC71</f>
        <v/>
      </c>
      <c r="AE698" s="110">
        <f>'US DC Chair Cover'!BF71</f>
        <v/>
      </c>
      <c r="AF698" s="110" t="n"/>
      <c r="AG698" s="110" t="n"/>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n"/>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Cover'!BC72</f>
        <v/>
      </c>
      <c r="AE699" s="110">
        <f>'US DC Chair Cover'!BF72</f>
        <v/>
      </c>
      <c r="AF699" s="110" t="n"/>
      <c r="AG699" s="110" t="n"/>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n"/>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Cover'!BC73</f>
        <v/>
      </c>
      <c r="AE700" s="110">
        <f>'US DC Chair Cover'!BF73</f>
        <v/>
      </c>
      <c r="AF700" s="110" t="n"/>
      <c r="AG700"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2026-10-14T19:10:15Z</dcterms:created>
  <dcterms:modified xmlns:dcterms="http://purl.org/dc/terms/" xmlns:xsi="http://www.w3.org/2001/XMLSchema-instance" xsi:type="dcterms:W3CDTF">2026-10-14T19:10:23Z</dcterms:modified>
</cp:coreProperties>
</file>