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o\Documents\EXCEL\"/>
    </mc:Choice>
  </mc:AlternateContent>
  <xr:revisionPtr revIDLastSave="0" documentId="8_{46F60A05-FCC5-444E-A22F-82CF1E2FAA97}" xr6:coauthVersionLast="47" xr6:coauthVersionMax="47" xr10:uidLastSave="{00000000-0000-0000-0000-000000000000}"/>
  <bookViews>
    <workbookView xWindow="-120" yWindow="-120" windowWidth="29040" windowHeight="15840" activeTab="2" xr2:uid="{90C8B76F-94CC-42C2-A09A-02DBE791616B}"/>
  </bookViews>
  <sheets>
    <sheet name="TASKS" sheetId="2" r:id="rId1"/>
    <sheet name="DATA" sheetId="1" r:id="rId2"/>
    <sheet name="exercises_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8" i="3" l="1"/>
  <c r="D79" i="3"/>
  <c r="D80" i="3"/>
  <c r="D81" i="3"/>
  <c r="D82" i="3"/>
  <c r="D83" i="3"/>
  <c r="D77" i="3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68" i="3" a="1"/>
  <c r="D68" i="3" s="1"/>
  <c r="C78" i="3"/>
  <c r="C79" i="3"/>
  <c r="C80" i="3"/>
  <c r="C81" i="3"/>
  <c r="C82" i="3"/>
  <c r="C83" i="3"/>
  <c r="C77" i="3"/>
  <c r="B68" i="3" a="1"/>
  <c r="B68" i="3" s="1"/>
  <c r="C68" i="3" s="1"/>
  <c r="C65" i="3"/>
  <c r="F65" i="3" s="1" a="1"/>
  <c r="F65" i="3" s="1"/>
  <c r="D58" i="3"/>
  <c r="D59" i="3"/>
  <c r="D60" i="3"/>
  <c r="D61" i="3"/>
  <c r="D62" i="3"/>
  <c r="D63" i="3"/>
  <c r="D57" i="3"/>
  <c r="E57" i="3" s="1"/>
  <c r="F57" i="3" s="1" a="1"/>
  <c r="F57" i="3" s="1"/>
  <c r="C49" i="3" a="1"/>
  <c r="C49" i="3" s="1"/>
  <c r="D49" i="3" s="1"/>
  <c r="D45" i="3"/>
  <c r="C46" i="3"/>
  <c r="E46" i="3" s="1"/>
  <c r="C45" i="3"/>
  <c r="E45" i="3" s="1"/>
  <c r="C44" i="3"/>
  <c r="E44" i="3" s="1"/>
  <c r="B35" i="3" a="1"/>
  <c r="B35" i="3" s="1"/>
  <c r="C35" i="3" s="1"/>
  <c r="E28" i="3"/>
  <c r="E29" i="3"/>
  <c r="E30" i="3"/>
  <c r="E31" i="3"/>
  <c r="E32" i="3"/>
  <c r="E33" i="3"/>
  <c r="F33" i="3" s="1"/>
  <c r="E27" i="3"/>
  <c r="D28" i="3"/>
  <c r="D29" i="3"/>
  <c r="D30" i="3"/>
  <c r="D31" i="3"/>
  <c r="F31" i="3" s="1"/>
  <c r="D32" i="3"/>
  <c r="D33" i="3"/>
  <c r="D27" i="3"/>
  <c r="B27" i="3" a="1"/>
  <c r="B27" i="3" s="1"/>
  <c r="C24" i="3"/>
  <c r="D21" i="3"/>
  <c r="C21" i="3"/>
  <c r="C18" i="3"/>
  <c r="C13" i="3"/>
  <c r="C10" i="3"/>
  <c r="C5" i="3"/>
  <c r="C2" i="3"/>
  <c r="F30" i="3" l="1"/>
  <c r="C73" i="3"/>
  <c r="C72" i="3"/>
  <c r="F29" i="3"/>
  <c r="C71" i="3"/>
  <c r="D55" i="3"/>
  <c r="C70" i="3"/>
  <c r="C69" i="3"/>
  <c r="D53" i="3"/>
  <c r="D52" i="3"/>
  <c r="D44" i="3"/>
  <c r="D51" i="3"/>
  <c r="F27" i="3"/>
  <c r="D46" i="3"/>
  <c r="D50" i="3"/>
  <c r="E49" i="3" s="1"/>
  <c r="F49" i="3" s="1" a="1"/>
  <c r="F49" i="3" s="1"/>
  <c r="F32" i="3"/>
  <c r="D54" i="3"/>
  <c r="C74" i="3"/>
  <c r="F28" i="3"/>
  <c r="G27" i="3" s="1"/>
  <c r="H27" i="3" s="1"/>
  <c r="C40" i="3"/>
  <c r="C39" i="3"/>
  <c r="C38" i="3"/>
  <c r="C37" i="3"/>
  <c r="C36" i="3"/>
  <c r="E21" i="3"/>
  <c r="C4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<sst xmlns="http://schemas.openxmlformats.org/spreadsheetml/2006/main" count="140" uniqueCount="68">
  <si>
    <t>Month</t>
  </si>
  <si>
    <t>App</t>
  </si>
  <si>
    <t>Downloads</t>
  </si>
  <si>
    <t>Uninstalls</t>
  </si>
  <si>
    <t>5 star ratings</t>
  </si>
  <si>
    <t>1 star ratings</t>
  </si>
  <si>
    <t>Total ratings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</si>
  <si>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</si>
  <si>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</si>
  <si>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</si>
  <si>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</si>
  <si>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</si>
  <si>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</si>
  <si>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</si>
  <si>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Business Questions</t>
  </si>
  <si>
    <t>Total downloads for Sugar Rush</t>
  </si>
  <si>
    <t>Total downloads for C apps</t>
  </si>
  <si>
    <t>Uninstalls in December 2021</t>
  </si>
  <si>
    <t>Downloads in Oct, Nov, Dec 2021</t>
  </si>
  <si>
    <t>How many times we had more than 8000 downloads per app month?</t>
  </si>
  <si>
    <t>5 star rating % for Sugar Rush</t>
  </si>
  <si>
    <t>Average uninstalls for Subway Wafers</t>
  </si>
  <si>
    <t>Which month has highest uninstall ratio?</t>
  </si>
  <si>
    <t>Average monthly downloads</t>
  </si>
  <si>
    <t>Most downloads in any month / app? 2nd and 3rd places also?</t>
  </si>
  <si>
    <t>Which month and app was that?</t>
  </si>
  <si>
    <t>In October 2021, which app has most 1star ratings?</t>
  </si>
  <si>
    <t>Does it change by December 2021?</t>
  </si>
  <si>
    <t>What are the best download figures for each app?</t>
  </si>
  <si>
    <t>What is the least downloaded app in each month?</t>
  </si>
  <si>
    <t>Homework Problems:</t>
  </si>
  <si>
    <t>H1</t>
  </si>
  <si>
    <t>What is the cumulative downloads for each app? Which app had most downloads so far?</t>
  </si>
  <si>
    <t>H2</t>
  </si>
  <si>
    <t xml:space="preserve">Which app had most cumulative active installs (ie downloads - uninstalls) as of December 2021? </t>
  </si>
  <si>
    <t>H3</t>
  </si>
  <si>
    <t>Which app grew the most in the last 3 months of the year by number of installs, compared to the previous three months?</t>
  </si>
  <si>
    <t>APP</t>
  </si>
  <si>
    <t>TOTAL_DOWN</t>
  </si>
  <si>
    <t>SUGAR RUSH</t>
  </si>
  <si>
    <t>C</t>
  </si>
  <si>
    <t>start</t>
  </si>
  <si>
    <t>end</t>
  </si>
  <si>
    <t>Months</t>
  </si>
  <si>
    <t>Num Downloads</t>
  </si>
  <si>
    <t xml:space="preserve">count </t>
  </si>
  <si>
    <t>app</t>
  </si>
  <si>
    <t>5 stars</t>
  </si>
  <si>
    <t>total stars</t>
  </si>
  <si>
    <t>% 5 STARS</t>
  </si>
  <si>
    <t>AVG UNISTALLS</t>
  </si>
  <si>
    <t>MONTH</t>
  </si>
  <si>
    <t>MONTH VALUES</t>
  </si>
  <si>
    <t xml:space="preserve">INSTALL </t>
  </si>
  <si>
    <t>UNINSTALL</t>
  </si>
  <si>
    <t>RATIO UNISTALLS VS TOTAL</t>
  </si>
  <si>
    <t>MAX RATIO</t>
  </si>
  <si>
    <t>avg down per month</t>
  </si>
  <si>
    <t>Most download</t>
  </si>
  <si>
    <t>Apps</t>
  </si>
  <si>
    <t>NAME OF THE APP</t>
  </si>
  <si>
    <t>NOTE: XLOOKUP/INDEX+MATCH ONLY RETURN THEFIRST OCURRENCE</t>
  </si>
  <si>
    <t>YOU NEED TO USE FILTER FUNCTION WHEN YOU HAVE AN ARRAY TO LOOK  THTA POSIIBLY CONTAIN REPEAT VALUES</t>
  </si>
  <si>
    <t xml:space="preserve">USING MAXIFS </t>
  </si>
  <si>
    <t>MAX DOWNALODS</t>
  </si>
  <si>
    <t>MIN DOWNLOAS</t>
  </si>
  <si>
    <t>1 star VOTES</t>
  </si>
  <si>
    <t>App/s higher voted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</si>
</sst>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409]mmmm\-yy;@"/>
    <numFmt numFmtId="171" formatCode="yyyy\-mm\-dd;@"/>
  </numFmts>
  <fonts count="15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9" fontId="4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1"/>
    <xf numFmtId="0" fontId="4" fillId="0" borderId="0" xfId="1" applyAlignment="1">
      <alignment horizontal="center"/>
    </xf>
    <xf numFmtId="0" fontId="5" fillId="2" borderId="4" xfId="1" applyFont="1" applyFill="1" applyBorder="1"/>
    <xf numFmtId="0" fontId="4" fillId="0" borderId="0" xfId="1" applyAlignment="1">
      <alignment horizontal="center" vertical="top" wrapText="1"/>
    </xf>
    <xf numFmtId="0" fontId="6" fillId="4" borderId="4" xfId="1" applyFont="1" applyFill="1" applyBorder="1"/>
    <xf numFmtId="168" fontId="7" fillId="0" borderId="0" xfId="1" applyNumberFormat="1" applyFont="1" applyAlignment="1">
      <alignment horizontal="left"/>
    </xf>
    <xf numFmtId="0" fontId="7" fillId="0" borderId="0" xfId="1" applyFont="1"/>
    <xf numFmtId="0" fontId="7" fillId="0" borderId="0" xfId="1" applyFont="1" applyAlignment="1">
      <alignment horizontal="right"/>
    </xf>
    <xf numFmtId="168" fontId="8" fillId="0" borderId="0" xfId="1" applyNumberFormat="1" applyFont="1" applyAlignment="1">
      <alignment horizontal="left"/>
    </xf>
    <xf numFmtId="0" fontId="8" fillId="0" borderId="0" xfId="1" applyFont="1"/>
    <xf numFmtId="0" fontId="8" fillId="0" borderId="0" xfId="1" applyFont="1" applyAlignment="1">
      <alignment horizontal="right"/>
    </xf>
    <xf numFmtId="0" fontId="9" fillId="2" borderId="4" xfId="1" applyFont="1" applyFill="1" applyBorder="1"/>
    <xf numFmtId="0" fontId="9" fillId="0" borderId="1" xfId="1" applyFont="1" applyBorder="1"/>
    <xf numFmtId="0" fontId="9" fillId="3" borderId="2" xfId="1" applyFont="1" applyFill="1" applyBorder="1"/>
    <xf numFmtId="0" fontId="9" fillId="0" borderId="2" xfId="1" applyFont="1" applyBorder="1"/>
    <xf numFmtId="0" fontId="9" fillId="0" borderId="3" xfId="1" applyFont="1" applyBorder="1"/>
    <xf numFmtId="0" fontId="9" fillId="0" borderId="0" xfId="1" applyFont="1"/>
    <xf numFmtId="0" fontId="10" fillId="4" borderId="4" xfId="1" applyFont="1" applyFill="1" applyBorder="1"/>
    <xf numFmtId="0" fontId="9" fillId="0" borderId="1" xfId="1" applyFont="1" applyBorder="1" applyAlignment="1">
      <alignment vertical="top" wrapText="1"/>
    </xf>
    <xf numFmtId="0" fontId="9" fillId="3" borderId="2" xfId="1" applyFont="1" applyFill="1" applyBorder="1" applyAlignment="1">
      <alignment vertical="top" wrapText="1"/>
    </xf>
    <xf numFmtId="0" fontId="9" fillId="0" borderId="2" xfId="1" applyFont="1" applyBorder="1" applyAlignment="1">
      <alignment vertical="top" wrapText="1"/>
    </xf>
    <xf numFmtId="0" fontId="12" fillId="5" borderId="0" xfId="0" applyFont="1" applyFill="1" applyAlignment="1">
      <alignment horizontal="center" vertical="center"/>
    </xf>
    <xf numFmtId="0" fontId="0" fillId="6" borderId="0" xfId="0" applyFill="1"/>
    <xf numFmtId="0" fontId="2" fillId="6" borderId="0" xfId="0" applyFont="1" applyFill="1"/>
    <xf numFmtId="17" fontId="2" fillId="6" borderId="0" xfId="0" applyNumberFormat="1" applyFont="1" applyFill="1"/>
    <xf numFmtId="0" fontId="2" fillId="0" borderId="0" xfId="0" applyFont="1"/>
    <xf numFmtId="171" fontId="0" fillId="0" borderId="0" xfId="0" applyNumberFormat="1"/>
    <xf numFmtId="2" fontId="0" fillId="0" borderId="0" xfId="0" applyNumberFormat="1"/>
    <xf numFmtId="0" fontId="3" fillId="7" borderId="0" xfId="0" applyFont="1" applyFill="1"/>
    <xf numFmtId="171" fontId="3" fillId="7" borderId="0" xfId="0" applyNumberFormat="1" applyFont="1" applyFill="1"/>
    <xf numFmtId="171" fontId="13" fillId="7" borderId="0" xfId="0" applyNumberFormat="1" applyFont="1" applyFill="1"/>
    <xf numFmtId="2" fontId="0" fillId="8" borderId="0" xfId="0" applyNumberFormat="1" applyFill="1"/>
    <xf numFmtId="0" fontId="14" fillId="8" borderId="0" xfId="0" applyFont="1" applyFill="1"/>
    <xf numFmtId="0" fontId="14" fillId="8" borderId="0" xfId="0" applyFont="1" applyFill="1" applyAlignment="1">
      <alignment wrapText="1"/>
    </xf>
    <xf numFmtId="1" fontId="0" fillId="8" borderId="0" xfId="0" applyNumberFormat="1" applyFill="1"/>
    <xf numFmtId="0" fontId="0" fillId="9" borderId="0" xfId="0" applyFill="1"/>
    <xf numFmtId="171" fontId="0" fillId="8" borderId="0" xfId="0" applyNumberFormat="1" applyFill="1"/>
    <xf numFmtId="0" fontId="1" fillId="10" borderId="0" xfId="0" applyFont="1" applyFill="1" applyAlignment="1">
      <alignment wrapText="1"/>
    </xf>
    <xf numFmtId="14" fontId="0" fillId="0" borderId="0" xfId="0" applyNumberFormat="1"/>
    <xf numFmtId="0" fontId="11" fillId="10" borderId="0" xfId="0" applyFont="1" applyFill="1"/>
    <xf numFmtId="0" fontId="0" fillId="11" borderId="0" xfId="0" applyFill="1"/>
    <xf numFmtId="0" fontId="2" fillId="11" borderId="0" xfId="0" applyFont="1" applyFill="1"/>
    <xf numFmtId="0" fontId="2" fillId="11" borderId="0" xfId="0" applyFont="1" applyFill="1" applyAlignment="1">
      <alignment wrapText="1"/>
    </xf>
    <xf numFmtId="14" fontId="0" fillId="8" borderId="0" xfId="0" applyNumberFormat="1" applyFill="1"/>
  </cellXfs>
  <cellStyles count="3">
    <cellStyle name="Normal" xfId="0" builtinId="0"/>
    <cellStyle name="Normal 2" xfId="1" xr:uid="{D60AAB12-8571-4812-AA84-D8EA219515D5}"/>
    <cellStyle name="Percent 2" xfId="2" xr:uid="{77E51DD9-D1CF-4176-B98A-BB5E9E4D2178}"/>
  </cellStyles>
  <dxfs count="9"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8" formatCode="[$-409]mmmm\-yy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6BD99-3FB4-4007-8F4E-653CEA13C279}" name="STAFF" displayName="STAFF" ref="A1:G50" totalsRowShown="0" headerRowDxfId="1" dataDxfId="0" headerRowCellStyle="Normal 2" dataCellStyle="Normal 2">
  <autoFilter ref="A1:G50" xr:uid="{7FE6BD99-3FB4-4007-8F4E-653CEA13C279}"/>
  <tableColumns count="7">
    <tableColumn id="1" xr3:uid="{C7EF762B-27E1-4902-BF8C-DAC332644309}" name="Month" dataDxfId="8" dataCellStyle="Normal 2"/>
    <tableColumn id="2" xr3:uid="{CECDB16E-DE5C-41DA-B4D2-8B48E6BDD84E}" name="App" dataDxfId="7" dataCellStyle="Normal 2"/>
    <tableColumn id="3" xr3:uid="{138D4090-3509-4FAE-8CC6-5A31C23FBC52}" name="Downloads" dataDxfId="6" dataCellStyle="Normal 2"/>
    <tableColumn id="4" xr3:uid="{5C66B505-2A1A-408A-B023-63EB6D8037D8}" name="Uninstalls" dataDxfId="5" dataCellStyle="Normal 2"/>
    <tableColumn id="5" xr3:uid="{6F01D256-8C02-4DD3-A724-64C67E3BB60E}" name="5 star ratings" dataDxfId="4" dataCellStyle="Normal 2"/>
    <tableColumn id="6" xr3:uid="{F8190425-3B58-4809-9EEE-3A91333DBB4A}" name="1 star ratings" dataDxfId="3" dataCellStyle="Normal 2"/>
    <tableColumn id="7" xr3:uid="{72FA7B86-7B28-47D2-97C0-2F00C0FA17E5}" name="Total ratings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9DF8-2F9A-49E0-B3DB-65BCD56193E8}">
  <dimension ref="A1:B21"/>
  <sheetViews>
    <sheetView workbookViewId="0">
      <selection activeCell="B15" sqref="B15"/>
    </sheetView>
  </sheetViews>
  <sheetFormatPr defaultRowHeight="18.75" x14ac:dyDescent="0.3"/>
  <cols>
    <col min="1" max="1" width="5.69921875" customWidth="1"/>
    <col min="2" max="2" width="78.3984375" bestFit="1" customWidth="1"/>
  </cols>
  <sheetData>
    <row r="1" spans="1:2" ht="26.25" x14ac:dyDescent="0.4">
      <c r="A1" s="3" t="s">
        <v>14</v>
      </c>
      <c r="B1" s="12"/>
    </row>
    <row r="2" spans="1:2" ht="26.25" x14ac:dyDescent="0.4">
      <c r="A2" s="2">
        <v>1</v>
      </c>
      <c r="B2" s="13" t="s">
        <v>15</v>
      </c>
    </row>
    <row r="3" spans="1:2" ht="26.25" x14ac:dyDescent="0.4">
      <c r="A3" s="2">
        <v>2</v>
      </c>
      <c r="B3" s="14" t="s">
        <v>16</v>
      </c>
    </row>
    <row r="4" spans="1:2" ht="26.25" x14ac:dyDescent="0.4">
      <c r="A4" s="2">
        <v>3</v>
      </c>
      <c r="B4" s="15" t="s">
        <v>17</v>
      </c>
    </row>
    <row r="5" spans="1:2" ht="26.25" x14ac:dyDescent="0.4">
      <c r="A5" s="2">
        <v>4</v>
      </c>
      <c r="B5" s="14" t="s">
        <v>18</v>
      </c>
    </row>
    <row r="6" spans="1:2" ht="26.25" x14ac:dyDescent="0.4">
      <c r="A6" s="2">
        <v>5</v>
      </c>
      <c r="B6" s="15" t="s">
        <v>19</v>
      </c>
    </row>
    <row r="7" spans="1:2" ht="26.25" x14ac:dyDescent="0.4">
      <c r="A7" s="2">
        <v>6</v>
      </c>
      <c r="B7" s="14" t="s">
        <v>20</v>
      </c>
    </row>
    <row r="8" spans="1:2" ht="26.25" x14ac:dyDescent="0.4">
      <c r="A8" s="2">
        <v>7</v>
      </c>
      <c r="B8" s="15" t="s">
        <v>21</v>
      </c>
    </row>
    <row r="9" spans="1:2" ht="26.25" x14ac:dyDescent="0.4">
      <c r="A9" s="2">
        <v>8</v>
      </c>
      <c r="B9" s="14" t="s">
        <v>22</v>
      </c>
    </row>
    <row r="10" spans="1:2" ht="26.25" x14ac:dyDescent="0.4">
      <c r="A10" s="2">
        <v>9</v>
      </c>
      <c r="B10" s="15" t="s">
        <v>23</v>
      </c>
    </row>
    <row r="11" spans="1:2" ht="26.25" x14ac:dyDescent="0.4">
      <c r="A11" s="2">
        <v>10</v>
      </c>
      <c r="B11" s="14" t="s">
        <v>24</v>
      </c>
    </row>
    <row r="12" spans="1:2" ht="26.25" x14ac:dyDescent="0.4">
      <c r="A12" s="2">
        <v>11</v>
      </c>
      <c r="B12" s="15" t="s">
        <v>25</v>
      </c>
    </row>
    <row r="13" spans="1:2" ht="26.25" x14ac:dyDescent="0.4">
      <c r="A13" s="2">
        <v>12</v>
      </c>
      <c r="B13" s="14" t="s">
        <v>26</v>
      </c>
    </row>
    <row r="14" spans="1:2" ht="26.25" x14ac:dyDescent="0.4">
      <c r="A14" s="2">
        <v>13</v>
      </c>
      <c r="B14" s="15" t="s">
        <v>27</v>
      </c>
    </row>
    <row r="15" spans="1:2" ht="26.25" x14ac:dyDescent="0.4">
      <c r="A15" s="2">
        <v>14</v>
      </c>
      <c r="B15" s="14" t="s">
        <v>28</v>
      </c>
    </row>
    <row r="16" spans="1:2" ht="26.25" x14ac:dyDescent="0.4">
      <c r="A16" s="2">
        <v>15</v>
      </c>
      <c r="B16" s="16" t="s">
        <v>29</v>
      </c>
    </row>
    <row r="17" spans="1:2" ht="26.25" x14ac:dyDescent="0.4">
      <c r="A17" s="1"/>
      <c r="B17" s="17"/>
    </row>
    <row r="18" spans="1:2" ht="26.25" x14ac:dyDescent="0.4">
      <c r="A18" s="5" t="s">
        <v>30</v>
      </c>
      <c r="B18" s="18"/>
    </row>
    <row r="19" spans="1:2" ht="78.75" x14ac:dyDescent="0.3">
      <c r="A19" s="4" t="s">
        <v>31</v>
      </c>
      <c r="B19" s="19" t="s">
        <v>32</v>
      </c>
    </row>
    <row r="20" spans="1:2" ht="78.75" x14ac:dyDescent="0.3">
      <c r="A20" s="4" t="s">
        <v>33</v>
      </c>
      <c r="B20" s="20" t="s">
        <v>34</v>
      </c>
    </row>
    <row r="21" spans="1:2" ht="105" x14ac:dyDescent="0.3">
      <c r="A21" s="4" t="s">
        <v>35</v>
      </c>
      <c r="B21" s="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C97A-2B7E-4A52-AAED-87EBF090E012}">
  <sheetPr>
    <tabColor rgb="FFFFFF00"/>
  </sheetPr>
  <dimension ref="A1:G50"/>
  <sheetViews>
    <sheetView workbookViewId="0">
      <selection activeCell="C17" sqref="C17"/>
    </sheetView>
  </sheetViews>
  <sheetFormatPr defaultRowHeight="18.75" x14ac:dyDescent="0.3"/>
  <cols>
    <col min="1" max="1" width="14.8984375" bestFit="1" customWidth="1"/>
    <col min="2" max="2" width="20.3984375" bestFit="1" customWidth="1"/>
    <col min="3" max="3" width="12.19921875" bestFit="1" customWidth="1"/>
    <col min="4" max="4" width="10.8984375" bestFit="1" customWidth="1"/>
    <col min="5" max="6" width="14" bestFit="1" customWidth="1"/>
    <col min="7" max="7" width="13.5" bestFit="1" customWidth="1"/>
  </cols>
  <sheetData>
    <row r="1" spans="1:7" ht="23.25" x14ac:dyDescent="0.35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23.25" x14ac:dyDescent="0.35">
      <c r="A2" s="9">
        <v>44348</v>
      </c>
      <c r="B2" s="10" t="s">
        <v>7</v>
      </c>
      <c r="C2" s="11">
        <v>7079</v>
      </c>
      <c r="D2" s="11">
        <v>141</v>
      </c>
      <c r="E2" s="11">
        <v>89</v>
      </c>
      <c r="F2" s="11">
        <v>60</v>
      </c>
      <c r="G2" s="11">
        <v>879</v>
      </c>
    </row>
    <row r="3" spans="1:7" ht="23.25" x14ac:dyDescent="0.35">
      <c r="A3" s="9">
        <v>44348</v>
      </c>
      <c r="B3" s="10" t="s">
        <v>8</v>
      </c>
      <c r="C3" s="11">
        <v>7683</v>
      </c>
      <c r="D3" s="11">
        <v>153</v>
      </c>
      <c r="E3" s="11">
        <v>78</v>
      </c>
      <c r="F3" s="11">
        <v>41</v>
      </c>
      <c r="G3" s="11">
        <v>702</v>
      </c>
    </row>
    <row r="4" spans="1:7" ht="23.25" x14ac:dyDescent="0.35">
      <c r="A4" s="9">
        <v>44348</v>
      </c>
      <c r="B4" s="10" t="s">
        <v>9</v>
      </c>
      <c r="C4" s="11">
        <v>4681</v>
      </c>
      <c r="D4" s="11">
        <v>93</v>
      </c>
      <c r="E4" s="11">
        <v>99</v>
      </c>
      <c r="F4" s="11">
        <v>53</v>
      </c>
      <c r="G4" s="11">
        <v>897</v>
      </c>
    </row>
    <row r="5" spans="1:7" ht="23.25" x14ac:dyDescent="0.35">
      <c r="A5" s="9">
        <v>44348</v>
      </c>
      <c r="B5" s="10" t="s">
        <v>10</v>
      </c>
      <c r="C5" s="11">
        <v>4373</v>
      </c>
      <c r="D5" s="11">
        <v>87</v>
      </c>
      <c r="E5" s="11">
        <v>86</v>
      </c>
      <c r="F5" s="11">
        <v>51</v>
      </c>
      <c r="G5" s="11">
        <v>808</v>
      </c>
    </row>
    <row r="6" spans="1:7" ht="23.25" x14ac:dyDescent="0.35">
      <c r="A6" s="9">
        <v>44348</v>
      </c>
      <c r="B6" s="10" t="s">
        <v>11</v>
      </c>
      <c r="C6" s="11">
        <v>3499</v>
      </c>
      <c r="D6" s="11">
        <v>69</v>
      </c>
      <c r="E6" s="11">
        <v>91</v>
      </c>
      <c r="F6" s="11">
        <v>42</v>
      </c>
      <c r="G6" s="11">
        <v>785</v>
      </c>
    </row>
    <row r="7" spans="1:7" ht="23.25" x14ac:dyDescent="0.35">
      <c r="A7" s="9">
        <v>44348</v>
      </c>
      <c r="B7" s="10" t="s">
        <v>12</v>
      </c>
      <c r="C7" s="11">
        <v>5649</v>
      </c>
      <c r="D7" s="11">
        <v>112</v>
      </c>
      <c r="E7" s="11">
        <v>78</v>
      </c>
      <c r="F7" s="11">
        <v>31</v>
      </c>
      <c r="G7" s="11">
        <v>643</v>
      </c>
    </row>
    <row r="8" spans="1:7" ht="23.25" x14ac:dyDescent="0.35">
      <c r="A8" s="9">
        <v>44348</v>
      </c>
      <c r="B8" s="10" t="s">
        <v>13</v>
      </c>
      <c r="C8" s="11">
        <v>1837</v>
      </c>
      <c r="D8" s="11">
        <v>36</v>
      </c>
      <c r="E8" s="11">
        <v>111</v>
      </c>
      <c r="F8" s="11">
        <v>38</v>
      </c>
      <c r="G8" s="11">
        <v>879</v>
      </c>
    </row>
    <row r="9" spans="1:7" ht="23.25" x14ac:dyDescent="0.35">
      <c r="A9" s="9">
        <v>44378</v>
      </c>
      <c r="B9" s="10" t="s">
        <v>7</v>
      </c>
      <c r="C9" s="11">
        <v>8586</v>
      </c>
      <c r="D9" s="11">
        <v>171</v>
      </c>
      <c r="E9" s="11">
        <v>81</v>
      </c>
      <c r="F9" s="11">
        <v>52</v>
      </c>
      <c r="G9" s="11">
        <v>785</v>
      </c>
    </row>
    <row r="10" spans="1:7" ht="23.25" x14ac:dyDescent="0.35">
      <c r="A10" s="9">
        <v>44378</v>
      </c>
      <c r="B10" s="10" t="s">
        <v>8</v>
      </c>
      <c r="C10" s="11">
        <v>7098</v>
      </c>
      <c r="D10" s="11">
        <v>141</v>
      </c>
      <c r="E10" s="11">
        <v>96</v>
      </c>
      <c r="F10" s="11">
        <v>35</v>
      </c>
      <c r="G10" s="11">
        <v>773</v>
      </c>
    </row>
    <row r="11" spans="1:7" ht="23.25" x14ac:dyDescent="0.35">
      <c r="A11" s="9">
        <v>44378</v>
      </c>
      <c r="B11" s="10" t="s">
        <v>9</v>
      </c>
      <c r="C11" s="11">
        <v>7066</v>
      </c>
      <c r="D11" s="11">
        <v>141</v>
      </c>
      <c r="E11" s="11">
        <v>64</v>
      </c>
      <c r="F11" s="11">
        <v>32</v>
      </c>
      <c r="G11" s="11">
        <v>566</v>
      </c>
    </row>
    <row r="12" spans="1:7" ht="23.25" x14ac:dyDescent="0.35">
      <c r="A12" s="9">
        <v>44378</v>
      </c>
      <c r="B12" s="10" t="s">
        <v>10</v>
      </c>
      <c r="C12" s="11">
        <v>6806</v>
      </c>
      <c r="D12" s="11">
        <v>136</v>
      </c>
      <c r="E12" s="11">
        <v>83</v>
      </c>
      <c r="F12" s="11">
        <v>47</v>
      </c>
      <c r="G12" s="11">
        <v>684</v>
      </c>
    </row>
    <row r="13" spans="1:7" ht="23.25" x14ac:dyDescent="0.35">
      <c r="A13" s="9">
        <v>44378</v>
      </c>
      <c r="B13" s="10" t="s">
        <v>11</v>
      </c>
      <c r="C13" s="11">
        <v>5702</v>
      </c>
      <c r="D13" s="11">
        <v>114</v>
      </c>
      <c r="E13" s="11">
        <v>87</v>
      </c>
      <c r="F13" s="11">
        <v>46</v>
      </c>
      <c r="G13" s="11">
        <v>785</v>
      </c>
    </row>
    <row r="14" spans="1:7" ht="23.25" x14ac:dyDescent="0.35">
      <c r="A14" s="9">
        <v>44378</v>
      </c>
      <c r="B14" s="10" t="s">
        <v>12</v>
      </c>
      <c r="C14" s="11">
        <v>4576</v>
      </c>
      <c r="D14" s="11">
        <v>91</v>
      </c>
      <c r="E14" s="11">
        <v>76</v>
      </c>
      <c r="F14" s="11">
        <v>39</v>
      </c>
      <c r="G14" s="11">
        <v>679</v>
      </c>
    </row>
    <row r="15" spans="1:7" ht="23.25" x14ac:dyDescent="0.35">
      <c r="A15" s="9">
        <v>44378</v>
      </c>
      <c r="B15" s="10" t="s">
        <v>13</v>
      </c>
      <c r="C15" s="11">
        <v>5004</v>
      </c>
      <c r="D15" s="11">
        <v>100</v>
      </c>
      <c r="E15" s="11">
        <v>135</v>
      </c>
      <c r="F15" s="11">
        <v>50</v>
      </c>
      <c r="G15" s="11">
        <v>1092</v>
      </c>
    </row>
    <row r="16" spans="1:7" ht="23.25" x14ac:dyDescent="0.35">
      <c r="A16" s="9">
        <v>44409</v>
      </c>
      <c r="B16" s="10" t="s">
        <v>7</v>
      </c>
      <c r="C16" s="11">
        <v>4856</v>
      </c>
      <c r="D16" s="11">
        <v>97</v>
      </c>
      <c r="E16" s="11">
        <v>87</v>
      </c>
      <c r="F16" s="11">
        <v>25</v>
      </c>
      <c r="G16" s="11">
        <v>661</v>
      </c>
    </row>
    <row r="17" spans="1:7" ht="23.25" x14ac:dyDescent="0.35">
      <c r="A17" s="9">
        <v>44409</v>
      </c>
      <c r="B17" s="10" t="s">
        <v>8</v>
      </c>
      <c r="C17" s="11">
        <v>10028</v>
      </c>
      <c r="D17" s="11">
        <v>200</v>
      </c>
      <c r="E17" s="11">
        <v>124</v>
      </c>
      <c r="F17" s="11">
        <v>39</v>
      </c>
      <c r="G17" s="11">
        <v>962</v>
      </c>
    </row>
    <row r="18" spans="1:7" ht="23.25" x14ac:dyDescent="0.35">
      <c r="A18" s="9">
        <v>44409</v>
      </c>
      <c r="B18" s="10" t="s">
        <v>9</v>
      </c>
      <c r="C18" s="11">
        <v>7909</v>
      </c>
      <c r="D18" s="11">
        <v>158</v>
      </c>
      <c r="E18" s="11">
        <v>137</v>
      </c>
      <c r="F18" s="11">
        <v>32</v>
      </c>
      <c r="G18" s="11">
        <v>997</v>
      </c>
    </row>
    <row r="19" spans="1:7" ht="23.25" x14ac:dyDescent="0.35">
      <c r="A19" s="9">
        <v>44409</v>
      </c>
      <c r="B19" s="10" t="s">
        <v>10</v>
      </c>
      <c r="C19" s="11">
        <v>5233</v>
      </c>
      <c r="D19" s="11">
        <v>104</v>
      </c>
      <c r="E19" s="11">
        <v>78</v>
      </c>
      <c r="F19" s="11">
        <v>31</v>
      </c>
      <c r="G19" s="11">
        <v>643</v>
      </c>
    </row>
    <row r="20" spans="1:7" ht="23.25" x14ac:dyDescent="0.35">
      <c r="A20" s="9">
        <v>44409</v>
      </c>
      <c r="B20" s="10" t="s">
        <v>11</v>
      </c>
      <c r="C20" s="11">
        <v>6782</v>
      </c>
      <c r="D20" s="11">
        <v>135</v>
      </c>
      <c r="E20" s="11">
        <v>70</v>
      </c>
      <c r="F20" s="11">
        <v>45</v>
      </c>
      <c r="G20" s="11">
        <v>679</v>
      </c>
    </row>
    <row r="21" spans="1:7" ht="23.25" x14ac:dyDescent="0.35">
      <c r="A21" s="9">
        <v>44409</v>
      </c>
      <c r="B21" s="10" t="s">
        <v>12</v>
      </c>
      <c r="C21" s="11">
        <v>5429</v>
      </c>
      <c r="D21" s="11">
        <v>108</v>
      </c>
      <c r="E21" s="11">
        <v>81</v>
      </c>
      <c r="F21" s="11">
        <v>35</v>
      </c>
      <c r="G21" s="11">
        <v>684</v>
      </c>
    </row>
    <row r="22" spans="1:7" ht="23.25" x14ac:dyDescent="0.35">
      <c r="A22" s="9">
        <v>44409</v>
      </c>
      <c r="B22" s="10" t="s">
        <v>13</v>
      </c>
      <c r="C22" s="11">
        <v>6825</v>
      </c>
      <c r="D22" s="11">
        <v>136</v>
      </c>
      <c r="E22" s="11">
        <v>122</v>
      </c>
      <c r="F22" s="11">
        <v>29</v>
      </c>
      <c r="G22" s="11">
        <v>891</v>
      </c>
    </row>
    <row r="23" spans="1:7" ht="23.25" x14ac:dyDescent="0.35">
      <c r="A23" s="9">
        <v>44440</v>
      </c>
      <c r="B23" s="10" t="s">
        <v>7</v>
      </c>
      <c r="C23" s="11">
        <v>7258</v>
      </c>
      <c r="D23" s="11">
        <v>145</v>
      </c>
      <c r="E23" s="11">
        <v>106</v>
      </c>
      <c r="F23" s="11">
        <v>38</v>
      </c>
      <c r="G23" s="11">
        <v>850</v>
      </c>
    </row>
    <row r="24" spans="1:7" ht="23.25" x14ac:dyDescent="0.35">
      <c r="A24" s="9">
        <v>44440</v>
      </c>
      <c r="B24" s="10" t="s">
        <v>8</v>
      </c>
      <c r="C24" s="11">
        <v>5735</v>
      </c>
      <c r="D24" s="11">
        <v>114</v>
      </c>
      <c r="E24" s="11">
        <v>77</v>
      </c>
      <c r="F24" s="11">
        <v>36</v>
      </c>
      <c r="G24" s="11">
        <v>667</v>
      </c>
    </row>
    <row r="25" spans="1:7" ht="23.25" x14ac:dyDescent="0.35">
      <c r="A25" s="9">
        <v>44440</v>
      </c>
      <c r="B25" s="10" t="s">
        <v>9</v>
      </c>
      <c r="C25" s="11">
        <v>7899</v>
      </c>
      <c r="D25" s="11">
        <v>157</v>
      </c>
      <c r="E25" s="11">
        <v>51</v>
      </c>
      <c r="F25" s="11">
        <v>49</v>
      </c>
      <c r="G25" s="11">
        <v>590</v>
      </c>
    </row>
    <row r="26" spans="1:7" ht="23.25" x14ac:dyDescent="0.35">
      <c r="A26" s="9">
        <v>44440</v>
      </c>
      <c r="B26" s="10" t="s">
        <v>10</v>
      </c>
      <c r="C26" s="11">
        <v>6430</v>
      </c>
      <c r="D26" s="11">
        <v>128</v>
      </c>
      <c r="E26" s="11">
        <v>143</v>
      </c>
      <c r="F26" s="11">
        <v>49</v>
      </c>
      <c r="G26" s="11">
        <v>1133</v>
      </c>
    </row>
    <row r="27" spans="1:7" ht="23.25" x14ac:dyDescent="0.35">
      <c r="A27" s="9">
        <v>44440</v>
      </c>
      <c r="B27" s="10" t="s">
        <v>11</v>
      </c>
      <c r="C27" s="11">
        <v>7333</v>
      </c>
      <c r="D27" s="11">
        <v>146</v>
      </c>
      <c r="E27" s="11">
        <v>60</v>
      </c>
      <c r="F27" s="11">
        <v>60</v>
      </c>
      <c r="G27" s="11">
        <v>708</v>
      </c>
    </row>
    <row r="28" spans="1:7" ht="23.25" x14ac:dyDescent="0.35">
      <c r="A28" s="9">
        <v>44440</v>
      </c>
      <c r="B28" s="10" t="s">
        <v>12</v>
      </c>
      <c r="C28" s="11">
        <v>4879</v>
      </c>
      <c r="D28" s="11">
        <v>97</v>
      </c>
      <c r="E28" s="11">
        <v>126</v>
      </c>
      <c r="F28" s="11">
        <v>29</v>
      </c>
      <c r="G28" s="11">
        <v>915</v>
      </c>
    </row>
    <row r="29" spans="1:7" ht="23.25" x14ac:dyDescent="0.35">
      <c r="A29" s="9">
        <v>44440</v>
      </c>
      <c r="B29" s="10" t="s">
        <v>13</v>
      </c>
      <c r="C29" s="11">
        <v>8453</v>
      </c>
      <c r="D29" s="11">
        <v>169</v>
      </c>
      <c r="E29" s="11">
        <v>84</v>
      </c>
      <c r="F29" s="11">
        <v>36</v>
      </c>
      <c r="G29" s="11">
        <v>708</v>
      </c>
    </row>
    <row r="30" spans="1:7" ht="23.25" x14ac:dyDescent="0.35">
      <c r="A30" s="9">
        <v>44470</v>
      </c>
      <c r="B30" s="10" t="s">
        <v>7</v>
      </c>
      <c r="C30" s="11">
        <v>8050</v>
      </c>
      <c r="D30" s="11">
        <v>161</v>
      </c>
      <c r="E30" s="11">
        <v>104</v>
      </c>
      <c r="F30" s="11">
        <v>32</v>
      </c>
      <c r="G30" s="11">
        <v>802</v>
      </c>
    </row>
    <row r="31" spans="1:7" ht="23.25" x14ac:dyDescent="0.35">
      <c r="A31" s="9">
        <v>44470</v>
      </c>
      <c r="B31" s="10" t="s">
        <v>8</v>
      </c>
      <c r="C31" s="11">
        <v>4693</v>
      </c>
      <c r="D31" s="11">
        <v>93</v>
      </c>
      <c r="E31" s="11">
        <v>85</v>
      </c>
      <c r="F31" s="11">
        <v>46</v>
      </c>
      <c r="G31" s="11">
        <v>773</v>
      </c>
    </row>
    <row r="32" spans="1:7" ht="23.25" x14ac:dyDescent="0.35">
      <c r="A32" s="9">
        <v>44470</v>
      </c>
      <c r="B32" s="10" t="s">
        <v>9</v>
      </c>
      <c r="C32" s="11">
        <v>5165</v>
      </c>
      <c r="D32" s="11">
        <v>103</v>
      </c>
      <c r="E32" s="11">
        <v>95</v>
      </c>
      <c r="F32" s="11">
        <v>40</v>
      </c>
      <c r="G32" s="11">
        <v>797</v>
      </c>
    </row>
    <row r="33" spans="1:7" ht="23.25" x14ac:dyDescent="0.35">
      <c r="A33" s="9">
        <v>44470</v>
      </c>
      <c r="B33" s="10" t="s">
        <v>10</v>
      </c>
      <c r="C33" s="11">
        <v>4906</v>
      </c>
      <c r="D33" s="11">
        <v>98</v>
      </c>
      <c r="E33" s="11">
        <v>76</v>
      </c>
      <c r="F33" s="11">
        <v>47</v>
      </c>
      <c r="G33" s="11">
        <v>702</v>
      </c>
    </row>
    <row r="34" spans="1:7" ht="23.25" x14ac:dyDescent="0.35">
      <c r="A34" s="9">
        <v>44470</v>
      </c>
      <c r="B34" s="10" t="s">
        <v>11</v>
      </c>
      <c r="C34" s="11">
        <v>6032</v>
      </c>
      <c r="D34" s="11">
        <v>120</v>
      </c>
      <c r="E34" s="11">
        <v>65</v>
      </c>
      <c r="F34" s="11">
        <v>47</v>
      </c>
      <c r="G34" s="11">
        <v>661</v>
      </c>
    </row>
    <row r="35" spans="1:7" ht="23.25" x14ac:dyDescent="0.35">
      <c r="A35" s="9">
        <v>44470</v>
      </c>
      <c r="B35" s="10" t="s">
        <v>12</v>
      </c>
      <c r="C35" s="11">
        <v>7092</v>
      </c>
      <c r="D35" s="11">
        <v>141</v>
      </c>
      <c r="E35" s="11">
        <v>68</v>
      </c>
      <c r="F35" s="11">
        <v>32</v>
      </c>
      <c r="G35" s="11">
        <v>590</v>
      </c>
    </row>
    <row r="36" spans="1:7" ht="23.25" x14ac:dyDescent="0.35">
      <c r="A36" s="9">
        <v>44470</v>
      </c>
      <c r="B36" s="10" t="s">
        <v>13</v>
      </c>
      <c r="C36" s="11">
        <v>4340</v>
      </c>
      <c r="D36" s="11">
        <v>86</v>
      </c>
      <c r="E36" s="11">
        <v>76</v>
      </c>
      <c r="F36" s="11">
        <v>30</v>
      </c>
      <c r="G36" s="11">
        <v>625</v>
      </c>
    </row>
    <row r="37" spans="1:7" ht="23.25" x14ac:dyDescent="0.35">
      <c r="A37" s="9">
        <v>44501</v>
      </c>
      <c r="B37" s="10" t="s">
        <v>7</v>
      </c>
      <c r="C37" s="11">
        <v>7500</v>
      </c>
      <c r="D37" s="11">
        <v>150</v>
      </c>
      <c r="E37" s="11">
        <v>81</v>
      </c>
      <c r="F37" s="11">
        <v>56</v>
      </c>
      <c r="G37" s="11">
        <v>808</v>
      </c>
    </row>
    <row r="38" spans="1:7" ht="23.25" x14ac:dyDescent="0.35">
      <c r="A38" s="9">
        <v>44501</v>
      </c>
      <c r="B38" s="10" t="s">
        <v>8</v>
      </c>
      <c r="C38" s="11">
        <v>5520</v>
      </c>
      <c r="D38" s="11">
        <v>110</v>
      </c>
      <c r="E38" s="11">
        <v>97</v>
      </c>
      <c r="F38" s="11">
        <v>32</v>
      </c>
      <c r="G38" s="11">
        <v>761</v>
      </c>
    </row>
    <row r="39" spans="1:7" ht="23.25" x14ac:dyDescent="0.35">
      <c r="A39" s="9">
        <v>44501</v>
      </c>
      <c r="B39" s="10" t="s">
        <v>9</v>
      </c>
      <c r="C39" s="11">
        <v>5651</v>
      </c>
      <c r="D39" s="11">
        <v>113</v>
      </c>
      <c r="E39" s="11">
        <v>81</v>
      </c>
      <c r="F39" s="11">
        <v>40</v>
      </c>
      <c r="G39" s="11">
        <v>714</v>
      </c>
    </row>
    <row r="40" spans="1:7" ht="23.25" x14ac:dyDescent="0.35">
      <c r="A40" s="9">
        <v>44501</v>
      </c>
      <c r="B40" s="10" t="s">
        <v>10</v>
      </c>
      <c r="C40" s="11">
        <v>9195</v>
      </c>
      <c r="D40" s="11">
        <v>183</v>
      </c>
      <c r="E40" s="11">
        <v>117</v>
      </c>
      <c r="F40" s="11">
        <v>41</v>
      </c>
      <c r="G40" s="11">
        <v>932</v>
      </c>
    </row>
    <row r="41" spans="1:7" ht="23.25" x14ac:dyDescent="0.35">
      <c r="A41" s="9">
        <v>44501</v>
      </c>
      <c r="B41" s="10" t="s">
        <v>11</v>
      </c>
      <c r="C41" s="11">
        <v>7488</v>
      </c>
      <c r="D41" s="11">
        <v>149</v>
      </c>
      <c r="E41" s="11">
        <v>82</v>
      </c>
      <c r="F41" s="11">
        <v>50</v>
      </c>
      <c r="G41" s="11">
        <v>779</v>
      </c>
    </row>
    <row r="42" spans="1:7" ht="23.25" x14ac:dyDescent="0.35">
      <c r="A42" s="9">
        <v>44501</v>
      </c>
      <c r="B42" s="10" t="s">
        <v>12</v>
      </c>
      <c r="C42" s="11">
        <v>2849</v>
      </c>
      <c r="D42" s="11">
        <v>56</v>
      </c>
      <c r="E42" s="11">
        <v>92</v>
      </c>
      <c r="F42" s="11">
        <v>55</v>
      </c>
      <c r="G42" s="11">
        <v>867</v>
      </c>
    </row>
    <row r="43" spans="1:7" ht="23.25" x14ac:dyDescent="0.35">
      <c r="A43" s="9">
        <v>44501</v>
      </c>
      <c r="B43" s="10" t="s">
        <v>13</v>
      </c>
      <c r="C43" s="11">
        <v>4389</v>
      </c>
      <c r="D43" s="11">
        <v>87</v>
      </c>
      <c r="E43" s="11">
        <v>80</v>
      </c>
      <c r="F43" s="11">
        <v>51</v>
      </c>
      <c r="G43" s="11">
        <v>773</v>
      </c>
    </row>
    <row r="44" spans="1:7" ht="23.25" x14ac:dyDescent="0.35">
      <c r="A44" s="9">
        <v>44531</v>
      </c>
      <c r="B44" s="10" t="s">
        <v>7</v>
      </c>
      <c r="C44" s="11">
        <v>2297</v>
      </c>
      <c r="D44" s="11">
        <v>45</v>
      </c>
      <c r="E44" s="11">
        <v>76</v>
      </c>
      <c r="F44" s="11">
        <v>47</v>
      </c>
      <c r="G44" s="11">
        <v>726</v>
      </c>
    </row>
    <row r="45" spans="1:7" ht="23.25" x14ac:dyDescent="0.35">
      <c r="A45" s="9">
        <v>44531</v>
      </c>
      <c r="B45" s="10" t="s">
        <v>8</v>
      </c>
      <c r="C45" s="11">
        <v>5153</v>
      </c>
      <c r="D45" s="11">
        <v>103</v>
      </c>
      <c r="E45" s="11">
        <v>76</v>
      </c>
      <c r="F45" s="11">
        <v>49</v>
      </c>
      <c r="G45" s="11">
        <v>738</v>
      </c>
    </row>
    <row r="46" spans="1:7" ht="23.25" x14ac:dyDescent="0.35">
      <c r="A46" s="9">
        <v>44531</v>
      </c>
      <c r="B46" s="10" t="s">
        <v>9</v>
      </c>
      <c r="C46" s="11">
        <v>7752</v>
      </c>
      <c r="D46" s="11">
        <v>155</v>
      </c>
      <c r="E46" s="11">
        <v>94</v>
      </c>
      <c r="F46" s="11">
        <v>39</v>
      </c>
      <c r="G46" s="11">
        <v>785</v>
      </c>
    </row>
    <row r="47" spans="1:7" ht="23.25" x14ac:dyDescent="0.35">
      <c r="A47" s="9">
        <v>44531</v>
      </c>
      <c r="B47" s="10" t="s">
        <v>10</v>
      </c>
      <c r="C47" s="11">
        <v>5132</v>
      </c>
      <c r="D47" s="11">
        <v>102</v>
      </c>
      <c r="E47" s="11">
        <v>75</v>
      </c>
      <c r="F47" s="11">
        <v>46</v>
      </c>
      <c r="G47" s="11">
        <v>714</v>
      </c>
    </row>
    <row r="48" spans="1:7" ht="23.25" x14ac:dyDescent="0.35">
      <c r="A48" s="9">
        <v>44531</v>
      </c>
      <c r="B48" s="10" t="s">
        <v>11</v>
      </c>
      <c r="C48" s="11">
        <v>6882</v>
      </c>
      <c r="D48" s="11">
        <v>137</v>
      </c>
      <c r="E48" s="11">
        <v>132</v>
      </c>
      <c r="F48" s="11">
        <v>30</v>
      </c>
      <c r="G48" s="11">
        <v>956</v>
      </c>
    </row>
    <row r="49" spans="1:7" ht="23.25" x14ac:dyDescent="0.35">
      <c r="A49" s="9">
        <v>44531</v>
      </c>
      <c r="B49" s="10" t="s">
        <v>12</v>
      </c>
      <c r="C49" s="11">
        <v>6420</v>
      </c>
      <c r="D49" s="11">
        <v>128</v>
      </c>
      <c r="E49" s="11">
        <v>77</v>
      </c>
      <c r="F49" s="11">
        <v>52</v>
      </c>
      <c r="G49" s="11">
        <v>761</v>
      </c>
    </row>
    <row r="50" spans="1:7" ht="23.25" x14ac:dyDescent="0.35">
      <c r="A50" s="9">
        <v>44531</v>
      </c>
      <c r="B50" s="10" t="s">
        <v>13</v>
      </c>
      <c r="C50" s="11">
        <v>5694</v>
      </c>
      <c r="D50" s="11">
        <v>113</v>
      </c>
      <c r="E50" s="11">
        <v>56</v>
      </c>
      <c r="F50" s="11">
        <v>55</v>
      </c>
      <c r="G50" s="11">
        <v>655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DD98-7DD1-4C30-96D7-C612FCD42BB8}">
  <dimension ref="A1:H83"/>
  <sheetViews>
    <sheetView tabSelected="1" topLeftCell="A67" workbookViewId="0">
      <selection activeCell="F83" sqref="F83"/>
    </sheetView>
  </sheetViews>
  <sheetFormatPr defaultRowHeight="18.75" x14ac:dyDescent="0.3"/>
  <cols>
    <col min="2" max="2" width="13.796875" bestFit="1" customWidth="1"/>
    <col min="3" max="4" width="16.09765625" bestFit="1" customWidth="1"/>
    <col min="5" max="5" width="10.09765625" bestFit="1" customWidth="1"/>
    <col min="6" max="6" width="22.69921875" bestFit="1" customWidth="1"/>
    <col min="7" max="7" width="22" customWidth="1"/>
    <col min="8" max="8" width="10.09765625" bestFit="1" customWidth="1"/>
  </cols>
  <sheetData>
    <row r="1" spans="1:3" ht="26.25" x14ac:dyDescent="0.3">
      <c r="A1" s="22">
        <v>1</v>
      </c>
      <c r="B1" s="24" t="s">
        <v>37</v>
      </c>
      <c r="C1" s="24" t="s">
        <v>38</v>
      </c>
    </row>
    <row r="2" spans="1:3" x14ac:dyDescent="0.3">
      <c r="B2" s="24" t="s">
        <v>39</v>
      </c>
      <c r="C2" s="24">
        <f>SUMIFS(STAFF[Downloads],STAFF[App],B2)</f>
        <v>43718</v>
      </c>
    </row>
    <row r="4" spans="1:3" ht="26.25" x14ac:dyDescent="0.3">
      <c r="A4" s="22">
        <v>2</v>
      </c>
      <c r="B4" s="24" t="s">
        <v>37</v>
      </c>
      <c r="C4" s="24" t="s">
        <v>38</v>
      </c>
    </row>
    <row r="5" spans="1:3" x14ac:dyDescent="0.3">
      <c r="B5" s="24" t="s">
        <v>40</v>
      </c>
      <c r="C5" s="24">
        <f>SUMIFS(STAFF[Downloads],STAFF[App],B5&amp;"*")</f>
        <v>91536</v>
      </c>
    </row>
    <row r="9" spans="1:3" ht="26.25" x14ac:dyDescent="0.3">
      <c r="A9" s="22">
        <v>3</v>
      </c>
      <c r="B9" s="24" t="s">
        <v>0</v>
      </c>
      <c r="C9" s="24" t="s">
        <v>38</v>
      </c>
    </row>
    <row r="10" spans="1:3" x14ac:dyDescent="0.3">
      <c r="B10" s="25">
        <v>44531</v>
      </c>
      <c r="C10" s="24">
        <f>SUMIFS(STAFF[Uninstalls],STAFF[Month],B10)</f>
        <v>783</v>
      </c>
    </row>
    <row r="12" spans="1:3" ht="26.25" x14ac:dyDescent="0.3">
      <c r="A12" s="22">
        <v>4</v>
      </c>
      <c r="B12" s="24" t="s">
        <v>0</v>
      </c>
      <c r="C12" s="24" t="s">
        <v>38</v>
      </c>
    </row>
    <row r="13" spans="1:3" x14ac:dyDescent="0.3">
      <c r="A13" s="26" t="s">
        <v>41</v>
      </c>
      <c r="B13" s="25">
        <v>44470</v>
      </c>
      <c r="C13" s="24">
        <f>SUMIFS(STAFF[Downloads],STAFF[Month],"&gt;="&amp;B13,STAFF[Month],"&lt;="&amp;B14)</f>
        <v>122200</v>
      </c>
    </row>
    <row r="14" spans="1:3" x14ac:dyDescent="0.3">
      <c r="A14" s="26" t="s">
        <v>42</v>
      </c>
      <c r="B14" s="25">
        <v>44531</v>
      </c>
    </row>
    <row r="15" spans="1:3" x14ac:dyDescent="0.3">
      <c r="B15" s="25"/>
    </row>
    <row r="17" spans="1:8" ht="26.25" x14ac:dyDescent="0.3">
      <c r="A17" s="22">
        <v>5</v>
      </c>
      <c r="B17" s="23" t="s">
        <v>44</v>
      </c>
      <c r="C17" s="23" t="s">
        <v>45</v>
      </c>
    </row>
    <row r="18" spans="1:8" x14ac:dyDescent="0.3">
      <c r="A18" s="26"/>
      <c r="B18" s="24">
        <v>8000</v>
      </c>
      <c r="C18" s="24">
        <f>COUNTIFS(STAFF[Downloads],"&gt;"&amp;B18)</f>
        <v>5</v>
      </c>
    </row>
    <row r="19" spans="1:8" x14ac:dyDescent="0.3">
      <c r="A19" s="26"/>
    </row>
    <row r="20" spans="1:8" ht="26.25" x14ac:dyDescent="0.3">
      <c r="A20" s="22">
        <v>6</v>
      </c>
      <c r="B20" s="24" t="s">
        <v>46</v>
      </c>
      <c r="C20" s="24" t="s">
        <v>47</v>
      </c>
      <c r="D20" s="24" t="s">
        <v>48</v>
      </c>
      <c r="E20" s="24" t="s">
        <v>49</v>
      </c>
    </row>
    <row r="21" spans="1:8" x14ac:dyDescent="0.3">
      <c r="B21" s="24" t="s">
        <v>39</v>
      </c>
      <c r="C21" s="24">
        <f>SUMIFS(STAFF[5 star ratings],STAFF[App],B2)</f>
        <v>587</v>
      </c>
      <c r="D21" s="24">
        <f>SUMIFS(STAFF[Total ratings],STAFF[App],B21)</f>
        <v>5353</v>
      </c>
      <c r="E21" s="24">
        <f xml:space="preserve"> C21/D21 *100</f>
        <v>10.965813562488325</v>
      </c>
    </row>
    <row r="23" spans="1:8" ht="26.25" x14ac:dyDescent="0.3">
      <c r="A23" s="22">
        <v>7</v>
      </c>
      <c r="B23" t="s">
        <v>37</v>
      </c>
      <c r="C23" t="s">
        <v>50</v>
      </c>
    </row>
    <row r="24" spans="1:8" x14ac:dyDescent="0.3">
      <c r="B24" t="s">
        <v>12</v>
      </c>
      <c r="C24" s="28">
        <f>AVERAGEIFS(STAFF[Uninstalls],STAFF[App],B24)</f>
        <v>104.71428571428571</v>
      </c>
    </row>
    <row r="26" spans="1:8" ht="26.25" x14ac:dyDescent="0.3">
      <c r="A26" s="22">
        <v>8</v>
      </c>
      <c r="B26" s="29" t="s">
        <v>51</v>
      </c>
      <c r="C26" s="29" t="s">
        <v>52</v>
      </c>
      <c r="D26" s="29" t="s">
        <v>53</v>
      </c>
      <c r="E26" s="29" t="s">
        <v>54</v>
      </c>
      <c r="F26" s="29" t="s">
        <v>55</v>
      </c>
      <c r="G26" s="29" t="s">
        <v>56</v>
      </c>
      <c r="H26" s="29" t="s">
        <v>51</v>
      </c>
    </row>
    <row r="27" spans="1:8" x14ac:dyDescent="0.3">
      <c r="B27" s="29" cm="1">
        <f t="array" ref="B27:B33">_xlfn.UNIQUE(STAFF[Month])</f>
        <v>44348</v>
      </c>
      <c r="C27" s="30">
        <v>44348</v>
      </c>
      <c r="D27" s="29">
        <f>SUMIFS(STAFF[Downloads],STAFF[Month],C27)</f>
        <v>34801</v>
      </c>
      <c r="E27" s="29">
        <f>SUMIFS(STAFF[Uninstalls],STAFF[Month],C27)</f>
        <v>691</v>
      </c>
      <c r="F27" s="29">
        <f xml:space="preserve"> E27 / D27</f>
        <v>1.9855751271515187E-2</v>
      </c>
      <c r="G27" s="29">
        <f>MAX(F27:F33)</f>
        <v>1.9938445068914758E-2</v>
      </c>
      <c r="H27" s="31" t="str">
        <f>TEXT(_xlfn.XLOOKUP(G27,F27:F33,C27:C33),"mmm aa")</f>
        <v>jul 21</v>
      </c>
    </row>
    <row r="28" spans="1:8" x14ac:dyDescent="0.3">
      <c r="B28" s="29">
        <v>44378</v>
      </c>
      <c r="C28" s="30">
        <v>44378</v>
      </c>
      <c r="D28" s="29">
        <f>SUMIFS(STAFF[Downloads],STAFF[Month],C28)</f>
        <v>44838</v>
      </c>
      <c r="E28" s="29">
        <f>SUMIFS(STAFF[Uninstalls],STAFF[Month],C28)</f>
        <v>894</v>
      </c>
      <c r="F28" s="29">
        <f t="shared" ref="F28:F33" si="0" xml:space="preserve"> E28 / D28</f>
        <v>1.9938445068914758E-2</v>
      </c>
      <c r="G28" s="29"/>
      <c r="H28" s="29"/>
    </row>
    <row r="29" spans="1:8" x14ac:dyDescent="0.3">
      <c r="B29" s="29">
        <v>44409</v>
      </c>
      <c r="C29" s="30">
        <v>44409</v>
      </c>
      <c r="D29" s="29">
        <f>SUMIFS(STAFF[Downloads],STAFF[Month],C29)</f>
        <v>47062</v>
      </c>
      <c r="E29" s="29">
        <f>SUMIFS(STAFF[Uninstalls],STAFF[Month],C29)</f>
        <v>938</v>
      </c>
      <c r="F29" s="29">
        <f t="shared" si="0"/>
        <v>1.9931154647061324E-2</v>
      </c>
      <c r="G29" s="29"/>
      <c r="H29" s="29"/>
    </row>
    <row r="30" spans="1:8" x14ac:dyDescent="0.3">
      <c r="B30" s="29">
        <v>44440</v>
      </c>
      <c r="C30" s="30">
        <v>44440</v>
      </c>
      <c r="D30" s="29">
        <f>SUMIFS(STAFF[Downloads],STAFF[Month],C30)</f>
        <v>47987</v>
      </c>
      <c r="E30" s="29">
        <f>SUMIFS(STAFF[Uninstalls],STAFF[Month],C30)</f>
        <v>956</v>
      </c>
      <c r="F30" s="29">
        <f t="shared" si="0"/>
        <v>1.9922062225185989E-2</v>
      </c>
      <c r="G30" s="29"/>
      <c r="H30" s="29"/>
    </row>
    <row r="31" spans="1:8" x14ac:dyDescent="0.3">
      <c r="B31" s="29">
        <v>44470</v>
      </c>
      <c r="C31" s="30">
        <v>44470</v>
      </c>
      <c r="D31" s="29">
        <f>SUMIFS(STAFF[Downloads],STAFF[Month],C31)</f>
        <v>40278</v>
      </c>
      <c r="E31" s="29">
        <f>SUMIFS(STAFF[Uninstalls],STAFF[Month],C31)</f>
        <v>802</v>
      </c>
      <c r="F31" s="29">
        <f t="shared" si="0"/>
        <v>1.9911614280748797E-2</v>
      </c>
      <c r="G31" s="29"/>
      <c r="H31" s="29"/>
    </row>
    <row r="32" spans="1:8" x14ac:dyDescent="0.3">
      <c r="B32" s="29">
        <v>44501</v>
      </c>
      <c r="C32" s="30">
        <v>44501</v>
      </c>
      <c r="D32" s="29">
        <f>SUMIFS(STAFF[Downloads],STAFF[Month],C32)</f>
        <v>42592</v>
      </c>
      <c r="E32" s="29">
        <f>SUMIFS(STAFF[Uninstalls],STAFF[Month],C32)</f>
        <v>848</v>
      </c>
      <c r="F32" s="29">
        <f t="shared" si="0"/>
        <v>1.9909842223891812E-2</v>
      </c>
      <c r="G32" s="29"/>
      <c r="H32" s="29"/>
    </row>
    <row r="33" spans="1:8" x14ac:dyDescent="0.3">
      <c r="B33" s="29">
        <v>44531</v>
      </c>
      <c r="C33" s="30">
        <v>44531</v>
      </c>
      <c r="D33" s="29">
        <f>SUMIFS(STAFF[Downloads],STAFF[Month],C33)</f>
        <v>39330</v>
      </c>
      <c r="E33" s="29">
        <f>SUMIFS(STAFF[Uninstalls],STAFF[Month],C33)</f>
        <v>783</v>
      </c>
      <c r="F33" s="29">
        <f t="shared" si="0"/>
        <v>1.9908466819221968E-2</v>
      </c>
      <c r="G33" s="29"/>
      <c r="H33" s="29"/>
    </row>
    <row r="34" spans="1:8" ht="42" x14ac:dyDescent="0.35">
      <c r="A34" s="22">
        <v>9</v>
      </c>
      <c r="B34" s="33" t="s">
        <v>43</v>
      </c>
      <c r="C34" s="34" t="s">
        <v>57</v>
      </c>
    </row>
    <row r="35" spans="1:8" x14ac:dyDescent="0.3">
      <c r="B35" s="37" cm="1">
        <f t="array" ref="B35:B41">_xlfn.UNIQUE(STAFF[Month])</f>
        <v>44348</v>
      </c>
      <c r="C35" s="32">
        <f>AVERAGEIFS(STAFF[Downloads],STAFF[Month], B35)</f>
        <v>4971.5714285714284</v>
      </c>
    </row>
    <row r="36" spans="1:8" x14ac:dyDescent="0.3">
      <c r="B36" s="37">
        <v>44378</v>
      </c>
      <c r="C36" s="32">
        <f>AVERAGEIFS(STAFF[Downloads],STAFF[Month], B36)</f>
        <v>6405.4285714285716</v>
      </c>
    </row>
    <row r="37" spans="1:8" x14ac:dyDescent="0.3">
      <c r="B37" s="37">
        <v>44409</v>
      </c>
      <c r="C37" s="32">
        <f>AVERAGEIFS(STAFF[Downloads],STAFF[Month], B37)</f>
        <v>6723.1428571428569</v>
      </c>
    </row>
    <row r="38" spans="1:8" x14ac:dyDescent="0.3">
      <c r="B38" s="37">
        <v>44440</v>
      </c>
      <c r="C38" s="32">
        <f>AVERAGEIFS(STAFF[Downloads],STAFF[Month], B38)</f>
        <v>6855.2857142857147</v>
      </c>
    </row>
    <row r="39" spans="1:8" x14ac:dyDescent="0.3">
      <c r="B39" s="37">
        <v>44470</v>
      </c>
      <c r="C39" s="32">
        <f>AVERAGEIFS(STAFF[Downloads],STAFF[Month], B39)</f>
        <v>5754</v>
      </c>
    </row>
    <row r="40" spans="1:8" x14ac:dyDescent="0.3">
      <c r="B40" s="37">
        <v>44501</v>
      </c>
      <c r="C40" s="32">
        <f>AVERAGEIFS(STAFF[Downloads],STAFF[Month], B40)</f>
        <v>6084.5714285714284</v>
      </c>
    </row>
    <row r="41" spans="1:8" x14ac:dyDescent="0.3">
      <c r="B41" s="37">
        <v>44531</v>
      </c>
      <c r="C41" s="32">
        <f>AVERAGEIFS(STAFF[Downloads],STAFF[Month], B41)</f>
        <v>5618.5714285714284</v>
      </c>
    </row>
    <row r="43" spans="1:8" x14ac:dyDescent="0.3">
      <c r="C43" s="36" t="s">
        <v>2</v>
      </c>
      <c r="D43" s="36" t="s">
        <v>37</v>
      </c>
      <c r="E43" s="36" t="s">
        <v>51</v>
      </c>
    </row>
    <row r="44" spans="1:8" ht="26.25" x14ac:dyDescent="0.3">
      <c r="A44" s="22">
        <v>10</v>
      </c>
      <c r="B44" t="s">
        <v>58</v>
      </c>
      <c r="C44" s="35">
        <f>MAX(STAFF[Downloads])</f>
        <v>10028</v>
      </c>
      <c r="D44" t="str">
        <f>_xlfn.XLOOKUP(C44,STAFF[Downloads],STAFF[App])</f>
        <v>Chocolate Crossing</v>
      </c>
      <c r="E44" s="27">
        <f>INDEX(STAFF[Month],MATCH(C44,STAFF[Downloads],0))</f>
        <v>44409</v>
      </c>
    </row>
    <row r="45" spans="1:8" ht="26.25" x14ac:dyDescent="0.3">
      <c r="A45" s="22">
        <v>11</v>
      </c>
      <c r="B45">
        <v>2</v>
      </c>
      <c r="C45">
        <f>LARGE(STAFF[Downloads],2)</f>
        <v>9195</v>
      </c>
      <c r="D45" t="str">
        <f>_xlfn.XLOOKUP(C45,STAFF[Downloads],STAFF[App])</f>
        <v>Where is my Coco?</v>
      </c>
      <c r="E45" s="27">
        <f>INDEX(STAFF[Month],MATCH(C45,STAFF[Downloads],0))</f>
        <v>44501</v>
      </c>
    </row>
    <row r="46" spans="1:8" x14ac:dyDescent="0.3">
      <c r="B46">
        <v>3</v>
      </c>
      <c r="C46">
        <f>LARGE(STAFF[Downloads],3)</f>
        <v>8586</v>
      </c>
      <c r="D46" t="str">
        <f>_xlfn.XLOOKUP(C46,STAFF[Downloads],STAFF[App])</f>
        <v>Crushed by Candies</v>
      </c>
      <c r="E46" s="27">
        <f>INDEX(STAFF[Month],MATCH(C46,STAFF[Downloads],0))</f>
        <v>44378</v>
      </c>
    </row>
    <row r="48" spans="1:8" ht="75" x14ac:dyDescent="0.3">
      <c r="A48" s="22">
        <v>12</v>
      </c>
      <c r="B48" s="26" t="s">
        <v>0</v>
      </c>
      <c r="C48" s="42" t="s">
        <v>59</v>
      </c>
      <c r="D48" s="42" t="s">
        <v>66</v>
      </c>
      <c r="E48" s="43" t="s">
        <v>67</v>
      </c>
      <c r="F48" s="42" t="s">
        <v>60</v>
      </c>
      <c r="G48" s="38" t="s">
        <v>61</v>
      </c>
    </row>
    <row r="49" spans="2:7" ht="93.75" x14ac:dyDescent="0.3">
      <c r="B49" s="37">
        <v>44470</v>
      </c>
      <c r="C49" s="41" t="str" cm="1">
        <f t="array" ref="C49:C55">_xlfn.UNIQUE(STAFF[App])</f>
        <v>Crushed by Candies</v>
      </c>
      <c r="D49" s="41">
        <f>SUMIFS(STAFF[1 star ratings],STAFF[App],C49,STAFF[Month],B$49)</f>
        <v>32</v>
      </c>
      <c r="E49" s="41">
        <f>MAX(D49:D55)</f>
        <v>47</v>
      </c>
      <c r="F49" s="41" t="str" cm="1">
        <f t="array" ref="F49:F50">_xlfn._xlws.FILTER(STAFF[App],(STAFF[Month]=B49)*(STAFF[1 star ratings]=E49))</f>
        <v>Where is my Coco?</v>
      </c>
      <c r="G49" s="38" t="s">
        <v>62</v>
      </c>
    </row>
    <row r="50" spans="2:7" x14ac:dyDescent="0.3">
      <c r="C50" s="41" t="str">
        <v>Chocolate Crossing</v>
      </c>
      <c r="D50" s="41">
        <f>SUMIFS(STAFF[1 star ratings],STAFF[App],C50,STAFF[Month],B$49)</f>
        <v>46</v>
      </c>
      <c r="E50" s="41"/>
      <c r="F50" s="41" t="str">
        <v>Sugar Rush</v>
      </c>
    </row>
    <row r="51" spans="2:7" x14ac:dyDescent="0.3">
      <c r="C51" s="41" t="str">
        <v>Angry Bites</v>
      </c>
      <c r="D51" s="41">
        <f>SUMIFS(STAFF[1 star ratings],STAFF[App],C51,STAFF[Month],B$49)</f>
        <v>40</v>
      </c>
      <c r="E51" s="41"/>
      <c r="F51" s="41"/>
    </row>
    <row r="52" spans="2:7" x14ac:dyDescent="0.3">
      <c r="C52" s="41" t="str">
        <v>Where is my Coco?</v>
      </c>
      <c r="D52" s="41">
        <f>SUMIFS(STAFF[1 star ratings],STAFF[App],C52,STAFF[Month],B$49)</f>
        <v>47</v>
      </c>
      <c r="E52" s="41"/>
      <c r="F52" s="41"/>
    </row>
    <row r="53" spans="2:7" x14ac:dyDescent="0.3">
      <c r="C53" s="41" t="str">
        <v>Sugar Rush</v>
      </c>
      <c r="D53" s="41">
        <f>SUMIFS(STAFF[1 star ratings],STAFF[App],C53,STAFF[Month],B$49)</f>
        <v>47</v>
      </c>
      <c r="E53" s="41"/>
      <c r="F53" s="41"/>
    </row>
    <row r="54" spans="2:7" x14ac:dyDescent="0.3">
      <c r="C54" s="41" t="str">
        <v>Subway Wafers</v>
      </c>
      <c r="D54" s="41">
        <f>SUMIFS(STAFF[1 star ratings],STAFF[App],C54,STAFF[Month],B$49)</f>
        <v>32</v>
      </c>
      <c r="E54" s="41"/>
      <c r="F54" s="41"/>
    </row>
    <row r="55" spans="2:7" x14ac:dyDescent="0.3">
      <c r="C55" s="41" t="str">
        <v>Temple Bun</v>
      </c>
      <c r="D55" s="41">
        <f>SUMIFS(STAFF[1 star ratings],STAFF[App],C55,STAFF[Month],B$49)</f>
        <v>30</v>
      </c>
      <c r="E55" s="41"/>
      <c r="F55" s="41"/>
    </row>
    <row r="56" spans="2:7" x14ac:dyDescent="0.3">
      <c r="C56" s="41"/>
      <c r="D56" s="41"/>
      <c r="E56" s="41"/>
      <c r="F56" s="41"/>
    </row>
    <row r="57" spans="2:7" x14ac:dyDescent="0.3">
      <c r="B57" s="44">
        <v>44531</v>
      </c>
      <c r="C57" s="41" t="s">
        <v>7</v>
      </c>
      <c r="D57" s="41">
        <f>SUMIFS(STAFF[1 star ratings],STAFF[Month],B$57,STAFF[App],C57)</f>
        <v>47</v>
      </c>
      <c r="E57" s="41">
        <f>MAX(D57:D63)</f>
        <v>55</v>
      </c>
      <c r="F57" s="41" t="str" cm="1">
        <f t="array" ref="F57">_xlfn._xlws.FILTER(STAFF[App],(STAFF[Month]=B57)*(STAFF[1 star ratings]=E57))</f>
        <v>Temple Bun</v>
      </c>
    </row>
    <row r="58" spans="2:7" x14ac:dyDescent="0.3">
      <c r="C58" s="41" t="s">
        <v>8</v>
      </c>
      <c r="D58" s="41">
        <f>SUMIFS(STAFF[1 star ratings],STAFF[Month],B$57,STAFF[App],C58)</f>
        <v>49</v>
      </c>
      <c r="E58" s="41"/>
      <c r="F58" s="41"/>
    </row>
    <row r="59" spans="2:7" x14ac:dyDescent="0.3">
      <c r="C59" s="41" t="s">
        <v>9</v>
      </c>
      <c r="D59" s="41">
        <f>SUMIFS(STAFF[1 star ratings],STAFF[Month],B$57,STAFF[App],C59)</f>
        <v>39</v>
      </c>
      <c r="E59" s="41"/>
      <c r="F59" s="41"/>
    </row>
    <row r="60" spans="2:7" x14ac:dyDescent="0.3">
      <c r="C60" s="41" t="s">
        <v>10</v>
      </c>
      <c r="D60" s="41">
        <f>SUMIFS(STAFF[1 star ratings],STAFF[Month],B$57,STAFF[App],C60)</f>
        <v>46</v>
      </c>
      <c r="E60" s="41"/>
      <c r="F60" s="41"/>
    </row>
    <row r="61" spans="2:7" x14ac:dyDescent="0.3">
      <c r="C61" s="41" t="s">
        <v>11</v>
      </c>
      <c r="D61" s="41">
        <f>SUMIFS(STAFF[1 star ratings],STAFF[Month],B$57,STAFF[App],C61)</f>
        <v>30</v>
      </c>
      <c r="E61" s="41"/>
      <c r="F61" s="41"/>
    </row>
    <row r="62" spans="2:7" x14ac:dyDescent="0.3">
      <c r="C62" s="41" t="s">
        <v>12</v>
      </c>
      <c r="D62" s="41">
        <f>SUMIFS(STAFF[1 star ratings],STAFF[Month],B$57,STAFF[App],C62)</f>
        <v>52</v>
      </c>
      <c r="E62" s="41"/>
      <c r="F62" s="41"/>
    </row>
    <row r="63" spans="2:7" x14ac:dyDescent="0.3">
      <c r="C63" s="41" t="s">
        <v>13</v>
      </c>
      <c r="D63" s="41">
        <f>SUMIFS(STAFF[1 star ratings],STAFF[Month],B$57,STAFF[App],C63)</f>
        <v>55</v>
      </c>
      <c r="E63" s="41"/>
      <c r="F63" s="41"/>
    </row>
    <row r="64" spans="2:7" ht="21" x14ac:dyDescent="0.35">
      <c r="B64" s="40" t="s">
        <v>63</v>
      </c>
      <c r="C64" s="41"/>
      <c r="D64" s="41"/>
      <c r="E64" s="41"/>
      <c r="F64" s="41"/>
    </row>
    <row r="65" spans="1:6" x14ac:dyDescent="0.3">
      <c r="C65" s="41">
        <f>_xlfn.MAXIFS(STAFF[1 star ratings],STAFF[Month],B57)</f>
        <v>55</v>
      </c>
      <c r="D65" s="41"/>
      <c r="E65" s="41"/>
      <c r="F65" s="41" t="str" cm="1">
        <f t="array" ref="F65">_xlfn._xlws.FILTER(STAFF[App],(STAFF[1 star ratings]=C65)*(STAFF[Month]=B57))</f>
        <v>Temple Bun</v>
      </c>
    </row>
    <row r="67" spans="1:6" ht="26.25" x14ac:dyDescent="0.3">
      <c r="A67" s="22">
        <v>13</v>
      </c>
      <c r="B67" t="s">
        <v>37</v>
      </c>
      <c r="C67" t="s">
        <v>64</v>
      </c>
    </row>
    <row r="68" spans="1:6" x14ac:dyDescent="0.3">
      <c r="B68" t="str" cm="1">
        <f t="array" ref="B68:B74">_xlfn.UNIQUE(STAFF[App])</f>
        <v>Crushed by Candies</v>
      </c>
      <c r="C68">
        <f>_xlfn.MAXIFS(STAFF[Downloads],STAFF[App],B68)</f>
        <v>8586</v>
      </c>
      <c r="D68" s="39" cm="1">
        <f t="array" ref="D68">_xlfn._xlws.FILTER(STAFF[Month],STAFF[Downloads]=C68)</f>
        <v>44378</v>
      </c>
    </row>
    <row r="69" spans="1:6" x14ac:dyDescent="0.3">
      <c r="B69" t="str">
        <v>Chocolate Crossing</v>
      </c>
      <c r="C69">
        <f>_xlfn.MAXIFS(STAFF[Downloads],STAFF[App],B69)</f>
        <v>10028</v>
      </c>
      <c r="D69" s="39" cm="1">
        <f t="array" ref="D69">_xlfn._xlws.FILTER(STAFF[Month],STAFF[Downloads]=C69)</f>
        <v>44409</v>
      </c>
    </row>
    <row r="70" spans="1:6" x14ac:dyDescent="0.3">
      <c r="B70" t="str">
        <v>Angry Bites</v>
      </c>
      <c r="C70">
        <f>_xlfn.MAXIFS(STAFF[Downloads],STAFF[App],B70)</f>
        <v>7909</v>
      </c>
      <c r="D70" s="39" cm="1">
        <f t="array" ref="D70">_xlfn._xlws.FILTER(STAFF[Month],STAFF[Downloads]=C70)</f>
        <v>44409</v>
      </c>
    </row>
    <row r="71" spans="1:6" x14ac:dyDescent="0.3">
      <c r="B71" t="str">
        <v>Where is my Coco?</v>
      </c>
      <c r="C71">
        <f>_xlfn.MAXIFS(STAFF[Downloads],STAFF[App],B71)</f>
        <v>9195</v>
      </c>
      <c r="D71" s="39" cm="1">
        <f t="array" ref="D71">_xlfn._xlws.FILTER(STAFF[Month],STAFF[Downloads]=C71)</f>
        <v>44501</v>
      </c>
    </row>
    <row r="72" spans="1:6" x14ac:dyDescent="0.3">
      <c r="B72" t="str">
        <v>Sugar Rush</v>
      </c>
      <c r="C72">
        <f>_xlfn.MAXIFS(STAFF[Downloads],STAFF[App],B72)</f>
        <v>7488</v>
      </c>
      <c r="D72" s="39" cm="1">
        <f t="array" ref="D72">_xlfn._xlws.FILTER(STAFF[Month],STAFF[Downloads]=C72)</f>
        <v>44501</v>
      </c>
    </row>
    <row r="73" spans="1:6" x14ac:dyDescent="0.3">
      <c r="B73" t="str">
        <v>Subway Wafers</v>
      </c>
      <c r="C73">
        <f>_xlfn.MAXIFS(STAFF[Downloads],STAFF[App],B73)</f>
        <v>7092</v>
      </c>
      <c r="D73" s="39" cm="1">
        <f t="array" ref="D73">_xlfn._xlws.FILTER(STAFF[Month],STAFF[Downloads]=C73)</f>
        <v>44470</v>
      </c>
    </row>
    <row r="74" spans="1:6" x14ac:dyDescent="0.3">
      <c r="B74" t="str">
        <v>Temple Bun</v>
      </c>
      <c r="C74">
        <f>_xlfn.MAXIFS(STAFF[Downloads],STAFF[App],B74)</f>
        <v>8453</v>
      </c>
      <c r="D74" s="39" cm="1">
        <f t="array" ref="D74">_xlfn._xlws.FILTER(STAFF[Month],STAFF[Downloads]=C74)</f>
        <v>44440</v>
      </c>
    </row>
    <row r="76" spans="1:6" ht="26.25" x14ac:dyDescent="0.3">
      <c r="A76" s="22">
        <v>14</v>
      </c>
      <c r="B76" t="s">
        <v>37</v>
      </c>
      <c r="C76" t="s">
        <v>65</v>
      </c>
    </row>
    <row r="77" spans="1:6" x14ac:dyDescent="0.3">
      <c r="B77" t="s">
        <v>7</v>
      </c>
      <c r="C77">
        <f>_xlfn.MINIFS(STAFF[Downloads],STAFF[App],B77)</f>
        <v>2297</v>
      </c>
      <c r="D77" s="39">
        <f>_xlfn.XLOOKUP(C77,STAFF[Downloads],STAFF[Month])</f>
        <v>44531</v>
      </c>
    </row>
    <row r="78" spans="1:6" x14ac:dyDescent="0.3">
      <c r="B78" t="s">
        <v>8</v>
      </c>
      <c r="C78">
        <f>_xlfn.MINIFS(STAFF[Downloads],STAFF[App],B78)</f>
        <v>4693</v>
      </c>
      <c r="D78" s="39">
        <f>_xlfn.XLOOKUP(C78,STAFF[Downloads],STAFF[Month])</f>
        <v>44470</v>
      </c>
    </row>
    <row r="79" spans="1:6" x14ac:dyDescent="0.3">
      <c r="B79" t="s">
        <v>9</v>
      </c>
      <c r="C79">
        <f>_xlfn.MINIFS(STAFF[Downloads],STAFF[App],B79)</f>
        <v>4681</v>
      </c>
      <c r="D79" s="39">
        <f>_xlfn.XLOOKUP(C79,STAFF[Downloads],STAFF[Month])</f>
        <v>44348</v>
      </c>
    </row>
    <row r="80" spans="1:6" x14ac:dyDescent="0.3">
      <c r="B80" t="s">
        <v>10</v>
      </c>
      <c r="C80">
        <f>_xlfn.MINIFS(STAFF[Downloads],STAFF[App],B80)</f>
        <v>4373</v>
      </c>
      <c r="D80" s="39">
        <f>_xlfn.XLOOKUP(C80,STAFF[Downloads],STAFF[Month])</f>
        <v>44348</v>
      </c>
    </row>
    <row r="81" spans="2:4" x14ac:dyDescent="0.3">
      <c r="B81" t="s">
        <v>11</v>
      </c>
      <c r="C81">
        <f>_xlfn.MINIFS(STAFF[Downloads],STAFF[App],B81)</f>
        <v>3499</v>
      </c>
      <c r="D81" s="39">
        <f>_xlfn.XLOOKUP(C81,STAFF[Downloads],STAFF[Month])</f>
        <v>44348</v>
      </c>
    </row>
    <row r="82" spans="2:4" x14ac:dyDescent="0.3">
      <c r="B82" t="s">
        <v>12</v>
      </c>
      <c r="C82">
        <f>_xlfn.MINIFS(STAFF[Downloads],STAFF[App],B82)</f>
        <v>2849</v>
      </c>
      <c r="D82" s="39">
        <f>_xlfn.XLOOKUP(C82,STAFF[Downloads],STAFF[Month])</f>
        <v>44501</v>
      </c>
    </row>
    <row r="83" spans="2:4" x14ac:dyDescent="0.3">
      <c r="B83" t="s">
        <v>13</v>
      </c>
      <c r="C83">
        <f>_xlfn.MINIFS(STAFF[Downloads],STAFF[App],B83)</f>
        <v>1837</v>
      </c>
      <c r="D83" s="39">
        <f>_xlfn.XLOOKUP(C83,STAFF[Downloads],STAFF[Month])</f>
        <v>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DATA</vt:lpstr>
      <vt:lpstr>exercises_1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2024-03-15T23:27:38Z</dcterms:created>
  <dcterms:modified xsi:type="dcterms:W3CDTF">2024-03-16T01:16:53Z</dcterms:modified>
</cp:coreProperties>
</file>