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irayesh\Desktop\گروه\ماهيانه\نظارت\"/>
    </mc:Choice>
  </mc:AlternateContent>
  <bookViews>
    <workbookView xWindow="120" yWindow="120" windowWidth="15165" windowHeight="6840" activeTab="1"/>
  </bookViews>
  <sheets>
    <sheet name="فرم گزارش عملکرد ماهیانه" sheetId="1" r:id="rId1"/>
    <sheet name="فرم تفضیلی حوادث ماه" sheetId="2" r:id="rId2"/>
    <sheet name="فرم آموزش" sheetId="3" r:id="rId3"/>
    <sheet name="فرم گزارش آتش سوزی" sheetId="4" r:id="rId4"/>
    <sheet name="فرم حوادث موتوری" sheetId="5" r:id="rId5"/>
    <sheet name="HSE" sheetId="7" r:id="rId6"/>
    <sheet name="ليست ايمني" sheetId="6" r:id="rId7"/>
    <sheet name="رست پلن" sheetId="9" r:id="rId8"/>
  </sheets>
  <definedNames>
    <definedName name="gorooh">Table4[گروه]</definedName>
    <definedName name="_xlnm.Print_Area" localSheetId="2">'فرم آموزش'!$A$1:$G$25</definedName>
    <definedName name="_xlnm.Print_Area" localSheetId="1">'فرم تفضیلی حوادث ماه'!$A$1:$T$16</definedName>
    <definedName name="_xlnm.Print_Area" localSheetId="4">'فرم حوادث موتوری'!$A$1:$O$13</definedName>
    <definedName name="_xlnm.Print_Area" localSheetId="3">'فرم گزارش آتش سوزی'!$A$1:$O$13</definedName>
    <definedName name="_xlnm.Print_Titles" localSheetId="0">'فرم گزارش عملکرد ماهیانه'!$A:$A</definedName>
    <definedName name="گروه">Table4[گروه]</definedName>
  </definedNames>
  <calcPr calcId="152511"/>
</workbook>
</file>

<file path=xl/calcChain.xml><?xml version="1.0" encoding="utf-8"?>
<calcChain xmlns="http://schemas.openxmlformats.org/spreadsheetml/2006/main">
  <c r="F4" i="7" l="1"/>
  <c r="G14" i="7" l="1"/>
  <c r="G13" i="7"/>
  <c r="G12" i="7"/>
  <c r="G11" i="7"/>
  <c r="G10" i="7"/>
  <c r="G9" i="7"/>
  <c r="G8" i="7"/>
  <c r="G7" i="7"/>
  <c r="G6" i="7"/>
  <c r="G5" i="7"/>
  <c r="G4" i="7"/>
  <c r="B6" i="6" l="1"/>
  <c r="X6" i="1" l="1"/>
  <c r="Y6" i="1"/>
  <c r="Z6" i="1" s="1"/>
  <c r="AL6" i="1"/>
  <c r="X7" i="1"/>
  <c r="Y7" i="1"/>
  <c r="Z7" i="1" s="1"/>
  <c r="AL7" i="1"/>
  <c r="X8" i="1"/>
  <c r="Y8" i="1"/>
  <c r="Z8" i="1" s="1"/>
  <c r="AL8" i="1"/>
  <c r="X9" i="1"/>
  <c r="Y9" i="1"/>
  <c r="Z9" i="1" s="1"/>
  <c r="AL9" i="1"/>
  <c r="X10" i="1"/>
  <c r="Y10" i="1"/>
  <c r="AL10" i="1"/>
  <c r="X11" i="1"/>
  <c r="Y11" i="1"/>
  <c r="Z11" i="1" s="1"/>
  <c r="AL11" i="1"/>
  <c r="Z10" i="1" l="1"/>
  <c r="AB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AA12" i="1"/>
  <c r="AC12" i="1"/>
  <c r="AD12" i="1"/>
  <c r="AE12" i="1"/>
  <c r="AF12" i="1"/>
  <c r="AG12" i="1"/>
  <c r="AH12" i="1"/>
  <c r="AI12" i="1"/>
  <c r="AJ12" i="1"/>
  <c r="AK12" i="1"/>
  <c r="AM12" i="1"/>
  <c r="B12" i="5"/>
  <c r="J12" i="5"/>
  <c r="I12" i="5"/>
  <c r="N12" i="5"/>
  <c r="E12" i="4"/>
  <c r="F12" i="4"/>
  <c r="G12" i="4"/>
  <c r="D12" i="4"/>
  <c r="O12" i="4"/>
  <c r="E16" i="3"/>
  <c r="D18" i="3" s="1"/>
  <c r="D16" i="3"/>
  <c r="D19" i="3" s="1"/>
  <c r="P12" i="2"/>
  <c r="N12" i="2"/>
  <c r="O12" i="2"/>
  <c r="M12" i="2"/>
  <c r="AL12" i="1" l="1"/>
  <c r="D20" i="3"/>
  <c r="Y12" i="1"/>
  <c r="X12" i="1"/>
  <c r="Z12" i="1" l="1"/>
</calcChain>
</file>

<file path=xl/sharedStrings.xml><?xml version="1.0" encoding="utf-8"?>
<sst xmlns="http://schemas.openxmlformats.org/spreadsheetml/2006/main" count="255" uniqueCount="195">
  <si>
    <t xml:space="preserve">                                                 شاخص
         نام پيمانكاران</t>
  </si>
  <si>
    <t>آمار زيست محيطي</t>
  </si>
  <si>
    <t>تعداد
 كاركنان</t>
  </si>
  <si>
    <t>ساعات 
كاركرد</t>
  </si>
  <si>
    <t>حوادث پرسنلي</t>
  </si>
  <si>
    <t>آمار بهداشتي</t>
  </si>
  <si>
    <t>آموزش</t>
  </si>
  <si>
    <t xml:space="preserve">آتش سوزي </t>
  </si>
  <si>
    <t>تعداد 
تصادفات موتوري</t>
  </si>
  <si>
    <t>كيلومتر كاركرد 
اتومبيل‌ها</t>
  </si>
  <si>
    <t>آسيب پرسنل ناشي از
 تصادفات موتوري</t>
  </si>
  <si>
    <t>ضريب تكرار 
حوادث موتوري</t>
  </si>
  <si>
    <t>خسارات حوادث موتوري 
‌(‌هزار ريال )‌</t>
  </si>
  <si>
    <t>آمار نفت ريزي</t>
  </si>
  <si>
    <t>انتشار
تصادفي گاز</t>
  </si>
  <si>
    <t>گازهاي سوزانده شده (م م م)</t>
  </si>
  <si>
    <t>پساب‌هاي بهداشتي
(متر مكعب)</t>
  </si>
  <si>
    <t>پسابهاي صنعتي (متر مكعب)</t>
  </si>
  <si>
    <t>حجم پسماند</t>
  </si>
  <si>
    <t>فضاي سبز</t>
  </si>
  <si>
    <t>جزئي</t>
  </si>
  <si>
    <t>ناتوان
كننده</t>
  </si>
  <si>
    <t>فوت</t>
  </si>
  <si>
    <t>روزهاي
تلف شده</t>
  </si>
  <si>
    <t>ضريب
تكرار</t>
  </si>
  <si>
    <t>ضريب
شدت</t>
  </si>
  <si>
    <t>شاخص
حوادث</t>
  </si>
  <si>
    <t>مرخصي
 استعلاجي 
(روز )</t>
  </si>
  <si>
    <t>جمع
نفر ساعت</t>
  </si>
  <si>
    <t>صنعتي</t>
  </si>
  <si>
    <t xml:space="preserve">غير صنعتي </t>
  </si>
  <si>
    <t>مورد</t>
  </si>
  <si>
    <t>مقدار
(‌بشكه)</t>
  </si>
  <si>
    <t>حجم
(متر مكعب)</t>
  </si>
  <si>
    <t>خاك آلوده
(متر مكعب)</t>
  </si>
  <si>
    <t>كنده‌هاي
حفاري (متر مكعب)</t>
  </si>
  <si>
    <t>اضافه شده
(متر مربع)</t>
  </si>
  <si>
    <t>تا كنون (هكتار)</t>
  </si>
  <si>
    <t xml:space="preserve">مهم </t>
  </si>
  <si>
    <t>مهم</t>
  </si>
  <si>
    <t>مصدوم</t>
  </si>
  <si>
    <t>گل
پايه آبي</t>
  </si>
  <si>
    <t>گل
پايه روغني</t>
  </si>
  <si>
    <t>نحوه
مديريت</t>
  </si>
  <si>
    <t>عادي</t>
  </si>
  <si>
    <t>بيمارستان</t>
  </si>
  <si>
    <t>مجموع</t>
  </si>
  <si>
    <t>گزارش تفصیلی آمار ماهیانه حوادث پرسنلی شرکت مهندسي و توسعه نفت</t>
  </si>
  <si>
    <t xml:space="preserve">ردیف </t>
  </si>
  <si>
    <t xml:space="preserve">پرسنل حادثه دیده </t>
  </si>
  <si>
    <t xml:space="preserve">علل غیر مستقیم </t>
  </si>
  <si>
    <t xml:space="preserve">پیامد های حادثه </t>
  </si>
  <si>
    <t xml:space="preserve">نتیجه حادثه </t>
  </si>
  <si>
    <t>پیشنهادات HSE</t>
  </si>
  <si>
    <t xml:space="preserve">سن </t>
  </si>
  <si>
    <t>سابقه</t>
  </si>
  <si>
    <t xml:space="preserve">جزئی </t>
  </si>
  <si>
    <t xml:space="preserve">فوت </t>
  </si>
  <si>
    <t>فرم مشخصات دوره های آموزش HSE</t>
  </si>
  <si>
    <t>ردیف</t>
  </si>
  <si>
    <t>گروه</t>
  </si>
  <si>
    <t>جمع</t>
  </si>
  <si>
    <t>ملاحظات</t>
  </si>
  <si>
    <t>** تعداد نفرات آموزش دیده</t>
  </si>
  <si>
    <t>** نفر ساعت</t>
  </si>
  <si>
    <t>ایمنی</t>
  </si>
  <si>
    <t>بهداشت</t>
  </si>
  <si>
    <t>محیط زیست</t>
  </si>
  <si>
    <t>آتش نشانی</t>
  </si>
  <si>
    <t>مشترک HSE</t>
  </si>
  <si>
    <t>پدافند غیرعامل و مدیریت بحران</t>
  </si>
  <si>
    <t>جمع کل</t>
  </si>
  <si>
    <t>تعداد کل پرسنل</t>
  </si>
  <si>
    <t>*** میزان سرانه آموزش</t>
  </si>
  <si>
    <t>* تعداد نفرات آموزش دیده = تعداد پرسنل در کلیه رده ها اعم از مدیریت- سرپرستی- کارشناسی ارشد- کارشناسی و غیره که از آموزش HSE حین کار برخودار گردیده اند.</t>
  </si>
  <si>
    <t>** نفر ساعت (کل ساعات آموزش) = تعداد ساعتی که هر فرد آموزش دیده * تعداد نفرات آموزش دیده.</t>
  </si>
  <si>
    <t>*** میزان سرانه آموزش = کل ساعات آموزش تقسیم بر تعداد کل پرسنل.</t>
  </si>
  <si>
    <t>****گروه</t>
  </si>
  <si>
    <t>****گروه را طبق جدول گروه مشخص نمایید.</t>
  </si>
  <si>
    <t>گزارش تفصیلی آمار ماهیانه حوادث حریق شرکت مهندسي و توسعه نفت</t>
  </si>
  <si>
    <t>نوع حریق</t>
  </si>
  <si>
    <t xml:space="preserve">محل دقیق حادثه </t>
  </si>
  <si>
    <t xml:space="preserve">پیامدهای حادثه </t>
  </si>
  <si>
    <t xml:space="preserve">خسارت </t>
  </si>
  <si>
    <t xml:space="preserve">صنعتی </t>
  </si>
  <si>
    <t xml:space="preserve">غیرصنعتی </t>
  </si>
  <si>
    <t xml:space="preserve">نیروی انسانی </t>
  </si>
  <si>
    <t xml:space="preserve">مالی </t>
  </si>
  <si>
    <t>جزئی</t>
  </si>
  <si>
    <t xml:space="preserve">توقف تولید </t>
  </si>
  <si>
    <t>تاسیسات و تجهیزات</t>
  </si>
  <si>
    <t>گزارش تفصیلی آمار ماهیانه حوادث موتوری شرکت مهندسي و توسعه نفت</t>
  </si>
  <si>
    <t xml:space="preserve">تاسیسات و تجهیزات </t>
  </si>
  <si>
    <t>تاریخ وقوع حادثه</t>
  </si>
  <si>
    <t>ساعت وقوع حادثه</t>
  </si>
  <si>
    <t>آموزش رانندگی</t>
  </si>
  <si>
    <t>مقصر بودن</t>
  </si>
  <si>
    <t>سابقه مرتبط</t>
  </si>
  <si>
    <t>نوع شغل</t>
  </si>
  <si>
    <t>علت مستقیم حادثه</t>
  </si>
  <si>
    <t>علل ناایمن</t>
  </si>
  <si>
    <t>شرایط ناایمن</t>
  </si>
  <si>
    <t>ناتوان کننده</t>
  </si>
  <si>
    <t>روز از دست رفته</t>
  </si>
  <si>
    <t>نوع آسیب</t>
  </si>
  <si>
    <t>عضو آسیب دیده</t>
  </si>
  <si>
    <t>محل وقوع حادثه</t>
  </si>
  <si>
    <t>نوع فعالیت حین حادثه</t>
  </si>
  <si>
    <t>نام دوره</t>
  </si>
  <si>
    <t>تعداد نفرات آموزش دیده</t>
  </si>
  <si>
    <t>پسماند
(تن)</t>
  </si>
  <si>
    <t>نام ونام خانوادگی</t>
  </si>
  <si>
    <t>شرح حادثه</t>
  </si>
  <si>
    <t>ماه مرداد سال 1399</t>
  </si>
  <si>
    <t>آموزش مرداد 99</t>
  </si>
  <si>
    <t>گزارش آمار آتش سوزی و تصادفات موتوری طرح هاي توسعه شركت مهندسي و توسعه نفت مرداد ماه سا ل 1399</t>
  </si>
  <si>
    <t>گزارش آمار حوادث پرسنلي طرح هاي توسعه شركت مهندسي و توسعه نفت مرداد ماه سا ل 1399</t>
  </si>
  <si>
    <t>آمار محيط زيست ، بهداشت و آموزش طرح هاي توسعه مهندسي و توسعه نفت مرداد ماه سال 1399</t>
  </si>
  <si>
    <t>نام پيمانكار</t>
  </si>
  <si>
    <t>سمت</t>
  </si>
  <si>
    <t>شماره تماس</t>
  </si>
  <si>
    <t xml:space="preserve">سرپرست HSE
</t>
  </si>
  <si>
    <t>كارشناس HSE</t>
  </si>
  <si>
    <t>ليست ايمني نفرات مرداد 99</t>
  </si>
  <si>
    <t>نام و نام خانوادگي</t>
  </si>
  <si>
    <t>رديف</t>
  </si>
  <si>
    <t>شرح</t>
  </si>
  <si>
    <t>تا ماه قبل</t>
  </si>
  <si>
    <t>دراين ماه</t>
  </si>
  <si>
    <t>تاكنون</t>
  </si>
  <si>
    <t>نفرساعت آموزش ديده</t>
  </si>
  <si>
    <t>عدم انطباق</t>
  </si>
  <si>
    <t>Near miss</t>
  </si>
  <si>
    <t>FAC.</t>
  </si>
  <si>
    <t>MTC.</t>
  </si>
  <si>
    <t>LTI.</t>
  </si>
  <si>
    <t>PPD.</t>
  </si>
  <si>
    <t>PTD.</t>
  </si>
  <si>
    <t>FAT.</t>
  </si>
  <si>
    <t>تصادف</t>
  </si>
  <si>
    <t>آتش سوزي</t>
  </si>
  <si>
    <t>Near miss   (به خيرميگذرند)حوادثي كه منجر به آسيب نشده اند اما پتانسيل حادثه را دارند</t>
  </si>
  <si>
    <t xml:space="preserve">FAC : First Aid Case  نيازمند كمكهاي اوليه </t>
  </si>
  <si>
    <t>MTC : Medical Treatment Case  نيازمند مداواي پزشكي</t>
  </si>
  <si>
    <t>LTI : Lost Time Injury  (بيش از يك روز كاري)جراحت هايي كه منجربه اتلاف زمان ميشوند</t>
  </si>
  <si>
    <t>PPD : Permanent Partical Disability  جراحت منجربه ناتواني جزيي</t>
  </si>
  <si>
    <t>PTD : Permanent Total Disability  (قطع عضو)جراحت منجر به ازكارافتادگي كلي</t>
  </si>
  <si>
    <t>FAT : Fatality  حوادث منجر به فوت</t>
  </si>
  <si>
    <t>گزارش HSE مرداد ماه 99</t>
  </si>
  <si>
    <t>شرح مختصري از حادثه</t>
  </si>
  <si>
    <t>پست سازمانی</t>
  </si>
  <si>
    <t>نام و نام خانوادگی</t>
  </si>
  <si>
    <t>یکشنبه</t>
  </si>
  <si>
    <t>دوشنبه</t>
  </si>
  <si>
    <t>سه شنبه</t>
  </si>
  <si>
    <t>چهارشنبه</t>
  </si>
  <si>
    <t>پنج شنبه</t>
  </si>
  <si>
    <t>جمعه</t>
  </si>
  <si>
    <t>شنبه</t>
  </si>
  <si>
    <t>99/04/01</t>
  </si>
  <si>
    <t>99/04/02</t>
  </si>
  <si>
    <t>99/04/03</t>
  </si>
  <si>
    <t>99/04/04</t>
  </si>
  <si>
    <t>99/04/05</t>
  </si>
  <si>
    <t>99/04/06</t>
  </si>
  <si>
    <t>99/04/07</t>
  </si>
  <si>
    <t>99/04/08</t>
  </si>
  <si>
    <t>99/04/09</t>
  </si>
  <si>
    <t>99/04/10</t>
  </si>
  <si>
    <t>99/04/11</t>
  </si>
  <si>
    <t>99/04/12</t>
  </si>
  <si>
    <t>99/04/13</t>
  </si>
  <si>
    <t>99/04/14</t>
  </si>
  <si>
    <t>99/04/15</t>
  </si>
  <si>
    <t>99/04/16</t>
  </si>
  <si>
    <t>99/04/17</t>
  </si>
  <si>
    <t>99/04/18</t>
  </si>
  <si>
    <t>99/04/19</t>
  </si>
  <si>
    <t>99/04/20</t>
  </si>
  <si>
    <t>99/04/21</t>
  </si>
  <si>
    <t>99/04/22</t>
  </si>
  <si>
    <t>99/04/23</t>
  </si>
  <si>
    <t>99/04/24</t>
  </si>
  <si>
    <t>99/04/25</t>
  </si>
  <si>
    <t>99/04/26</t>
  </si>
  <si>
    <t>99/04/27</t>
  </si>
  <si>
    <t>99/04/28</t>
  </si>
  <si>
    <t>99/04/29</t>
  </si>
  <si>
    <t>99/04/30</t>
  </si>
  <si>
    <t>99/04/31</t>
  </si>
  <si>
    <t>A: Absent</t>
  </si>
  <si>
    <t>R: Rest</t>
  </si>
  <si>
    <t>ٌW: Onwork</t>
  </si>
  <si>
    <t>رست پلن مرداد ماه 99</t>
  </si>
  <si>
    <t>تكنسين 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</si>
</sst>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8">
    <font>
      <sz val="11"/>
      <color theme="1"/>
      <name val="Arial"/>
      <family val="2"/>
      <charset val="178"/>
      <scheme val="minor"/>
    </font>
    <font>
      <sz val="14"/>
      <name val="B Nazanin"/>
      <charset val="178"/>
    </font>
    <font>
      <sz val="18"/>
      <color theme="1"/>
      <name val="Arial"/>
      <family val="2"/>
      <charset val="178"/>
      <scheme val="minor"/>
    </font>
    <font>
      <sz val="18"/>
      <color theme="1"/>
      <name val="Nazanin"/>
      <charset val="178"/>
    </font>
    <font>
      <b/>
      <sz val="18"/>
      <color theme="1"/>
      <name val="Nazanin"/>
      <charset val="178"/>
    </font>
    <font>
      <b/>
      <sz val="14"/>
      <name val="B Nazanin"/>
      <charset val="178"/>
    </font>
    <font>
      <b/>
      <sz val="14"/>
      <color theme="1"/>
      <name val="B Nazanin"/>
      <charset val="178"/>
    </font>
    <font>
      <b/>
      <sz val="14"/>
      <color indexed="8"/>
      <name val="B Nazanin"/>
      <charset val="178"/>
    </font>
    <font>
      <sz val="14"/>
      <color theme="1"/>
      <name val="Arial"/>
      <family val="2"/>
      <charset val="178"/>
      <scheme val="minor"/>
    </font>
    <font>
      <sz val="14"/>
      <color theme="1"/>
      <name val="B Nazanin"/>
      <charset val="178"/>
    </font>
    <font>
      <sz val="14"/>
      <color theme="1"/>
      <name val="Nazanin"/>
      <charset val="178"/>
    </font>
    <font>
      <b/>
      <sz val="18"/>
      <color theme="1"/>
      <name val="B Nazanin"/>
      <charset val="178"/>
    </font>
    <font>
      <b/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name val="B Nazanin"/>
      <charset val="178"/>
    </font>
    <font>
      <sz val="12"/>
      <color theme="1"/>
      <name val="B Nazanin"/>
      <charset val="178"/>
    </font>
    <font>
      <sz val="9"/>
      <color theme="1"/>
      <name val="B Nazanin"/>
      <charset val="178"/>
    </font>
    <font>
      <sz val="18"/>
      <name val="B Nazanin"/>
    </font>
    <font>
      <sz val="18"/>
      <color theme="1"/>
      <name val="B Nazanin"/>
    </font>
    <font>
      <sz val="14"/>
      <color theme="1"/>
      <name val="B Nazanin"/>
    </font>
    <font>
      <sz val="16"/>
      <color theme="1"/>
      <name val="B Nazanin"/>
      <charset val="178"/>
    </font>
    <font>
      <sz val="10"/>
      <color theme="1"/>
      <name val="B Nazanin"/>
      <charset val="178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sz val="11"/>
      <color theme="1"/>
      <name val="B Nazanin"/>
      <charset val="178"/>
    </font>
    <font>
      <b/>
      <sz val="18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 diagonalUp="1"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 style="thin">
        <color indexed="64"/>
      </diagonal>
    </border>
    <border>
      <left style="thin">
        <color theme="3" tint="0.39997558519241921"/>
      </left>
      <right style="thin">
        <color theme="3" tint="0.39997558519241921"/>
      </right>
      <top style="double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4" borderId="12" xfId="0" applyFont="1" applyFill="1" applyBorder="1" applyAlignment="1">
      <alignment horizontal="center" vertical="center" wrapText="1" readingOrder="2"/>
    </xf>
    <xf numFmtId="3" fontId="9" fillId="0" borderId="0" xfId="0" applyNumberFormat="1" applyFont="1" applyFill="1" applyBorder="1" applyAlignment="1" applyProtection="1">
      <alignment horizontal="center" vertical="center" readingOrder="2"/>
      <protection locked="0"/>
    </xf>
    <xf numFmtId="3" fontId="9" fillId="0" borderId="0" xfId="0" applyNumberFormat="1" applyFont="1" applyFill="1" applyBorder="1" applyAlignment="1" applyProtection="1">
      <alignment horizontal="center" vertical="center" wrapText="1" readingOrder="2"/>
      <protection locked="0"/>
    </xf>
    <xf numFmtId="0" fontId="9" fillId="0" borderId="0" xfId="0" applyFont="1" applyFill="1" applyBorder="1" applyAlignment="1">
      <alignment horizontal="center" vertical="center" wrapText="1" readingOrder="2"/>
    </xf>
    <xf numFmtId="0" fontId="9" fillId="0" borderId="0" xfId="0" applyFont="1" applyFill="1" applyBorder="1" applyAlignment="1">
      <alignment horizontal="center" vertical="center" readingOrder="2"/>
    </xf>
    <xf numFmtId="3" fontId="9" fillId="0" borderId="0" xfId="0" applyNumberFormat="1" applyFont="1" applyFill="1" applyBorder="1" applyAlignment="1">
      <alignment horizontal="center" vertical="center" readingOrder="2"/>
    </xf>
    <xf numFmtId="0" fontId="1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0" xfId="0" applyFont="1" applyAlignment="1"/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/>
      <protection locked="0"/>
    </xf>
    <xf numFmtId="0" fontId="14" fillId="2" borderId="1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4" fillId="0" borderId="11" xfId="0" applyFont="1" applyFill="1" applyBorder="1" applyAlignment="1" applyProtection="1">
      <alignment horizontal="right" vertical="center" wrapText="1"/>
      <protection locked="0"/>
    </xf>
    <xf numFmtId="164" fontId="13" fillId="0" borderId="11" xfId="0" applyNumberFormat="1" applyFont="1" applyBorder="1" applyAlignment="1" applyProtection="1">
      <alignment horizontal="center" vertical="center"/>
      <protection locked="0"/>
    </xf>
    <xf numFmtId="4" fontId="13" fillId="0" borderId="11" xfId="0" applyNumberFormat="1" applyFont="1" applyBorder="1" applyAlignment="1" applyProtection="1">
      <alignment horizontal="center" vertical="center"/>
      <protection locked="0"/>
    </xf>
    <xf numFmtId="3" fontId="13" fillId="0" borderId="11" xfId="0" applyNumberFormat="1" applyFont="1" applyBorder="1" applyAlignment="1" applyProtection="1">
      <alignment horizontal="center" vertical="center"/>
      <protection locked="0"/>
    </xf>
    <xf numFmtId="4" fontId="13" fillId="0" borderId="11" xfId="0" applyNumberFormat="1" applyFont="1" applyBorder="1" applyAlignment="1">
      <alignment horizontal="center" vertical="center"/>
    </xf>
    <xf numFmtId="0" fontId="14" fillId="0" borderId="12" xfId="0" applyFont="1" applyFill="1" applyBorder="1" applyAlignment="1" applyProtection="1">
      <alignment horizontal="right" vertical="center" wrapText="1"/>
      <protection locked="0"/>
    </xf>
    <xf numFmtId="164" fontId="13" fillId="0" borderId="12" xfId="0" applyNumberFormat="1" applyFont="1" applyBorder="1" applyAlignment="1" applyProtection="1">
      <alignment horizontal="center" vertical="center"/>
      <protection locked="0"/>
    </xf>
    <xf numFmtId="4" fontId="13" fillId="0" borderId="12" xfId="0" applyNumberFormat="1" applyFont="1" applyBorder="1" applyAlignment="1" applyProtection="1">
      <alignment horizontal="center" vertical="center"/>
      <protection locked="0"/>
    </xf>
    <xf numFmtId="3" fontId="13" fillId="0" borderId="12" xfId="0" applyNumberFormat="1" applyFont="1" applyBorder="1" applyAlignment="1" applyProtection="1">
      <alignment horizontal="center" vertical="center"/>
      <protection locked="0"/>
    </xf>
    <xf numFmtId="4" fontId="13" fillId="0" borderId="12" xfId="0" applyNumberFormat="1" applyFont="1" applyBorder="1" applyAlignment="1">
      <alignment horizontal="center" vertical="center"/>
    </xf>
    <xf numFmtId="0" fontId="14" fillId="0" borderId="19" xfId="0" applyFont="1" applyFill="1" applyBorder="1" applyAlignment="1" applyProtection="1">
      <alignment horizontal="right" vertical="center" wrapText="1"/>
      <protection locked="0"/>
    </xf>
    <xf numFmtId="4" fontId="13" fillId="0" borderId="18" xfId="0" applyNumberFormat="1" applyFont="1" applyBorder="1" applyAlignment="1" applyProtection="1">
      <alignment horizontal="center" vertical="center"/>
      <protection locked="0"/>
    </xf>
    <xf numFmtId="164" fontId="15" fillId="0" borderId="12" xfId="0" applyNumberFormat="1" applyFont="1" applyBorder="1" applyAlignment="1" applyProtection="1">
      <alignment horizontal="center" vertical="center"/>
      <protection locked="0"/>
    </xf>
    <xf numFmtId="4" fontId="16" fillId="0" borderId="12" xfId="0" applyNumberFormat="1" applyFont="1" applyBorder="1" applyAlignment="1" applyProtection="1">
      <alignment horizontal="center" vertical="center" wrapText="1"/>
      <protection locked="0"/>
    </xf>
    <xf numFmtId="4" fontId="9" fillId="0" borderId="12" xfId="0" applyNumberFormat="1" applyFont="1" applyBorder="1" applyAlignment="1" applyProtection="1">
      <alignment horizontal="center" vertical="center"/>
      <protection locked="0"/>
    </xf>
    <xf numFmtId="0" fontId="17" fillId="0" borderId="14" xfId="0" applyFont="1" applyFill="1" applyBorder="1" applyAlignment="1" applyProtection="1">
      <alignment horizontal="right" vertical="center" wrapText="1"/>
      <protection locked="0"/>
    </xf>
    <xf numFmtId="2" fontId="18" fillId="0" borderId="14" xfId="0" applyNumberFormat="1" applyFont="1" applyBorder="1" applyAlignment="1">
      <alignment horizontal="center" vertical="center"/>
    </xf>
    <xf numFmtId="2" fontId="19" fillId="0" borderId="14" xfId="0" applyNumberFormat="1" applyFont="1" applyBorder="1" applyAlignment="1">
      <alignment horizontal="center" vertical="center"/>
    </xf>
    <xf numFmtId="2" fontId="18" fillId="0" borderId="14" xfId="0" applyNumberFormat="1" applyFont="1" applyBorder="1" applyAlignment="1" applyProtection="1">
      <alignment horizontal="center" vertical="center"/>
      <protection locked="0"/>
    </xf>
    <xf numFmtId="2" fontId="20" fillId="0" borderId="14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20" fontId="9" fillId="0" borderId="2" xfId="0" applyNumberFormat="1" applyFont="1" applyBorder="1" applyAlignment="1">
      <alignment horizontal="center" vertical="center" wrapText="1"/>
    </xf>
    <xf numFmtId="3" fontId="15" fillId="0" borderId="0" xfId="0" applyNumberFormat="1" applyFont="1" applyFill="1" applyBorder="1" applyAlignment="1" applyProtection="1">
      <alignment horizontal="center" vertical="center" readingOrder="2"/>
      <protection locked="0"/>
    </xf>
    <xf numFmtId="2" fontId="20" fillId="0" borderId="14" xfId="0" applyNumberFormat="1" applyFont="1" applyBorder="1" applyAlignment="1" applyProtection="1">
      <alignment horizontal="center" vertical="center"/>
      <protection locked="0"/>
    </xf>
    <xf numFmtId="4" fontId="15" fillId="0" borderId="11" xfId="0" applyNumberFormat="1" applyFont="1" applyBorder="1" applyAlignment="1">
      <alignment horizontal="center" vertical="center"/>
    </xf>
    <xf numFmtId="165" fontId="13" fillId="0" borderId="11" xfId="0" applyNumberFormat="1" applyFont="1" applyBorder="1" applyAlignment="1" applyProtection="1">
      <alignment horizontal="center" vertical="center"/>
      <protection locked="0"/>
    </xf>
    <xf numFmtId="3" fontId="21" fillId="0" borderId="0" xfId="0" applyNumberFormat="1" applyFont="1" applyFill="1" applyBorder="1" applyAlignment="1" applyProtection="1">
      <alignment horizontal="center" vertical="center" wrapText="1" readingOrder="2"/>
      <protection locked="0"/>
    </xf>
    <xf numFmtId="1" fontId="18" fillId="0" borderId="14" xfId="0" applyNumberFormat="1" applyFont="1" applyBorder="1" applyAlignment="1">
      <alignment horizontal="center" vertical="center"/>
    </xf>
    <xf numFmtId="4" fontId="9" fillId="0" borderId="0" xfId="0" applyNumberFormat="1" applyFont="1" applyFill="1" applyBorder="1" applyAlignment="1" applyProtection="1">
      <alignment horizontal="center" vertical="center" readingOrder="2"/>
      <protection locked="0"/>
    </xf>
    <xf numFmtId="3" fontId="15" fillId="0" borderId="0" xfId="0" applyNumberFormat="1" applyFont="1" applyFill="1" applyBorder="1" applyAlignment="1" applyProtection="1">
      <alignment horizontal="center" vertical="center" wrapText="1" readingOrder="2"/>
      <protection locked="0"/>
    </xf>
    <xf numFmtId="164" fontId="9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13" fillId="0" borderId="11" xfId="0" applyNumberFormat="1" applyFont="1" applyBorder="1" applyAlignment="1" applyProtection="1">
      <alignment horizontal="center" vertical="center"/>
      <protection locked="0"/>
    </xf>
    <xf numFmtId="1" fontId="13" fillId="0" borderId="12" xfId="0" applyNumberFormat="1" applyFont="1" applyBorder="1" applyAlignment="1" applyProtection="1">
      <alignment horizontal="center" vertical="center"/>
      <protection locked="0"/>
    </xf>
    <xf numFmtId="4" fontId="13" fillId="0" borderId="11" xfId="0" applyNumberFormat="1" applyFont="1" applyBorder="1" applyAlignment="1" applyProtection="1">
      <alignment horizontal="center" vertical="center" readingOrder="2"/>
      <protection locked="0"/>
    </xf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 readingOrder="2"/>
      <protection locked="0"/>
    </xf>
    <xf numFmtId="0" fontId="9" fillId="0" borderId="0" xfId="0" applyFont="1" applyFill="1" applyBorder="1" applyAlignment="1" applyProtection="1">
      <alignment horizontal="center" vertical="center" readingOrder="2"/>
      <protection locked="0"/>
    </xf>
    <xf numFmtId="0" fontId="15" fillId="0" borderId="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 shrinkToFit="1"/>
    </xf>
    <xf numFmtId="0" fontId="22" fillId="2" borderId="26" xfId="0" applyFont="1" applyFill="1" applyBorder="1" applyAlignment="1">
      <alignment horizontal="center" vertical="center" wrapText="1" shrinkToFit="1"/>
    </xf>
    <xf numFmtId="0" fontId="0" fillId="8" borderId="28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top" wrapText="1" shrinkToFit="1"/>
    </xf>
    <xf numFmtId="0" fontId="23" fillId="9" borderId="24" xfId="0" applyFont="1" applyFill="1" applyBorder="1" applyAlignment="1">
      <alignment horizontal="center" vertical="center" wrapText="1"/>
    </xf>
    <xf numFmtId="0" fontId="23" fillId="9" borderId="27" xfId="0" applyFont="1" applyFill="1" applyBorder="1" applyAlignment="1">
      <alignment horizontal="center" vertical="center" wrapText="1"/>
    </xf>
    <xf numFmtId="0" fontId="23" fillId="9" borderId="25" xfId="0" applyFont="1" applyFill="1" applyBorder="1" applyAlignment="1">
      <alignment horizontal="center" vertical="center" wrapText="1"/>
    </xf>
    <xf numFmtId="0" fontId="23" fillId="9" borderId="33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0" fillId="0" borderId="32" xfId="0" applyBorder="1"/>
    <xf numFmtId="0" fontId="22" fillId="0" borderId="35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0" fillId="0" borderId="29" xfId="0" applyBorder="1"/>
    <xf numFmtId="0" fontId="25" fillId="0" borderId="29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0" fillId="0" borderId="42" xfId="0" applyBorder="1"/>
    <xf numFmtId="0" fontId="19" fillId="0" borderId="3" xfId="0" applyFont="1" applyBorder="1" applyAlignment="1">
      <alignment horizontal="center" vertical="center"/>
    </xf>
    <xf numFmtId="0" fontId="22" fillId="10" borderId="45" xfId="0" applyFont="1" applyFill="1" applyBorder="1" applyAlignment="1">
      <alignment horizontal="center" vertical="center" textRotation="90"/>
    </xf>
    <xf numFmtId="0" fontId="22" fillId="11" borderId="45" xfId="0" applyFont="1" applyFill="1" applyBorder="1" applyAlignment="1">
      <alignment horizontal="center" vertical="center" textRotation="90"/>
    </xf>
    <xf numFmtId="0" fontId="22" fillId="0" borderId="45" xfId="0" applyFont="1" applyBorder="1" applyAlignment="1">
      <alignment horizontal="center" vertical="center" textRotation="90"/>
    </xf>
    <xf numFmtId="0" fontId="22" fillId="0" borderId="34" xfId="0" applyFont="1" applyBorder="1" applyAlignment="1">
      <alignment horizontal="center" vertical="center" textRotation="90"/>
    </xf>
    <xf numFmtId="0" fontId="22" fillId="0" borderId="41" xfId="0" applyFont="1" applyFill="1" applyBorder="1" applyAlignment="1">
      <alignment horizontal="center" vertical="center" textRotation="90"/>
    </xf>
    <xf numFmtId="0" fontId="22" fillId="0" borderId="47" xfId="0" applyFont="1" applyFill="1" applyBorder="1" applyAlignment="1">
      <alignment horizontal="center" vertical="center" textRotation="90"/>
    </xf>
    <xf numFmtId="0" fontId="22" fillId="0" borderId="48" xfId="0" applyFont="1" applyBorder="1" applyAlignment="1">
      <alignment horizontal="center" vertical="center"/>
    </xf>
    <xf numFmtId="0" fontId="26" fillId="12" borderId="6" xfId="0" applyFont="1" applyFill="1" applyBorder="1" applyAlignment="1">
      <alignment horizontal="center" vertical="center"/>
    </xf>
    <xf numFmtId="0" fontId="22" fillId="0" borderId="49" xfId="0" applyFont="1" applyBorder="1" applyAlignment="1">
      <alignment horizontal="center" vertical="center"/>
    </xf>
    <xf numFmtId="0" fontId="26" fillId="12" borderId="2" xfId="0" applyFont="1" applyFill="1" applyBorder="1" applyAlignment="1">
      <alignment horizontal="center" vertical="center"/>
    </xf>
    <xf numFmtId="0" fontId="26" fillId="0" borderId="41" xfId="0" applyFont="1" applyBorder="1" applyAlignment="1">
      <alignment vertical="center" wrapText="1" readingOrder="2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textRotation="90" wrapText="1"/>
    </xf>
    <xf numFmtId="0" fontId="14" fillId="2" borderId="11" xfId="0" applyFont="1" applyFill="1" applyBorder="1" applyAlignment="1">
      <alignment horizontal="center" vertical="center" textRotation="90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right" vertical="center" wrapText="1"/>
    </xf>
    <xf numFmtId="0" fontId="14" fillId="2" borderId="11" xfId="0" applyFont="1" applyFill="1" applyBorder="1" applyAlignment="1">
      <alignment horizontal="center" vertical="center" textRotation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6" fillId="7" borderId="5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readingOrder="2"/>
    </xf>
    <xf numFmtId="0" fontId="9" fillId="0" borderId="0" xfId="0" applyFont="1" applyBorder="1" applyAlignment="1">
      <alignment horizontal="right" vertical="center" wrapText="1" readingOrder="2"/>
    </xf>
    <xf numFmtId="0" fontId="9" fillId="0" borderId="0" xfId="0" applyFont="1" applyBorder="1" applyAlignment="1">
      <alignment horizontal="right" vertical="center" readingOrder="2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 readingOrder="2"/>
    </xf>
    <xf numFmtId="0" fontId="6" fillId="4" borderId="12" xfId="0" applyFont="1" applyFill="1" applyBorder="1" applyAlignment="1">
      <alignment horizontal="center" vertical="center" wrapText="1" readingOrder="2"/>
    </xf>
    <xf numFmtId="0" fontId="5" fillId="4" borderId="11" xfId="0" applyFont="1" applyFill="1" applyBorder="1" applyAlignment="1">
      <alignment horizontal="center" vertical="center" wrapText="1" readingOrder="2"/>
    </xf>
    <xf numFmtId="0" fontId="5" fillId="4" borderId="12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 readingOrder="2"/>
    </xf>
    <xf numFmtId="3" fontId="9" fillId="6" borderId="11" xfId="0" applyNumberFormat="1" applyFont="1" applyFill="1" applyBorder="1" applyAlignment="1">
      <alignment horizontal="center" vertical="center" readingOrder="2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right" readingOrder="2"/>
    </xf>
    <xf numFmtId="0" fontId="22" fillId="0" borderId="0" xfId="0" applyFont="1" applyAlignment="1">
      <alignment horizontal="center" vertical="center" readingOrder="2"/>
    </xf>
    <xf numFmtId="0" fontId="22" fillId="0" borderId="31" xfId="0" applyFont="1" applyBorder="1" applyAlignment="1">
      <alignment horizontal="center" vertical="center" readingOrder="2"/>
    </xf>
    <xf numFmtId="0" fontId="0" fillId="0" borderId="0" xfId="0" applyBorder="1" applyAlignment="1">
      <alignment horizontal="center"/>
    </xf>
    <xf numFmtId="0" fontId="22" fillId="2" borderId="21" xfId="0" applyFont="1" applyFill="1" applyBorder="1" applyAlignment="1">
      <alignment horizontal="center" vertical="center" wrapText="1" shrinkToFit="1"/>
    </xf>
    <xf numFmtId="0" fontId="22" fillId="2" borderId="22" xfId="0" applyFont="1" applyFill="1" applyBorder="1" applyAlignment="1">
      <alignment horizontal="center" vertical="center" wrapText="1" shrinkToFit="1"/>
    </xf>
    <xf numFmtId="0" fontId="26" fillId="11" borderId="50" xfId="0" applyFont="1" applyFill="1" applyBorder="1" applyAlignment="1">
      <alignment horizontal="center" vertical="center" wrapText="1" readingOrder="2"/>
    </xf>
    <xf numFmtId="0" fontId="26" fillId="11" borderId="40" xfId="0" applyFont="1" applyFill="1" applyBorder="1" applyAlignment="1">
      <alignment horizontal="center" vertical="center" wrapText="1" readingOrder="2"/>
    </xf>
    <xf numFmtId="0" fontId="26" fillId="11" borderId="49" xfId="0" applyFont="1" applyFill="1" applyBorder="1" applyAlignment="1">
      <alignment horizontal="center" vertical="center" wrapText="1" readingOrder="2"/>
    </xf>
    <xf numFmtId="0" fontId="26" fillId="13" borderId="50" xfId="0" applyFont="1" applyFill="1" applyBorder="1" applyAlignment="1">
      <alignment horizontal="center" vertical="center"/>
    </xf>
    <xf numFmtId="0" fontId="26" fillId="13" borderId="40" xfId="0" applyFont="1" applyFill="1" applyBorder="1" applyAlignment="1">
      <alignment horizontal="center" vertical="center"/>
    </xf>
    <xf numFmtId="0" fontId="26" fillId="13" borderId="49" xfId="0" applyFont="1" applyFill="1" applyBorder="1" applyAlignment="1">
      <alignment horizontal="center" vertical="center"/>
    </xf>
    <xf numFmtId="0" fontId="26" fillId="14" borderId="50" xfId="0" applyFont="1" applyFill="1" applyBorder="1" applyAlignment="1">
      <alignment horizontal="center" vertical="center"/>
    </xf>
    <xf numFmtId="0" fontId="26" fillId="14" borderId="40" xfId="0" applyFont="1" applyFill="1" applyBorder="1" applyAlignment="1">
      <alignment horizontal="center" vertical="center"/>
    </xf>
    <xf numFmtId="0" fontId="26" fillId="14" borderId="51" xfId="0" applyFont="1" applyFill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</cellXfs>
  <cellStyles count="1">
    <cellStyle name="Normal" xfId="0" builtinId="0"/>
  </cellStyles>
  <dxfs count="3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4"/>
      </font>
      <alignment textRotation="0" relativeIndent="0" justifyLastLine="0" shrinkToFit="0" readingOrder="0"/>
      <border diagonalUp="0" diagonalDown="0" outline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4"/>
      </font>
      <alignment textRotation="0" relativeIndent="0" justifyLastLine="0" shrinkToFit="0" readingOrder="0"/>
      <border diagonalUp="0" diagonalDown="0" outline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2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" formatCode="#,##0"/>
      <alignment horizontal="right" vertical="center" textRotation="0" wrapText="0" relativeIndent="0" justifyLastLine="0" shrinkToFit="0" readingOrder="2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2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2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" formatCode="#,##0"/>
      <alignment horizontal="right" vertical="center" textRotation="0" wrapText="1" relative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2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2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2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fill>
        <patternFill patternType="solid">
          <fgColor indexed="64"/>
          <bgColor theme="7" tint="0.79998168889431442"/>
        </patternFill>
      </fill>
      <alignment horizontal="general" vertical="center" textRotation="0" wrapText="1" relative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2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fill>
        <patternFill patternType="solid">
          <fgColor indexed="64"/>
          <bgColor theme="7" tint="0.79998168889431442"/>
        </patternFill>
      </fill>
      <alignment horizontal="general" vertical="center" textRotation="0" wrapText="1" relativeIndent="0" justifyLastLine="0" shrinkToFit="0" readingOrder="2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2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font>
        <strike val="0"/>
        <outline val="0"/>
        <shadow val="0"/>
        <u val="none"/>
        <vertAlign val="baseline"/>
        <sz val="14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1" indent="0" justifyLastLine="0" shrinkToFit="0" readingOrder="0"/>
      <border diagonalUp="0" diagonalDown="0" outline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1" formatCode="0"/>
      <alignment horizontal="center" vertical="center" textRotation="0" wrapText="0" relativeIndent="0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4" formatCode="#,##0.0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164" formatCode="#,##0.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164" formatCode="#,##0.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164" formatCode="#,##0.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164" formatCode="#,##0.0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164" formatCode="#,##0.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azanin"/>
        <scheme val="none"/>
      </font>
      <numFmt numFmtId="164" formatCode="#,##0.0"/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double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relativeIndent="0" justifyLastLine="0" shrinkToFit="0" readingOrder="0"/>
      <border diagonalUp="0" diagonalDown="0" outline="0">
        <left/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azanin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relativeIndent="0" justifyLastLine="0" shrinkToFit="0" readingOrder="0"/>
      <border diagonalUp="0" diagonalDown="0" outline="0">
        <left/>
        <right style="medium">
          <color indexed="64"/>
        </right>
        <top/>
        <bottom style="thin">
          <color indexed="64"/>
        </bottom>
      </border>
      <protection locked="0" hidden="0"/>
    </dxf>
    <dxf>
      <border>
        <top style="double">
          <color theme="3" tint="0.39997558519241921"/>
        </top>
        <vertical/>
        <horizontal/>
      </border>
    </dxf>
    <dxf>
      <font>
        <strike val="0"/>
        <outline val="0"/>
        <shadow val="0"/>
        <u val="none"/>
        <vertAlign val="baseline"/>
        <sz val="18"/>
        <name val="B Nazanin"/>
        <scheme val="none"/>
      </font>
      <numFmt numFmtId="3" formatCode="#,##0"/>
      <alignment vertical="top" textRotation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Down="0" outline="0"/>
      <protection locked="0" hidden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scheme val="none"/>
      </font>
      <numFmt numFmtId="3" formatCode="#,##0"/>
      <alignment horizontal="center" vertical="center" textRotation="0" wrapText="0" relative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79" displayName="Table179" ref="A6:AM12" headerRowCount="0" totalsRowCount="1" headerRowDxfId="304" dataDxfId="302" totalsRowDxfId="301" headerRowBorderDxfId="303" totalsRowBorderDxfId="300">
  <tableColumns count="39">
    <tableColumn id="1" name="Column1" totalsRowLabel="مجموع" headerRowDxfId="299" dataDxfId="298" totalsRowDxfId="297"/>
    <tableColumn id="2" name="Column2" totalsRowFunction="sum" headerRowDxfId="296" dataDxfId="295" totalsRowDxfId="294"/>
    <tableColumn id="3" name="Column3" totalsRowFunction="sum" headerRowDxfId="293" dataDxfId="292" totalsRowDxfId="291"/>
    <tableColumn id="4" name="Column4" totalsRowFunction="sum" headerRowDxfId="290" dataDxfId="289" totalsRowDxfId="288"/>
    <tableColumn id="5" name="Column5" totalsRowFunction="sum" headerRowDxfId="287" dataDxfId="286" totalsRowDxfId="285"/>
    <tableColumn id="6" name="Column6" totalsRowFunction="sum" headerRowDxfId="284" dataDxfId="283" totalsRowDxfId="282"/>
    <tableColumn id="7" name="Column7" totalsRowFunction="sum" headerRowDxfId="281" totalsRowDxfId="280"/>
    <tableColumn id="8" name="Column8" totalsRowFunction="sum" headerRowDxfId="279" dataDxfId="278" totalsRowDxfId="277"/>
    <tableColumn id="9" name="Column9" totalsRowFunction="sum" headerRowDxfId="276" dataDxfId="275" totalsRowDxfId="274"/>
    <tableColumn id="10" name="Column10" totalsRowFunction="sum" headerRowDxfId="273" totalsRowDxfId="272"/>
    <tableColumn id="11" name="Column11" totalsRowFunction="sum" headerRowDxfId="271" dataDxfId="270" totalsRowDxfId="269"/>
    <tableColumn id="12" name="Column12" totalsRowFunction="sum" headerRowDxfId="268" dataDxfId="267" totalsRowDxfId="266"/>
    <tableColumn id="13" name="Column13" totalsRowFunction="sum" headerRowDxfId="265" dataDxfId="264" totalsRowDxfId="263"/>
    <tableColumn id="14" name="Column14" totalsRowFunction="sum" headerRowDxfId="262" dataDxfId="261" totalsRowDxfId="260"/>
    <tableColumn id="15" name="Column15" totalsRowFunction="sum" headerRowDxfId="259" dataDxfId="258" totalsRowDxfId="257"/>
    <tableColumn id="16" name="Column16" totalsRowFunction="sum" headerRowDxfId="256" dataDxfId="255" totalsRowDxfId="254"/>
    <tableColumn id="17" name="Column17" totalsRowFunction="sum" headerRowDxfId="253" dataDxfId="252" totalsRowDxfId="251"/>
    <tableColumn id="18" name="Column18" totalsRowFunction="sum" headerRowDxfId="250" dataDxfId="249" totalsRowDxfId="248"/>
    <tableColumn id="19" name="Column19" totalsRowFunction="sum" headerRowDxfId="247" totalsRowDxfId="246"/>
    <tableColumn id="20" name="Column20" totalsRowFunction="sum" headerRowDxfId="245" dataDxfId="244" totalsRowDxfId="243"/>
    <tableColumn id="21" name="Column21" totalsRowFunction="sum" headerRowDxfId="242" dataDxfId="241" totalsRowDxfId="240"/>
    <tableColumn id="22" name="Column22" totalsRowFunction="sum" headerRowDxfId="239" dataDxfId="238" totalsRowDxfId="237"/>
    <tableColumn id="23" name="Column23" totalsRowFunction="sum" headerRowDxfId="236" dataDxfId="235" totalsRowDxfId="234"/>
    <tableColumn id="24" name="Column24" totalsRowFunction="custom" headerRowDxfId="233" dataDxfId="232" totalsRowDxfId="231">
      <calculatedColumnFormula>IF(#REF!=0,0,((#REF!+#REF!)*1000000)/#REF!)</calculatedColumnFormula>
      <totalsRowFormula>IF(S12=0,0,((V12+U12)*1000000)/S12)</totalsRowFormula>
    </tableColumn>
    <tableColumn id="25" name="Column25" totalsRowFunction="custom" headerRowDxfId="230" dataDxfId="229" totalsRowDxfId="228">
      <calculatedColumnFormula>IF(#REF!=0,0,(#REF!*1000000/#REF!))</calculatedColumnFormula>
      <totalsRowFormula>IF(S12=0,0,(W12*1000000/S12))</totalsRowFormula>
    </tableColumn>
    <tableColumn id="26" name="Column26" totalsRowFunction="custom" headerRowDxfId="227" dataDxfId="226" totalsRowDxfId="225">
      <calculatedColumnFormula>#REF!*#REF!/1000</calculatedColumnFormula>
      <totalsRowFormula>Y12*X12/1000</totalsRowFormula>
    </tableColumn>
    <tableColumn id="27" name="Column27" totalsRowFunction="sum" headerRowDxfId="224" dataDxfId="223" totalsRowDxfId="222"/>
    <tableColumn id="39" name="Column39" totalsRowFunction="sum" headerRowDxfId="221" dataDxfId="220" totalsRowDxfId="219"/>
    <tableColumn id="28" name="Column28" totalsRowFunction="sum" headerRowDxfId="218" dataDxfId="217" totalsRowDxfId="216"/>
    <tableColumn id="29" name="Column29" totalsRowFunction="sum" headerRowDxfId="215" dataDxfId="214" totalsRowDxfId="213"/>
    <tableColumn id="30" name="Column30" totalsRowFunction="sum" headerRowDxfId="212" dataDxfId="211" totalsRowDxfId="210"/>
    <tableColumn id="31" name="Column31" totalsRowFunction="sum" headerRowDxfId="209" dataDxfId="208" totalsRowDxfId="207"/>
    <tableColumn id="32" name="Column32" totalsRowFunction="sum" headerRowDxfId="206" dataDxfId="205" totalsRowDxfId="204"/>
    <tableColumn id="33" name="Column33" totalsRowFunction="sum" headerRowDxfId="203" dataDxfId="202" totalsRowDxfId="201"/>
    <tableColumn id="34" name="Column34" totalsRowFunction="sum" headerRowDxfId="200" totalsRowDxfId="199"/>
    <tableColumn id="35" name="Column35" totalsRowFunction="sum" headerRowDxfId="198" dataDxfId="197" totalsRowDxfId="196"/>
    <tableColumn id="36" name="Column36" totalsRowFunction="sum" headerRowDxfId="195" dataDxfId="194" totalsRowDxfId="193"/>
    <tableColumn id="37" name="Column37" totalsRowFunction="custom" headerRowDxfId="192" dataDxfId="191" totalsRowDxfId="190">
      <calculatedColumnFormula>IF(#REF!=0,0,(#REF!*1000000/#REF!))</calculatedColumnFormula>
      <totalsRowFormula>IF(AI12=0,0,(AH12*1000000/AI12))</totalsRowFormula>
    </tableColumn>
    <tableColumn id="38" name="Column38" totalsRowFunction="sum" headerRowDxfId="189" dataDxfId="188" totalsRowDxfId="18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7:S12" headerRowCount="0" totalsRowCount="1" headerRowDxfId="186" dataDxfId="184" totalsRowDxfId="182" headerRowBorderDxfId="185" tableBorderDxfId="183" totalsRowBorderDxfId="181">
  <tableColumns count="19">
    <tableColumn id="1" name="Column1" totalsRowLabel="مجموع" headerRowDxfId="180" dataDxfId="179" totalsRowDxfId="178"/>
    <tableColumn id="19" name="Column19" headerRowDxfId="177" dataDxfId="176" totalsRowDxfId="175"/>
    <tableColumn id="2" name="Column2" headerRowDxfId="174" dataDxfId="173" totalsRowDxfId="172"/>
    <tableColumn id="3" name="Column3" headerRowDxfId="171" dataDxfId="170" totalsRowDxfId="169"/>
    <tableColumn id="4" name="Column4" headerRowDxfId="168" dataDxfId="167" totalsRowDxfId="166"/>
    <tableColumn id="5" name="Column5" headerRowDxfId="165" dataDxfId="164" totalsRowDxfId="163"/>
    <tableColumn id="6" name="Column6" headerRowDxfId="162" dataDxfId="161" totalsRowDxfId="160"/>
    <tableColumn id="7" name="Column7" headerRowDxfId="159" dataDxfId="158" totalsRowDxfId="157"/>
    <tableColumn id="8" name="Column8" headerRowDxfId="156" dataDxfId="155" totalsRowDxfId="154"/>
    <tableColumn id="9" name="Column9" headerRowDxfId="153" dataDxfId="152" totalsRowDxfId="151"/>
    <tableColumn id="10" name="Column10" headerRowDxfId="150" dataDxfId="149" totalsRowDxfId="148"/>
    <tableColumn id="11" name="Column11" headerRowDxfId="147" dataDxfId="146" totalsRowDxfId="145"/>
    <tableColumn id="12" name="Column12" totalsRowFunction="count" headerRowDxfId="144" dataDxfId="143" totalsRowDxfId="142"/>
    <tableColumn id="13" name="Column13" totalsRowFunction="count" headerRowDxfId="141" dataDxfId="140" totalsRowDxfId="139"/>
    <tableColumn id="14" name="Column14" totalsRowFunction="count" headerRowDxfId="138" dataDxfId="137" totalsRowDxfId="136"/>
    <tableColumn id="15" name="Column15" totalsRowFunction="sum" headerRowDxfId="135" dataDxfId="134" totalsRowDxfId="133"/>
    <tableColumn id="16" name="Column16" headerRowDxfId="132" dataDxfId="131" totalsRowDxfId="130"/>
    <tableColumn id="17" name="Column17" headerRowDxfId="129" dataDxfId="128" totalsRowDxfId="127"/>
    <tableColumn id="18" name="Column18" headerRowDxfId="126" dataDxfId="125" totalsRowDxfId="124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18:G24" totalsRowShown="0" headerRowDxfId="123" dataDxfId="122">
  <autoFilter ref="G18:G24"/>
  <tableColumns count="1">
    <tableColumn id="1" name="گروه" dataDxfId="121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5:G16" headerRowCount="0" totalsRowCount="1" headerRowDxfId="120" dataDxfId="118" totalsRowDxfId="117" headerRowBorderDxfId="119">
  <tableColumns count="6">
    <tableColumn id="1" name="Column1" totalsRowLabel="مجموع" headerRowDxfId="116" dataDxfId="115" totalsRowDxfId="114"/>
    <tableColumn id="2" name="Column2" headerRowDxfId="113" dataDxfId="112" totalsRowDxfId="111"/>
    <tableColumn id="3" name="Column3" totalsRowFunction="sum" headerRowDxfId="110" dataDxfId="109" totalsRowDxfId="108"/>
    <tableColumn id="4" name="Column4" totalsRowFunction="sum" headerRowDxfId="107" dataDxfId="106" totalsRowDxfId="105"/>
    <tableColumn id="5" name="Column5" headerRowDxfId="104" dataDxfId="103" totalsRowDxfId="102"/>
    <tableColumn id="6" name="Column6" headerRowDxfId="101" dataDxfId="100" totalsRowDxfId="9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7:O12" headerRowCount="0" totalsRowCount="1" headerRowDxfId="98" dataDxfId="96" totalsRowDxfId="94" headerRowBorderDxfId="97" tableBorderDxfId="95" totalsRowBorderDxfId="93">
  <tableColumns count="15">
    <tableColumn id="1" name="Column1" totalsRowLabel="مجموع" headerRowDxfId="92" dataDxfId="91" totalsRowDxfId="90"/>
    <tableColumn id="2" name="Column2" headerRowDxfId="89" dataDxfId="88" totalsRowDxfId="87"/>
    <tableColumn id="3" name="Column3" headerRowDxfId="86" dataDxfId="85" totalsRowDxfId="84"/>
    <tableColumn id="4" name="Column4" totalsRowFunction="count" headerRowDxfId="83" dataDxfId="82" totalsRowDxfId="81"/>
    <tableColumn id="5" name="Column5" totalsRowFunction="count" headerRowDxfId="80" dataDxfId="79" totalsRowDxfId="78"/>
    <tableColumn id="6" name="Column6" totalsRowFunction="count" headerRowDxfId="77" dataDxfId="76" totalsRowDxfId="75"/>
    <tableColumn id="7" name="Column7" totalsRowFunction="count" headerRowDxfId="74" dataDxfId="73" totalsRowDxfId="72"/>
    <tableColumn id="20" name="Column15" headerRowDxfId="71" dataDxfId="70" totalsRowDxfId="69"/>
    <tableColumn id="8" name="Column8" headerRowDxfId="68" dataDxfId="67" totalsRowDxfId="66"/>
    <tableColumn id="9" name="Column9" headerRowDxfId="65" dataDxfId="64" totalsRowDxfId="63"/>
    <tableColumn id="10" name="Column10" headerRowDxfId="62" dataDxfId="61" totalsRowDxfId="60"/>
    <tableColumn id="11" name="Column11" headerRowDxfId="59" dataDxfId="58" totalsRowDxfId="57"/>
    <tableColumn id="12" name="Column12" headerRowDxfId="56" dataDxfId="55" totalsRowDxfId="54"/>
    <tableColumn id="13" name="Column13" headerRowDxfId="53" dataDxfId="52" totalsRowDxfId="51"/>
    <tableColumn id="14" name="Column14" totalsRowFunction="count" headerRowDxfId="50" dataDxfId="49" totalsRowDxfId="48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7:N12" headerRowCount="0" totalsRowCount="1" headerRowDxfId="47" dataDxfId="45" totalsRowDxfId="43" headerRowBorderDxfId="46" tableBorderDxfId="44" totalsRowBorderDxfId="42">
  <tableColumns count="14">
    <tableColumn id="1" name="Column1" totalsRowLabel="مجموع" headerRowDxfId="41" dataDxfId="40" totalsRowDxfId="39"/>
    <tableColumn id="2" name="Column2" totalsRowFunction="custom" headerRowDxfId="38" dataDxfId="37" totalsRowDxfId="36">
      <totalsRowFormula>COUNT(Table7[Column2])</totalsRowFormula>
    </tableColumn>
    <tableColumn id="3" name="Column3" headerRowDxfId="35" dataDxfId="34" totalsRowDxfId="33"/>
    <tableColumn id="4" name="Column4" headerRowDxfId="32" dataDxfId="31" totalsRowDxfId="30"/>
    <tableColumn id="5" name="Column5" headerRowDxfId="29" dataDxfId="28" totalsRowDxfId="27"/>
    <tableColumn id="6" name="Column6" headerRowDxfId="26" dataDxfId="25" totalsRowDxfId="24"/>
    <tableColumn id="7" name="Column7" headerRowDxfId="23" dataDxfId="22" totalsRowDxfId="21"/>
    <tableColumn id="8" name="Column8" headerRowDxfId="20" dataDxfId="19" totalsRowDxfId="18"/>
    <tableColumn id="9" name="Column9" totalsRowFunction="sum" headerRowDxfId="17" dataDxfId="16" totalsRowDxfId="15"/>
    <tableColumn id="10" name="Column10" totalsRowFunction="sum" headerRowDxfId="14" dataDxfId="13" totalsRowDxfId="12"/>
    <tableColumn id="11" name="Column11" headerRowDxfId="11" dataDxfId="10" totalsRowDxfId="9"/>
    <tableColumn id="12" name="Column12" headerRowDxfId="8" dataDxfId="7" totalsRowDxfId="6"/>
    <tableColumn id="13" name="Column13" headerRowDxfId="5" dataDxfId="4" totalsRowDxfId="3"/>
    <tableColumn id="14" name="Column14" totalsRowFunction="count" headerRowDxfId="2" dataDxfId="1" totalsRow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rightToLeft="1" view="pageBreakPreview" zoomScale="75" zoomScaleNormal="62" zoomScaleSheetLayoutView="75" workbookViewId="0">
      <selection activeCell="B1" sqref="B1:Q1"/>
    </sheetView>
  </sheetViews>
  <sheetFormatPr defaultColWidth="9" defaultRowHeight="23.25"/>
  <cols>
    <col min="1" max="1" width="43.25" style="1" customWidth="1"/>
    <col min="2" max="12" width="10.625" style="1" customWidth="1"/>
    <col min="13" max="13" width="11.25" style="1" customWidth="1"/>
    <col min="14" max="17" width="10.625" style="1" customWidth="1"/>
    <col min="18" max="29" width="13.375" style="1" customWidth="1"/>
    <col min="30" max="34" width="12.25" style="1" customWidth="1"/>
    <col min="35" max="35" width="17" style="1" customWidth="1"/>
    <col min="36" max="36" width="12.25" style="1" customWidth="1"/>
    <col min="37" max="37" width="12" style="1" customWidth="1"/>
    <col min="38" max="38" width="15.625" style="1" customWidth="1"/>
    <col min="39" max="39" width="17.125" style="1" customWidth="1"/>
    <col min="40" max="16384" width="9" style="1"/>
  </cols>
  <sheetData>
    <row r="1" spans="1:39" s="4" customFormat="1" ht="30">
      <c r="A1" s="37"/>
      <c r="B1" s="137" t="s">
        <v>117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 t="s">
        <v>116</v>
      </c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6" t="s">
        <v>115</v>
      </c>
      <c r="AE1" s="136"/>
      <c r="AF1" s="136"/>
      <c r="AG1" s="136"/>
      <c r="AH1" s="136"/>
      <c r="AI1" s="136"/>
      <c r="AJ1" s="136"/>
      <c r="AK1" s="136"/>
      <c r="AL1" s="136"/>
      <c r="AM1" s="136"/>
    </row>
    <row r="2" spans="1:39" s="3" customFormat="1" ht="33" customHeight="1">
      <c r="A2" s="132" t="s">
        <v>0</v>
      </c>
      <c r="B2" s="125" t="s">
        <v>1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 t="s">
        <v>2</v>
      </c>
      <c r="S2" s="125" t="s">
        <v>3</v>
      </c>
      <c r="T2" s="126" t="s">
        <v>4</v>
      </c>
      <c r="U2" s="126"/>
      <c r="V2" s="126"/>
      <c r="W2" s="126"/>
      <c r="X2" s="126"/>
      <c r="Y2" s="126"/>
      <c r="Z2" s="126"/>
      <c r="AA2" s="38" t="s">
        <v>5</v>
      </c>
      <c r="AB2" s="134" t="s">
        <v>6</v>
      </c>
      <c r="AC2" s="135"/>
      <c r="AD2" s="125" t="s">
        <v>7</v>
      </c>
      <c r="AE2" s="125"/>
      <c r="AF2" s="125"/>
      <c r="AG2" s="125"/>
      <c r="AH2" s="125" t="s">
        <v>8</v>
      </c>
      <c r="AI2" s="125" t="s">
        <v>9</v>
      </c>
      <c r="AJ2" s="125" t="s">
        <v>10</v>
      </c>
      <c r="AK2" s="125"/>
      <c r="AL2" s="125" t="s">
        <v>11</v>
      </c>
      <c r="AM2" s="125" t="s">
        <v>12</v>
      </c>
    </row>
    <row r="3" spans="1:39" s="3" customFormat="1" ht="55.5" customHeight="1">
      <c r="A3" s="132"/>
      <c r="B3" s="126" t="s">
        <v>13</v>
      </c>
      <c r="C3" s="126"/>
      <c r="D3" s="125" t="s">
        <v>14</v>
      </c>
      <c r="E3" s="126"/>
      <c r="F3" s="128" t="s">
        <v>15</v>
      </c>
      <c r="G3" s="127" t="s">
        <v>16</v>
      </c>
      <c r="H3" s="128" t="s">
        <v>17</v>
      </c>
      <c r="I3" s="126" t="s">
        <v>18</v>
      </c>
      <c r="J3" s="126"/>
      <c r="K3" s="126"/>
      <c r="L3" s="126"/>
      <c r="M3" s="126"/>
      <c r="N3" s="126"/>
      <c r="O3" s="126"/>
      <c r="P3" s="133" t="s">
        <v>19</v>
      </c>
      <c r="Q3" s="133"/>
      <c r="R3" s="126"/>
      <c r="S3" s="125"/>
      <c r="T3" s="126" t="s">
        <v>20</v>
      </c>
      <c r="U3" s="125" t="s">
        <v>21</v>
      </c>
      <c r="V3" s="126" t="s">
        <v>22</v>
      </c>
      <c r="W3" s="125" t="s">
        <v>23</v>
      </c>
      <c r="X3" s="125" t="s">
        <v>24</v>
      </c>
      <c r="Y3" s="125" t="s">
        <v>25</v>
      </c>
      <c r="Z3" s="125" t="s">
        <v>26</v>
      </c>
      <c r="AA3" s="125" t="s">
        <v>27</v>
      </c>
      <c r="AB3" s="129" t="s">
        <v>109</v>
      </c>
      <c r="AC3" s="125" t="s">
        <v>28</v>
      </c>
      <c r="AD3" s="125" t="s">
        <v>29</v>
      </c>
      <c r="AE3" s="125"/>
      <c r="AF3" s="125" t="s">
        <v>30</v>
      </c>
      <c r="AG3" s="125"/>
      <c r="AH3" s="125"/>
      <c r="AI3" s="125"/>
      <c r="AJ3" s="125"/>
      <c r="AK3" s="125"/>
      <c r="AL3" s="125"/>
      <c r="AM3" s="125"/>
    </row>
    <row r="4" spans="1:39" s="3" customFormat="1" ht="55.5" customHeight="1">
      <c r="A4" s="132"/>
      <c r="B4" s="128" t="s">
        <v>31</v>
      </c>
      <c r="C4" s="127" t="s">
        <v>32</v>
      </c>
      <c r="D4" s="128" t="s">
        <v>31</v>
      </c>
      <c r="E4" s="127" t="s">
        <v>33</v>
      </c>
      <c r="F4" s="128"/>
      <c r="G4" s="128"/>
      <c r="H4" s="128"/>
      <c r="I4" s="125" t="s">
        <v>34</v>
      </c>
      <c r="J4" s="125" t="s">
        <v>35</v>
      </c>
      <c r="K4" s="125"/>
      <c r="L4" s="125"/>
      <c r="M4" s="125" t="s">
        <v>110</v>
      </c>
      <c r="N4" s="125"/>
      <c r="O4" s="126"/>
      <c r="P4" s="127" t="s">
        <v>36</v>
      </c>
      <c r="Q4" s="128" t="s">
        <v>37</v>
      </c>
      <c r="R4" s="126"/>
      <c r="S4" s="125"/>
      <c r="T4" s="126"/>
      <c r="U4" s="125"/>
      <c r="V4" s="126"/>
      <c r="W4" s="125"/>
      <c r="X4" s="125"/>
      <c r="Y4" s="125"/>
      <c r="Z4" s="125"/>
      <c r="AA4" s="125"/>
      <c r="AB4" s="130"/>
      <c r="AC4" s="126"/>
      <c r="AD4" s="125" t="s">
        <v>38</v>
      </c>
      <c r="AE4" s="125" t="s">
        <v>20</v>
      </c>
      <c r="AF4" s="125" t="s">
        <v>39</v>
      </c>
      <c r="AG4" s="125" t="s">
        <v>20</v>
      </c>
      <c r="AH4" s="125"/>
      <c r="AI4" s="125"/>
      <c r="AJ4" s="125" t="s">
        <v>22</v>
      </c>
      <c r="AK4" s="125" t="s">
        <v>40</v>
      </c>
      <c r="AL4" s="125"/>
      <c r="AM4" s="125"/>
    </row>
    <row r="5" spans="1:39" s="3" customFormat="1" ht="55.5" customHeight="1">
      <c r="A5" s="132"/>
      <c r="B5" s="128"/>
      <c r="C5" s="128"/>
      <c r="D5" s="128"/>
      <c r="E5" s="128"/>
      <c r="F5" s="128"/>
      <c r="G5" s="128"/>
      <c r="H5" s="128"/>
      <c r="I5" s="125"/>
      <c r="J5" s="39" t="s">
        <v>41</v>
      </c>
      <c r="K5" s="39" t="s">
        <v>42</v>
      </c>
      <c r="L5" s="39" t="s">
        <v>43</v>
      </c>
      <c r="M5" s="40" t="s">
        <v>44</v>
      </c>
      <c r="N5" s="38" t="s">
        <v>29</v>
      </c>
      <c r="O5" s="40" t="s">
        <v>45</v>
      </c>
      <c r="P5" s="128"/>
      <c r="Q5" s="128"/>
      <c r="R5" s="126"/>
      <c r="S5" s="125"/>
      <c r="T5" s="126"/>
      <c r="U5" s="125"/>
      <c r="V5" s="126"/>
      <c r="W5" s="125"/>
      <c r="X5" s="125"/>
      <c r="Y5" s="125"/>
      <c r="Z5" s="125"/>
      <c r="AA5" s="125"/>
      <c r="AB5" s="131"/>
      <c r="AC5" s="126"/>
      <c r="AD5" s="125"/>
      <c r="AE5" s="125"/>
      <c r="AF5" s="125"/>
      <c r="AG5" s="125"/>
      <c r="AH5" s="125"/>
      <c r="AI5" s="125"/>
      <c r="AJ5" s="125"/>
      <c r="AK5" s="125"/>
      <c r="AL5" s="125"/>
      <c r="AM5" s="125"/>
    </row>
    <row r="6" spans="1:39" s="3" customFormat="1" ht="27.75">
      <c r="A6" s="41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72"/>
      <c r="N6" s="43"/>
      <c r="O6" s="43"/>
      <c r="P6" s="43"/>
      <c r="Q6" s="43"/>
      <c r="R6" s="44">
        <v>0</v>
      </c>
      <c r="S6" s="44">
        <v>0</v>
      </c>
      <c r="T6" s="43"/>
      <c r="U6" s="43"/>
      <c r="V6" s="43"/>
      <c r="W6" s="43"/>
      <c r="X6" s="45">
        <f t="shared" ref="X6:X12" si="0">IF(S6=0,0,((V6+U6)*1000000)/S6)</f>
        <v>0</v>
      </c>
      <c r="Y6" s="45">
        <f t="shared" ref="Y6:Y12" si="1">IF(S6=0,0,(W6*1000000/S6))</f>
        <v>0</v>
      </c>
      <c r="Z6" s="45">
        <f t="shared" ref="Z6:Z12" si="2">Y6*X6/1000</f>
        <v>0</v>
      </c>
      <c r="AA6" s="44"/>
      <c r="AB6" s="44"/>
      <c r="AC6" s="43"/>
      <c r="AD6" s="44"/>
      <c r="AE6" s="44"/>
      <c r="AF6" s="44"/>
      <c r="AG6" s="44"/>
      <c r="AH6" s="44"/>
      <c r="AI6" s="44"/>
      <c r="AJ6" s="44"/>
      <c r="AK6" s="44"/>
      <c r="AL6" s="45">
        <f t="shared" ref="AL6:AL12" si="3">IF(AI6=0,0,(AH6*1000000/AI6))</f>
        <v>0</v>
      </c>
      <c r="AM6" s="43"/>
    </row>
    <row r="7" spans="1:39" s="3" customFormat="1" ht="27.75">
      <c r="A7" s="51"/>
      <c r="B7" s="42"/>
      <c r="C7" s="42"/>
      <c r="D7" s="42"/>
      <c r="E7" s="43"/>
      <c r="F7" s="43"/>
      <c r="G7" s="43">
        <v>0</v>
      </c>
      <c r="H7" s="43"/>
      <c r="I7" s="43"/>
      <c r="J7" s="43"/>
      <c r="K7" s="43"/>
      <c r="L7" s="43"/>
      <c r="M7" s="72">
        <v>0</v>
      </c>
      <c r="N7" s="43"/>
      <c r="O7" s="43"/>
      <c r="P7" s="43"/>
      <c r="Q7" s="43"/>
      <c r="R7" s="44">
        <v>0</v>
      </c>
      <c r="S7" s="44">
        <v>0</v>
      </c>
      <c r="T7" s="43"/>
      <c r="U7" s="43"/>
      <c r="V7" s="43"/>
      <c r="W7" s="43"/>
      <c r="X7" s="65">
        <f t="shared" si="0"/>
        <v>0</v>
      </c>
      <c r="Y7" s="45">
        <f t="shared" si="1"/>
        <v>0</v>
      </c>
      <c r="Z7" s="45">
        <f t="shared" si="2"/>
        <v>0</v>
      </c>
      <c r="AA7" s="44"/>
      <c r="AB7" s="44">
        <v>0</v>
      </c>
      <c r="AC7" s="43">
        <v>0</v>
      </c>
      <c r="AD7" s="44"/>
      <c r="AE7" s="44"/>
      <c r="AF7" s="44"/>
      <c r="AG7" s="44"/>
      <c r="AH7" s="44"/>
      <c r="AI7" s="44">
        <v>0</v>
      </c>
      <c r="AJ7" s="44"/>
      <c r="AK7" s="44"/>
      <c r="AL7" s="45">
        <f t="shared" si="3"/>
        <v>0</v>
      </c>
      <c r="AM7" s="52"/>
    </row>
    <row r="8" spans="1:39" s="3" customFormat="1" ht="27.75">
      <c r="A8" s="41"/>
      <c r="B8" s="42"/>
      <c r="C8" s="42"/>
      <c r="D8" s="42"/>
      <c r="E8" s="43"/>
      <c r="F8" s="43"/>
      <c r="G8" s="43">
        <v>0</v>
      </c>
      <c r="H8" s="43"/>
      <c r="I8" s="43"/>
      <c r="J8" s="43"/>
      <c r="K8" s="43"/>
      <c r="L8" s="43"/>
      <c r="M8" s="72">
        <v>0</v>
      </c>
      <c r="N8" s="43"/>
      <c r="O8" s="43"/>
      <c r="P8" s="43"/>
      <c r="Q8" s="43"/>
      <c r="R8" s="44">
        <v>0</v>
      </c>
      <c r="S8" s="44">
        <v>0</v>
      </c>
      <c r="T8" s="43"/>
      <c r="U8" s="43"/>
      <c r="V8" s="43"/>
      <c r="W8" s="43"/>
      <c r="X8" s="45">
        <f t="shared" si="0"/>
        <v>0</v>
      </c>
      <c r="Y8" s="45">
        <f t="shared" si="1"/>
        <v>0</v>
      </c>
      <c r="Z8" s="45">
        <f t="shared" si="2"/>
        <v>0</v>
      </c>
      <c r="AA8" s="44"/>
      <c r="AB8" s="44">
        <v>0</v>
      </c>
      <c r="AC8" s="43">
        <v>0</v>
      </c>
      <c r="AD8" s="44"/>
      <c r="AE8" s="44"/>
      <c r="AF8" s="44"/>
      <c r="AG8" s="44"/>
      <c r="AH8" s="44"/>
      <c r="AI8" s="44">
        <v>0</v>
      </c>
      <c r="AJ8" s="44"/>
      <c r="AK8" s="44"/>
      <c r="AL8" s="45">
        <f t="shared" si="3"/>
        <v>0</v>
      </c>
      <c r="AM8" s="43"/>
    </row>
    <row r="9" spans="1:39" s="3" customFormat="1" ht="30.75" customHeight="1">
      <c r="A9" s="41"/>
      <c r="B9" s="42"/>
      <c r="C9" s="43"/>
      <c r="D9" s="42"/>
      <c r="E9" s="43"/>
      <c r="F9" s="43"/>
      <c r="G9" s="43"/>
      <c r="H9" s="66"/>
      <c r="I9" s="43"/>
      <c r="J9" s="43"/>
      <c r="K9" s="43"/>
      <c r="L9" s="43"/>
      <c r="M9" s="72"/>
      <c r="N9" s="43"/>
      <c r="O9" s="43"/>
      <c r="P9" s="43"/>
      <c r="Q9" s="43"/>
      <c r="R9" s="44"/>
      <c r="S9" s="44"/>
      <c r="T9" s="43"/>
      <c r="U9" s="43"/>
      <c r="V9" s="43"/>
      <c r="W9" s="43"/>
      <c r="X9" s="45">
        <f t="shared" si="0"/>
        <v>0</v>
      </c>
      <c r="Y9" s="45">
        <f t="shared" si="1"/>
        <v>0</v>
      </c>
      <c r="Z9" s="45">
        <f t="shared" si="2"/>
        <v>0</v>
      </c>
      <c r="AA9" s="44"/>
      <c r="AB9" s="44"/>
      <c r="AC9" s="43"/>
      <c r="AD9" s="44"/>
      <c r="AE9" s="44"/>
      <c r="AF9" s="44"/>
      <c r="AG9" s="44"/>
      <c r="AH9" s="44"/>
      <c r="AI9" s="44"/>
      <c r="AJ9" s="44"/>
      <c r="AK9" s="44"/>
      <c r="AL9" s="45">
        <f t="shared" si="3"/>
        <v>0</v>
      </c>
      <c r="AM9" s="43"/>
    </row>
    <row r="10" spans="1:39" s="3" customFormat="1" ht="27.75">
      <c r="A10" s="41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72"/>
      <c r="N10" s="43"/>
      <c r="O10" s="43"/>
      <c r="P10" s="43"/>
      <c r="Q10" s="43"/>
      <c r="R10" s="44"/>
      <c r="S10" s="44"/>
      <c r="T10" s="43"/>
      <c r="U10" s="43"/>
      <c r="V10" s="43"/>
      <c r="W10" s="43"/>
      <c r="X10" s="45">
        <f t="shared" si="0"/>
        <v>0</v>
      </c>
      <c r="Y10" s="45">
        <f t="shared" si="1"/>
        <v>0</v>
      </c>
      <c r="Z10" s="45">
        <f t="shared" si="2"/>
        <v>0</v>
      </c>
      <c r="AA10" s="44"/>
      <c r="AB10" s="44"/>
      <c r="AC10" s="74"/>
      <c r="AD10" s="44"/>
      <c r="AE10" s="44"/>
      <c r="AF10" s="44"/>
      <c r="AG10" s="44"/>
      <c r="AH10" s="44"/>
      <c r="AI10" s="44"/>
      <c r="AJ10" s="44"/>
      <c r="AK10" s="44"/>
      <c r="AL10" s="45">
        <f t="shared" si="3"/>
        <v>0</v>
      </c>
      <c r="AM10" s="43"/>
    </row>
    <row r="11" spans="1:39" s="3" customFormat="1" ht="28.5" thickBot="1">
      <c r="A11" s="46"/>
      <c r="B11" s="53"/>
      <c r="C11" s="47"/>
      <c r="D11" s="47"/>
      <c r="E11" s="48"/>
      <c r="F11" s="48"/>
      <c r="G11" s="48">
        <v>0</v>
      </c>
      <c r="H11" s="48"/>
      <c r="I11" s="48"/>
      <c r="J11" s="55"/>
      <c r="K11" s="48"/>
      <c r="L11" s="54"/>
      <c r="M11" s="73">
        <v>0</v>
      </c>
      <c r="N11" s="48"/>
      <c r="O11" s="48"/>
      <c r="P11" s="48"/>
      <c r="Q11" s="48"/>
      <c r="R11" s="49">
        <v>0</v>
      </c>
      <c r="S11" s="49">
        <v>0</v>
      </c>
      <c r="T11" s="48">
        <v>0</v>
      </c>
      <c r="U11" s="48">
        <v>0</v>
      </c>
      <c r="V11" s="48"/>
      <c r="W11" s="48">
        <v>0</v>
      </c>
      <c r="X11" s="50">
        <f t="shared" si="0"/>
        <v>0</v>
      </c>
      <c r="Y11" s="50">
        <f t="shared" si="1"/>
        <v>0</v>
      </c>
      <c r="Z11" s="50">
        <f t="shared" si="2"/>
        <v>0</v>
      </c>
      <c r="AA11" s="49">
        <v>0</v>
      </c>
      <c r="AB11" s="49">
        <v>0</v>
      </c>
      <c r="AC11" s="48">
        <v>0</v>
      </c>
      <c r="AD11" s="49"/>
      <c r="AE11" s="49"/>
      <c r="AF11" s="49"/>
      <c r="AG11" s="49"/>
      <c r="AH11" s="49"/>
      <c r="AI11" s="49">
        <v>0</v>
      </c>
      <c r="AJ11" s="49"/>
      <c r="AK11" s="49"/>
      <c r="AL11" s="50">
        <f t="shared" si="3"/>
        <v>0</v>
      </c>
      <c r="AM11" s="48"/>
    </row>
    <row r="12" spans="1:39" s="3" customFormat="1" ht="28.5" thickTop="1">
      <c r="A12" s="56" t="s">
        <v>46</v>
      </c>
      <c r="B12" s="57">
        <f>SUBTOTAL(109,Table179[Column2])</f>
        <v>0</v>
      </c>
      <c r="C12" s="57">
        <f>SUBTOTAL(109,Table179[Column3])</f>
        <v>0</v>
      </c>
      <c r="D12" s="57">
        <f>SUBTOTAL(109,Table179[Column4])</f>
        <v>0</v>
      </c>
      <c r="E12" s="57">
        <f>SUBTOTAL(109,Table179[Column5])</f>
        <v>0</v>
      </c>
      <c r="F12" s="57">
        <f>SUBTOTAL(109,Table179[Column6])</f>
        <v>0</v>
      </c>
      <c r="G12" s="60">
        <f>SUBTOTAL(109,Table179[Column7])</f>
        <v>0</v>
      </c>
      <c r="H12" s="57">
        <f>SUBTOTAL(109,Table179[Column8])</f>
        <v>0</v>
      </c>
      <c r="I12" s="57">
        <f>SUBTOTAL(109,Table179[Column9])</f>
        <v>0</v>
      </c>
      <c r="J12" s="58">
        <f>SUBTOTAL(109,Table179[Column10])</f>
        <v>0</v>
      </c>
      <c r="K12" s="57">
        <f>SUBTOTAL(109,Table179[Column11])</f>
        <v>0</v>
      </c>
      <c r="L12" s="57">
        <f>SUBTOTAL(109,Table179[Column12])</f>
        <v>0</v>
      </c>
      <c r="M12" s="68">
        <f>SUBTOTAL(109,Table179[Column13])</f>
        <v>0</v>
      </c>
      <c r="N12" s="57">
        <f>SUBTOTAL(109,Table179[Column14])</f>
        <v>0</v>
      </c>
      <c r="O12" s="57">
        <f>SUBTOTAL(109,Table179[Column15])</f>
        <v>0</v>
      </c>
      <c r="P12" s="57">
        <f>SUBTOTAL(109,Table179[Column16])</f>
        <v>0</v>
      </c>
      <c r="Q12" s="57">
        <f>SUBTOTAL(109,Table179[Column17])</f>
        <v>0</v>
      </c>
      <c r="R12" s="57">
        <f>SUBTOTAL(109,Table179[Column18])</f>
        <v>0</v>
      </c>
      <c r="S12" s="58">
        <f>SUBTOTAL(109,Table179[Column19])</f>
        <v>0</v>
      </c>
      <c r="T12" s="57">
        <f>SUBTOTAL(109,Table179[Column20])</f>
        <v>0</v>
      </c>
      <c r="U12" s="57">
        <f>SUBTOTAL(109,Table179[Column21])</f>
        <v>0</v>
      </c>
      <c r="V12" s="57">
        <f>SUBTOTAL(109,Table179[Column22])</f>
        <v>0</v>
      </c>
      <c r="W12" s="57">
        <f>SUBTOTAL(109,Table179[Column23])</f>
        <v>0</v>
      </c>
      <c r="X12" s="57">
        <f t="shared" si="0"/>
        <v>0</v>
      </c>
      <c r="Y12" s="57">
        <f t="shared" si="1"/>
        <v>0</v>
      </c>
      <c r="Z12" s="57">
        <f t="shared" si="2"/>
        <v>0</v>
      </c>
      <c r="AA12" s="59">
        <f>SUBTOTAL(109,Table179[Column27])</f>
        <v>0</v>
      </c>
      <c r="AB12" s="59">
        <f>SUBTOTAL(109,Table179[Column39])</f>
        <v>0</v>
      </c>
      <c r="AC12" s="59">
        <f>SUBTOTAL(109,Table179[Column28])</f>
        <v>0</v>
      </c>
      <c r="AD12" s="59">
        <f>SUBTOTAL(109,Table179[Column29])</f>
        <v>0</v>
      </c>
      <c r="AE12" s="59">
        <f>SUBTOTAL(109,Table179[Column30])</f>
        <v>0</v>
      </c>
      <c r="AF12" s="59">
        <f>SUBTOTAL(109,Table179[Column31])</f>
        <v>0</v>
      </c>
      <c r="AG12" s="59">
        <f>SUBTOTAL(109,Table179[Column32])</f>
        <v>0</v>
      </c>
      <c r="AH12" s="59">
        <f>SUBTOTAL(109,Table179[Column33])</f>
        <v>0</v>
      </c>
      <c r="AI12" s="64">
        <f>SUBTOTAL(109,Table179[Column34])</f>
        <v>0</v>
      </c>
      <c r="AJ12" s="59">
        <f>SUBTOTAL(109,Table179[Column35])</f>
        <v>0</v>
      </c>
      <c r="AK12" s="59">
        <f>SUBTOTAL(109,Table179[Column36])</f>
        <v>0</v>
      </c>
      <c r="AL12" s="57">
        <f t="shared" si="3"/>
        <v>0</v>
      </c>
      <c r="AM12" s="59">
        <f>SUBTOTAL(109,Table179[Column38])</f>
        <v>0</v>
      </c>
    </row>
    <row r="13" spans="1:39" s="3" customFormat="1" ht="27.75"/>
  </sheetData>
  <mergeCells count="49">
    <mergeCell ref="G3:G5"/>
    <mergeCell ref="H3:H5"/>
    <mergeCell ref="AA3:AA5"/>
    <mergeCell ref="AB2:AC2"/>
    <mergeCell ref="AD1:AM1"/>
    <mergeCell ref="AD2:AG2"/>
    <mergeCell ref="AH2:AH5"/>
    <mergeCell ref="AL2:AL5"/>
    <mergeCell ref="AM2:AM5"/>
    <mergeCell ref="AC3:AC5"/>
    <mergeCell ref="B1:Q1"/>
    <mergeCell ref="R1:AC1"/>
    <mergeCell ref="B4:B5"/>
    <mergeCell ref="C4:C5"/>
    <mergeCell ref="D4:D5"/>
    <mergeCell ref="E4:E5"/>
    <mergeCell ref="A2:A5"/>
    <mergeCell ref="B2:Q2"/>
    <mergeCell ref="R2:R5"/>
    <mergeCell ref="S2:S5"/>
    <mergeCell ref="T2:Z2"/>
    <mergeCell ref="B3:C3"/>
    <mergeCell ref="D3:E3"/>
    <mergeCell ref="F3:F5"/>
    <mergeCell ref="P3:Q3"/>
    <mergeCell ref="Z3:Z5"/>
    <mergeCell ref="U3:U5"/>
    <mergeCell ref="V3:V5"/>
    <mergeCell ref="W3:W5"/>
    <mergeCell ref="X3:X5"/>
    <mergeCell ref="J4:L4"/>
    <mergeCell ref="Y3:Y5"/>
    <mergeCell ref="I4:I5"/>
    <mergeCell ref="T3:T5"/>
    <mergeCell ref="I3:O3"/>
    <mergeCell ref="AB3:AB5"/>
    <mergeCell ref="AJ4:AJ5"/>
    <mergeCell ref="AK4:AK5"/>
    <mergeCell ref="M4:O4"/>
    <mergeCell ref="P4:P5"/>
    <mergeCell ref="Q4:Q5"/>
    <mergeCell ref="AD4:AD5"/>
    <mergeCell ref="AE4:AE5"/>
    <mergeCell ref="AF4:AF5"/>
    <mergeCell ref="AI2:AI5"/>
    <mergeCell ref="AJ2:AK3"/>
    <mergeCell ref="AD3:AE3"/>
    <mergeCell ref="AF3:AG3"/>
    <mergeCell ref="AG4:AG5"/>
  </mergeCells>
  <printOptions horizontalCentered="1"/>
  <pageMargins left="0.70866141732283472" right="0.70866141732283472" top="0.74803149606299213" bottom="0.74803149606299213" header="0.31496062992125984" footer="0.31496062992125984"/>
  <pageSetup scale="47" orientation="landscape" r:id="rId1"/>
  <colBreaks count="2" manualBreakCount="2">
    <brk id="17" max="1048575" man="1"/>
    <brk id="29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rightToLeft="1" tabSelected="1" view="pageBreakPreview" zoomScale="55" zoomScaleNormal="70" zoomScaleSheetLayoutView="55" workbookViewId="0">
      <selection activeCell="S19" sqref="S19"/>
    </sheetView>
  </sheetViews>
  <sheetFormatPr defaultColWidth="9.125" defaultRowHeight="18"/>
  <cols>
    <col min="1" max="1" width="9" style="28" customWidth="1"/>
    <col min="2" max="2" width="24.875" style="28" customWidth="1"/>
    <col min="3" max="3" width="13.875" style="28" bestFit="1" customWidth="1"/>
    <col min="4" max="4" width="14.125" style="28" bestFit="1" customWidth="1"/>
    <col min="5" max="5" width="6.375" style="28" customWidth="1"/>
    <col min="6" max="6" width="9.625" style="28" bestFit="1" customWidth="1"/>
    <col min="7" max="7" width="7.625" style="28" bestFit="1" customWidth="1"/>
    <col min="8" max="8" width="9.25" style="28" bestFit="1" customWidth="1"/>
    <col min="9" max="9" width="14.125" style="28" bestFit="1" customWidth="1"/>
    <col min="10" max="10" width="28.625" style="28" customWidth="1"/>
    <col min="11" max="12" width="20.375" style="28" customWidth="1"/>
    <col min="13" max="15" width="7" style="28" customWidth="1"/>
    <col min="16" max="16" width="10.375" style="28" customWidth="1"/>
    <col min="17" max="18" width="12.125" style="28" customWidth="1"/>
    <col min="19" max="19" width="41" style="28" customWidth="1"/>
    <col min="20" max="20" width="19.75" style="28" customWidth="1"/>
    <col min="21" max="16384" width="9.125" style="28"/>
  </cols>
  <sheetData>
    <row r="1" spans="1:20" s="32" customFormat="1" ht="24">
      <c r="A1" s="138" t="s">
        <v>47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</row>
    <row r="2" spans="1:20" s="32" customFormat="1" ht="24">
      <c r="A2" s="139" t="s">
        <v>113</v>
      </c>
      <c r="B2" s="139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</row>
    <row r="3" spans="1:20" s="32" customFormat="1" ht="22.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0" s="32" customFormat="1" ht="24">
      <c r="A4" s="141" t="s">
        <v>48</v>
      </c>
      <c r="B4" s="141" t="s">
        <v>111</v>
      </c>
      <c r="C4" s="141" t="s">
        <v>93</v>
      </c>
      <c r="D4" s="141" t="s">
        <v>94</v>
      </c>
      <c r="E4" s="141" t="s">
        <v>49</v>
      </c>
      <c r="F4" s="141"/>
      <c r="G4" s="141"/>
      <c r="H4" s="142" t="s">
        <v>106</v>
      </c>
      <c r="I4" s="142" t="s">
        <v>107</v>
      </c>
      <c r="J4" s="141" t="s">
        <v>112</v>
      </c>
      <c r="K4" s="141" t="s">
        <v>99</v>
      </c>
      <c r="L4" s="141" t="s">
        <v>50</v>
      </c>
      <c r="M4" s="141"/>
      <c r="N4" s="142" t="s">
        <v>51</v>
      </c>
      <c r="O4" s="142"/>
      <c r="P4" s="142"/>
      <c r="Q4" s="141" t="s">
        <v>103</v>
      </c>
      <c r="R4" s="141" t="s">
        <v>52</v>
      </c>
      <c r="S4" s="141"/>
      <c r="T4" s="141" t="s">
        <v>53</v>
      </c>
    </row>
    <row r="5" spans="1:20" s="32" customFormat="1" ht="24" customHeight="1">
      <c r="A5" s="141"/>
      <c r="B5" s="141"/>
      <c r="C5" s="141"/>
      <c r="D5" s="141"/>
      <c r="E5" s="141" t="s">
        <v>54</v>
      </c>
      <c r="F5" s="141" t="s">
        <v>97</v>
      </c>
      <c r="G5" s="141" t="s">
        <v>98</v>
      </c>
      <c r="H5" s="143"/>
      <c r="I5" s="143"/>
      <c r="J5" s="141"/>
      <c r="K5" s="141"/>
      <c r="L5" s="141" t="s">
        <v>100</v>
      </c>
      <c r="M5" s="144" t="s">
        <v>101</v>
      </c>
      <c r="N5" s="145" t="s">
        <v>56</v>
      </c>
      <c r="O5" s="146" t="s">
        <v>102</v>
      </c>
      <c r="P5" s="149" t="s">
        <v>57</v>
      </c>
      <c r="Q5" s="151"/>
      <c r="R5" s="141" t="s">
        <v>104</v>
      </c>
      <c r="S5" s="141" t="s">
        <v>105</v>
      </c>
      <c r="T5" s="141"/>
    </row>
    <row r="6" spans="1:20" s="32" customFormat="1" ht="29.25" customHeight="1">
      <c r="A6" s="142"/>
      <c r="B6" s="142"/>
      <c r="C6" s="142"/>
      <c r="D6" s="142"/>
      <c r="E6" s="142"/>
      <c r="F6" s="142"/>
      <c r="G6" s="142"/>
      <c r="H6" s="143"/>
      <c r="I6" s="143"/>
      <c r="J6" s="142"/>
      <c r="K6" s="142"/>
      <c r="L6" s="142"/>
      <c r="M6" s="145"/>
      <c r="N6" s="148"/>
      <c r="O6" s="147"/>
      <c r="P6" s="150"/>
      <c r="Q6" s="149"/>
      <c r="R6" s="142"/>
      <c r="S6" s="142"/>
      <c r="T6" s="142"/>
    </row>
    <row r="7" spans="1:20" s="32" customFormat="1" ht="119.25" customHeight="1">
      <c r="A7" s="33">
        <v>1</v>
      </c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75"/>
      <c r="T7" s="75"/>
    </row>
    <row r="8" spans="1:20" s="32" customFormat="1" ht="119.25" customHeight="1">
      <c r="A8" s="33">
        <v>2</v>
      </c>
      <c r="B8" s="33"/>
      <c r="C8" s="61"/>
      <c r="D8" s="62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  <c r="T8" s="36"/>
    </row>
    <row r="9" spans="1:20" s="32" customFormat="1" ht="119.25" customHeight="1">
      <c r="A9" s="33">
        <v>3</v>
      </c>
      <c r="B9" s="33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36"/>
    </row>
    <row r="10" spans="1:20" s="32" customFormat="1" ht="119.25" customHeight="1">
      <c r="A10" s="33">
        <v>4</v>
      </c>
      <c r="B10" s="33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/>
      <c r="T10" s="36"/>
    </row>
    <row r="11" spans="1:20" s="32" customFormat="1" ht="119.25" customHeight="1">
      <c r="A11" s="33">
        <v>5</v>
      </c>
      <c r="B11" s="33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/>
      <c r="T11" s="36"/>
    </row>
    <row r="12" spans="1:20" ht="22.5">
      <c r="A12" s="76" t="s">
        <v>46</v>
      </c>
      <c r="B12" s="82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>
        <f>SUBTOTAL(103,Table3[Column12])</f>
        <v>0</v>
      </c>
      <c r="N12" s="77">
        <f>SUBTOTAL(103,Table3[Column13])</f>
        <v>0</v>
      </c>
      <c r="O12" s="77">
        <f>SUBTOTAL(103,Table3[Column14])</f>
        <v>0</v>
      </c>
      <c r="P12" s="77">
        <f>SUBTOTAL(109,Table3[Column15])</f>
        <v>0</v>
      </c>
      <c r="Q12" s="77"/>
      <c r="R12" s="77"/>
      <c r="S12" s="78"/>
      <c r="T12" s="78"/>
    </row>
  </sheetData>
  <mergeCells count="26">
    <mergeCell ref="T4:T6"/>
    <mergeCell ref="N5:N6"/>
    <mergeCell ref="P5:P6"/>
    <mergeCell ref="C4:C6"/>
    <mergeCell ref="D4:D6"/>
    <mergeCell ref="E5:E6"/>
    <mergeCell ref="F5:F6"/>
    <mergeCell ref="G5:G6"/>
    <mergeCell ref="R5:R6"/>
    <mergeCell ref="Q4:Q6"/>
    <mergeCell ref="A1:S1"/>
    <mergeCell ref="A2:S2"/>
    <mergeCell ref="A4:A6"/>
    <mergeCell ref="E4:G4"/>
    <mergeCell ref="L4:M4"/>
    <mergeCell ref="N4:P4"/>
    <mergeCell ref="R4:S4"/>
    <mergeCell ref="B4:B6"/>
    <mergeCell ref="J4:J6"/>
    <mergeCell ref="H4:H6"/>
    <mergeCell ref="I4:I6"/>
    <mergeCell ref="S5:S6"/>
    <mergeCell ref="K4:K6"/>
    <mergeCell ref="L5:L6"/>
    <mergeCell ref="M5:M6"/>
    <mergeCell ref="O5:O6"/>
  </mergeCells>
  <printOptions horizontalCentered="1"/>
  <pageMargins left="0" right="0" top="0.78740157480314965" bottom="0" header="0.31496062992125984" footer="0.31496062992125984"/>
  <pageSetup paperSize="9" scale="44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rightToLeft="1" view="pageBreakPreview" zoomScale="75" zoomScaleNormal="70" zoomScaleSheetLayoutView="75" workbookViewId="0">
      <selection activeCell="B1" sqref="B1:G1"/>
    </sheetView>
  </sheetViews>
  <sheetFormatPr defaultColWidth="9.125" defaultRowHeight="18"/>
  <cols>
    <col min="1" max="1" width="9.125" style="5"/>
    <col min="2" max="2" width="7.875" style="5" customWidth="1"/>
    <col min="3" max="3" width="36.125" style="5" bestFit="1" customWidth="1"/>
    <col min="4" max="4" width="17.375" style="5" customWidth="1"/>
    <col min="5" max="5" width="15.75" style="5" customWidth="1"/>
    <col min="6" max="6" width="43.375" style="5" customWidth="1"/>
    <col min="7" max="7" width="43.25" style="5" customWidth="1"/>
    <col min="8" max="16384" width="9.125" style="5"/>
  </cols>
  <sheetData>
    <row r="1" spans="2:7" ht="24">
      <c r="B1" s="155" t="s">
        <v>114</v>
      </c>
      <c r="C1" s="155"/>
      <c r="D1" s="155"/>
      <c r="E1" s="155"/>
      <c r="F1" s="155"/>
      <c r="G1" s="155"/>
    </row>
    <row r="2" spans="2:7" ht="24">
      <c r="B2" s="156" t="s">
        <v>58</v>
      </c>
      <c r="C2" s="156"/>
      <c r="D2" s="156"/>
      <c r="E2" s="156"/>
      <c r="F2" s="156"/>
      <c r="G2" s="156"/>
    </row>
    <row r="3" spans="2:7" ht="24">
      <c r="B3" s="157" t="s">
        <v>59</v>
      </c>
      <c r="C3" s="157" t="s">
        <v>77</v>
      </c>
      <c r="D3" s="159" t="s">
        <v>61</v>
      </c>
      <c r="E3" s="159"/>
      <c r="F3" s="160" t="s">
        <v>108</v>
      </c>
      <c r="G3" s="162" t="s">
        <v>62</v>
      </c>
    </row>
    <row r="4" spans="2:7" ht="45">
      <c r="B4" s="158"/>
      <c r="C4" s="158"/>
      <c r="D4" s="6" t="s">
        <v>63</v>
      </c>
      <c r="E4" s="6" t="s">
        <v>64</v>
      </c>
      <c r="F4" s="161"/>
      <c r="G4" s="160"/>
    </row>
    <row r="5" spans="2:7" ht="25.5" customHeight="1">
      <c r="B5" s="2">
        <v>1</v>
      </c>
      <c r="C5" s="2"/>
      <c r="D5" s="7">
        <v>0</v>
      </c>
      <c r="E5" s="71">
        <v>0</v>
      </c>
      <c r="F5" s="70"/>
      <c r="G5" s="7"/>
    </row>
    <row r="6" spans="2:7" ht="22.5">
      <c r="B6" s="2">
        <v>2</v>
      </c>
      <c r="C6" s="2"/>
      <c r="D6" s="7">
        <v>0</v>
      </c>
      <c r="E6" s="69">
        <v>0</v>
      </c>
      <c r="F6" s="67"/>
      <c r="G6" s="7"/>
    </row>
    <row r="7" spans="2:7" ht="42.75" customHeight="1">
      <c r="B7" s="2">
        <v>3</v>
      </c>
      <c r="C7" s="2"/>
      <c r="D7" s="7">
        <v>0</v>
      </c>
      <c r="E7" s="69">
        <v>0</v>
      </c>
      <c r="F7" s="67"/>
      <c r="G7" s="7"/>
    </row>
    <row r="8" spans="2:7" ht="22.5">
      <c r="B8" s="2">
        <v>4</v>
      </c>
      <c r="C8" s="2"/>
      <c r="D8" s="7"/>
      <c r="E8" s="69"/>
      <c r="F8" s="67"/>
      <c r="G8" s="7"/>
    </row>
    <row r="9" spans="2:7" ht="25.5" customHeight="1">
      <c r="B9" s="9">
        <v>5</v>
      </c>
      <c r="C9" s="2"/>
      <c r="D9" s="7"/>
      <c r="E9" s="7"/>
      <c r="F9" s="70"/>
      <c r="G9" s="7"/>
    </row>
    <row r="10" spans="2:7" ht="25.5" customHeight="1">
      <c r="B10" s="9">
        <v>6</v>
      </c>
      <c r="C10" s="2"/>
      <c r="D10" s="7"/>
      <c r="E10" s="7"/>
      <c r="F10" s="8"/>
      <c r="G10" s="7"/>
    </row>
    <row r="11" spans="2:7" ht="25.5" customHeight="1">
      <c r="B11" s="2">
        <v>7</v>
      </c>
      <c r="C11" s="2"/>
      <c r="D11" s="7"/>
      <c r="E11" s="7"/>
      <c r="F11" s="70"/>
      <c r="G11" s="7"/>
    </row>
    <row r="12" spans="2:7" ht="39.75" customHeight="1">
      <c r="B12" s="2">
        <v>8</v>
      </c>
      <c r="C12" s="2"/>
      <c r="D12" s="7"/>
      <c r="E12" s="7"/>
      <c r="F12" s="70"/>
      <c r="G12" s="63"/>
    </row>
    <row r="13" spans="2:7" ht="25.5" customHeight="1">
      <c r="B13" s="2">
        <v>9</v>
      </c>
      <c r="C13" s="2"/>
      <c r="D13" s="7"/>
      <c r="E13" s="7"/>
      <c r="F13" s="8"/>
      <c r="G13" s="7"/>
    </row>
    <row r="14" spans="2:7" ht="25.5" customHeight="1">
      <c r="B14" s="2">
        <v>10</v>
      </c>
      <c r="C14" s="2"/>
      <c r="D14" s="7"/>
      <c r="E14" s="7"/>
      <c r="F14" s="8"/>
      <c r="G14" s="63"/>
    </row>
    <row r="15" spans="2:7" ht="25.5" customHeight="1">
      <c r="B15" s="2">
        <v>11</v>
      </c>
      <c r="C15" s="2"/>
      <c r="D15" s="7"/>
      <c r="E15" s="7"/>
      <c r="F15" s="8"/>
      <c r="G15" s="7"/>
    </row>
    <row r="16" spans="2:7" ht="22.5">
      <c r="B16" s="2" t="s">
        <v>46</v>
      </c>
      <c r="C16" s="2"/>
      <c r="D16" s="7">
        <f>SUBTOTAL(109,Table5[Column3])</f>
        <v>0</v>
      </c>
      <c r="E16" s="7">
        <f>SUBTOTAL(109,Table5[Column4])</f>
        <v>0</v>
      </c>
      <c r="F16" s="79"/>
      <c r="G16" s="80"/>
    </row>
    <row r="17" spans="2:7" s="13" customFormat="1" ht="22.5">
      <c r="B17" s="9"/>
      <c r="C17" s="9"/>
      <c r="D17" s="11"/>
      <c r="E17" s="10"/>
      <c r="F17" s="12"/>
      <c r="G17" s="12"/>
    </row>
    <row r="18" spans="2:7" ht="22.5">
      <c r="B18" s="163" t="s">
        <v>71</v>
      </c>
      <c r="C18" s="163"/>
      <c r="D18" s="164">
        <f>Table5[[#Totals],[Column4]]</f>
        <v>0</v>
      </c>
      <c r="E18" s="152"/>
      <c r="F18" s="14"/>
      <c r="G18" s="15" t="s">
        <v>60</v>
      </c>
    </row>
    <row r="19" spans="2:7" ht="22.5">
      <c r="B19" s="163" t="s">
        <v>72</v>
      </c>
      <c r="C19" s="163"/>
      <c r="D19" s="164">
        <f>Table5[[#Totals],[Column3]]</f>
        <v>0</v>
      </c>
      <c r="E19" s="152"/>
      <c r="F19" s="14"/>
      <c r="G19" s="2" t="s">
        <v>65</v>
      </c>
    </row>
    <row r="20" spans="2:7" ht="22.5">
      <c r="B20" s="163" t="s">
        <v>73</v>
      </c>
      <c r="C20" s="163"/>
      <c r="D20" s="152">
        <f>IF(D19=0,0,D18/D19)</f>
        <v>0</v>
      </c>
      <c r="E20" s="152"/>
      <c r="F20" s="14"/>
      <c r="G20" s="2" t="s">
        <v>66</v>
      </c>
    </row>
    <row r="21" spans="2:7" ht="51" customHeight="1">
      <c r="B21" s="153" t="s">
        <v>74</v>
      </c>
      <c r="C21" s="153"/>
      <c r="D21" s="153"/>
      <c r="E21" s="153"/>
      <c r="F21" s="153"/>
      <c r="G21" s="2" t="s">
        <v>67</v>
      </c>
    </row>
    <row r="22" spans="2:7" ht="36" customHeight="1">
      <c r="B22" s="153" t="s">
        <v>75</v>
      </c>
      <c r="C22" s="153"/>
      <c r="D22" s="153"/>
      <c r="E22" s="153"/>
      <c r="F22" s="153"/>
      <c r="G22" s="2" t="s">
        <v>68</v>
      </c>
    </row>
    <row r="23" spans="2:7" ht="22.5">
      <c r="B23" s="154" t="s">
        <v>76</v>
      </c>
      <c r="C23" s="154"/>
      <c r="D23" s="154"/>
      <c r="E23" s="154"/>
      <c r="F23" s="154"/>
      <c r="G23" s="2" t="s">
        <v>69</v>
      </c>
    </row>
    <row r="24" spans="2:7" ht="22.5">
      <c r="B24" s="154" t="s">
        <v>78</v>
      </c>
      <c r="C24" s="154"/>
      <c r="D24" s="154"/>
      <c r="E24" s="154"/>
      <c r="F24" s="154"/>
      <c r="G24" s="9" t="s">
        <v>70</v>
      </c>
    </row>
    <row r="25" spans="2:7">
      <c r="B25" s="16"/>
    </row>
  </sheetData>
  <mergeCells count="17">
    <mergeCell ref="B18:C18"/>
    <mergeCell ref="D18:E18"/>
    <mergeCell ref="B19:C19"/>
    <mergeCell ref="D19:E19"/>
    <mergeCell ref="B20:C20"/>
    <mergeCell ref="B1:G1"/>
    <mergeCell ref="B2:G2"/>
    <mergeCell ref="B3:B4"/>
    <mergeCell ref="C3:C4"/>
    <mergeCell ref="D3:E3"/>
    <mergeCell ref="F3:F4"/>
    <mergeCell ref="G3:G4"/>
    <mergeCell ref="D20:E20"/>
    <mergeCell ref="B21:F21"/>
    <mergeCell ref="B22:F22"/>
    <mergeCell ref="B23:F23"/>
    <mergeCell ref="B24:F24"/>
  </mergeCells>
  <dataValidations count="1">
    <dataValidation type="list" allowBlank="1" showInputMessage="1" showErrorMessage="1" sqref="C5:C15">
      <formula1>gorooh</formula1>
    </dataValidation>
  </dataValidations>
  <pageMargins left="0.70866141732283472" right="0.70866141732283472" top="0.74803149606299213" bottom="0.74803149606299213" header="0.31496062992125984" footer="0.31496062992125984"/>
  <pageSetup paperSize="9" scale="69" orientation="landscape" r:id="rId1"/>
  <colBreaks count="1" manualBreakCount="1">
    <brk id="7" max="22" man="1"/>
  </colBreaks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rightToLeft="1" view="pageBreakPreview" zoomScale="75" zoomScaleNormal="100" zoomScaleSheetLayoutView="75" workbookViewId="0">
      <selection activeCell="H7" sqref="H7"/>
    </sheetView>
  </sheetViews>
  <sheetFormatPr defaultColWidth="9.125" defaultRowHeight="18"/>
  <cols>
    <col min="1" max="1" width="8.375" style="17" bestFit="1" customWidth="1"/>
    <col min="2" max="2" width="18.375" style="17" bestFit="1" customWidth="1"/>
    <col min="3" max="3" width="19.125" style="17" bestFit="1" customWidth="1"/>
    <col min="4" max="4" width="6.75" style="17" bestFit="1" customWidth="1"/>
    <col min="5" max="5" width="5.25" style="17" bestFit="1" customWidth="1"/>
    <col min="6" max="6" width="6.75" style="17" bestFit="1" customWidth="1"/>
    <col min="7" max="7" width="5.25" style="17" bestFit="1" customWidth="1"/>
    <col min="8" max="8" width="18.625" style="17" customWidth="1"/>
    <col min="9" max="9" width="17.875" style="17" bestFit="1" customWidth="1"/>
    <col min="10" max="10" width="8.125" style="17" bestFit="1" customWidth="1"/>
    <col min="11" max="11" width="5.875" style="17" bestFit="1" customWidth="1"/>
    <col min="12" max="12" width="21.375" style="17" bestFit="1" customWidth="1"/>
    <col min="13" max="13" width="12.25" style="17" bestFit="1" customWidth="1"/>
    <col min="14" max="14" width="9" style="17" bestFit="1" customWidth="1"/>
    <col min="15" max="15" width="18.25" style="17" bestFit="1" customWidth="1"/>
    <col min="16" max="16384" width="9.125" style="17"/>
  </cols>
  <sheetData>
    <row r="1" spans="1:15" ht="24">
      <c r="A1" s="169" t="s">
        <v>79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</row>
    <row r="2" spans="1:15" ht="24">
      <c r="A2" s="170" t="s">
        <v>113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</row>
    <row r="3" spans="1:15" ht="22.5">
      <c r="A3" s="18"/>
      <c r="B3" s="18"/>
      <c r="C3" s="18"/>
      <c r="D3" s="19"/>
      <c r="E3" s="19"/>
      <c r="F3" s="19"/>
      <c r="G3" s="18"/>
      <c r="H3" s="18"/>
      <c r="I3" s="18"/>
      <c r="J3" s="18"/>
      <c r="K3" s="18"/>
      <c r="L3" s="19"/>
      <c r="M3" s="19"/>
      <c r="N3" s="19"/>
      <c r="O3" s="18"/>
    </row>
    <row r="4" spans="1:15" ht="24" customHeight="1">
      <c r="A4" s="172" t="s">
        <v>48</v>
      </c>
      <c r="B4" s="166" t="s">
        <v>93</v>
      </c>
      <c r="C4" s="166" t="s">
        <v>94</v>
      </c>
      <c r="D4" s="165" t="s">
        <v>80</v>
      </c>
      <c r="E4" s="165"/>
      <c r="F4" s="165"/>
      <c r="G4" s="165"/>
      <c r="H4" s="165" t="s">
        <v>81</v>
      </c>
      <c r="I4" s="165" t="s">
        <v>149</v>
      </c>
      <c r="J4" s="165" t="s">
        <v>82</v>
      </c>
      <c r="K4" s="165"/>
      <c r="L4" s="165"/>
      <c r="M4" s="165"/>
      <c r="N4" s="165" t="s">
        <v>83</v>
      </c>
      <c r="O4" s="165" t="s">
        <v>53</v>
      </c>
    </row>
    <row r="5" spans="1:15" ht="24">
      <c r="A5" s="172"/>
      <c r="B5" s="167"/>
      <c r="C5" s="167"/>
      <c r="D5" s="165" t="s">
        <v>84</v>
      </c>
      <c r="E5" s="165"/>
      <c r="F5" s="165" t="s">
        <v>85</v>
      </c>
      <c r="G5" s="165"/>
      <c r="H5" s="165"/>
      <c r="I5" s="165"/>
      <c r="J5" s="165" t="s">
        <v>86</v>
      </c>
      <c r="K5" s="165"/>
      <c r="L5" s="165" t="s">
        <v>87</v>
      </c>
      <c r="M5" s="165"/>
      <c r="N5" s="165"/>
      <c r="O5" s="165"/>
    </row>
    <row r="6" spans="1:15" ht="29.25" customHeight="1">
      <c r="A6" s="172"/>
      <c r="B6" s="168"/>
      <c r="C6" s="168"/>
      <c r="D6" s="20" t="s">
        <v>56</v>
      </c>
      <c r="E6" s="20" t="s">
        <v>39</v>
      </c>
      <c r="F6" s="21" t="s">
        <v>88</v>
      </c>
      <c r="G6" s="21" t="s">
        <v>39</v>
      </c>
      <c r="H6" s="165"/>
      <c r="I6" s="165"/>
      <c r="J6" s="21" t="s">
        <v>40</v>
      </c>
      <c r="K6" s="21" t="s">
        <v>22</v>
      </c>
      <c r="L6" s="21" t="s">
        <v>90</v>
      </c>
      <c r="M6" s="21" t="s">
        <v>89</v>
      </c>
      <c r="N6" s="165"/>
      <c r="O6" s="165"/>
    </row>
    <row r="7" spans="1:15" ht="69.75" customHeight="1">
      <c r="A7" s="22">
        <v>1</v>
      </c>
      <c r="B7" s="23">
        <v>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</row>
    <row r="8" spans="1:15" ht="69.75" customHeight="1">
      <c r="A8" s="22">
        <v>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</row>
    <row r="9" spans="1:15" ht="69.75" customHeight="1">
      <c r="A9" s="22">
        <v>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4"/>
    </row>
    <row r="10" spans="1:15" ht="69.75" customHeight="1">
      <c r="A10" s="22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</row>
    <row r="11" spans="1:15" ht="69.75" customHeight="1">
      <c r="A11" s="22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</row>
    <row r="12" spans="1:15" ht="22.5">
      <c r="A12" s="25" t="s">
        <v>46</v>
      </c>
      <c r="B12" s="26"/>
      <c r="C12" s="26"/>
      <c r="D12" s="26">
        <f>SUBTOTAL(103,Table6[Column4])</f>
        <v>0</v>
      </c>
      <c r="E12" s="26">
        <f>SUBTOTAL(103,Table6[Column5])</f>
        <v>0</v>
      </c>
      <c r="F12" s="26">
        <f>SUBTOTAL(103,Table6[Column6])</f>
        <v>0</v>
      </c>
      <c r="G12" s="26">
        <f>SUBTOTAL(103,Table6[Column7])</f>
        <v>0</v>
      </c>
      <c r="H12" s="113"/>
      <c r="I12" s="26"/>
      <c r="J12" s="26"/>
      <c r="K12" s="26"/>
      <c r="L12" s="26"/>
      <c r="M12" s="26"/>
      <c r="N12" s="26"/>
      <c r="O12" s="27">
        <f>SUBTOTAL(103,Table6[Column14])</f>
        <v>0</v>
      </c>
    </row>
  </sheetData>
  <mergeCells count="15">
    <mergeCell ref="J5:K5"/>
    <mergeCell ref="L5:M5"/>
    <mergeCell ref="B4:B6"/>
    <mergeCell ref="C4:C6"/>
    <mergeCell ref="A1:O1"/>
    <mergeCell ref="A2:O2"/>
    <mergeCell ref="A4:A6"/>
    <mergeCell ref="D4:G4"/>
    <mergeCell ref="H4:H6"/>
    <mergeCell ref="J4:M4"/>
    <mergeCell ref="N4:N6"/>
    <mergeCell ref="O4:O6"/>
    <mergeCell ref="D5:E5"/>
    <mergeCell ref="F5:G5"/>
    <mergeCell ref="I4:I6"/>
  </mergeCells>
  <printOptions horizontalCentered="1"/>
  <pageMargins left="0" right="0" top="0.78740157480314965" bottom="0" header="0.31496062992125984" footer="0.31496062992125984"/>
  <pageSetup scale="76" orientation="landscape" r:id="rId1"/>
  <colBreaks count="1" manualBreakCount="1">
    <brk id="15" max="16" man="1"/>
  </colBreak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rightToLeft="1" view="pageBreakPreview" zoomScale="75" zoomScaleNormal="77" zoomScaleSheetLayoutView="75" workbookViewId="0">
      <selection activeCell="O7" sqref="O7"/>
    </sheetView>
  </sheetViews>
  <sheetFormatPr defaultColWidth="9.125" defaultRowHeight="18"/>
  <cols>
    <col min="1" max="1" width="7" style="17" bestFit="1" customWidth="1"/>
    <col min="2" max="2" width="16.25" style="17" bestFit="1" customWidth="1"/>
    <col min="3" max="3" width="16.625" style="17" bestFit="1" customWidth="1"/>
    <col min="4" max="4" width="4.75" style="17" bestFit="1" customWidth="1"/>
    <col min="5" max="5" width="6.25" style="17" bestFit="1" customWidth="1"/>
    <col min="6" max="6" width="14.125" style="17" bestFit="1" customWidth="1"/>
    <col min="7" max="7" width="10.375" style="17" bestFit="1" customWidth="1"/>
    <col min="8" max="8" width="15.125" style="17" bestFit="1" customWidth="1"/>
    <col min="9" max="10" width="8" style="17" customWidth="1"/>
    <col min="11" max="12" width="15.125" style="17" customWidth="1"/>
    <col min="13" max="13" width="12" style="17" customWidth="1"/>
    <col min="14" max="14" width="31.375" style="17" customWidth="1"/>
    <col min="15" max="15" width="16.75" style="17" customWidth="1"/>
    <col min="16" max="16384" width="9.125" style="17"/>
  </cols>
  <sheetData>
    <row r="1" spans="1:15" ht="24">
      <c r="A1" s="169" t="s">
        <v>91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</row>
    <row r="2" spans="1:15" ht="24">
      <c r="A2" s="170" t="s">
        <v>113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</row>
    <row r="3" spans="1:15" ht="22.5">
      <c r="A3" s="18"/>
      <c r="B3" s="18"/>
      <c r="C3" s="18"/>
      <c r="D3" s="19"/>
      <c r="E3" s="19"/>
      <c r="F3" s="19"/>
      <c r="G3" s="18"/>
      <c r="H3" s="18"/>
      <c r="I3" s="18"/>
      <c r="J3" s="18"/>
      <c r="K3" s="19"/>
      <c r="L3" s="19"/>
      <c r="M3" s="19"/>
      <c r="N3" s="18"/>
    </row>
    <row r="4" spans="1:15" s="28" customFormat="1" ht="24">
      <c r="A4" s="176" t="s">
        <v>48</v>
      </c>
      <c r="B4" s="173" t="s">
        <v>118</v>
      </c>
      <c r="C4" s="173" t="s">
        <v>93</v>
      </c>
      <c r="D4" s="173" t="s">
        <v>94</v>
      </c>
      <c r="E4" s="176" t="s">
        <v>49</v>
      </c>
      <c r="F4" s="176"/>
      <c r="G4" s="176"/>
      <c r="H4" s="176"/>
      <c r="I4" s="176" t="s">
        <v>81</v>
      </c>
      <c r="J4" s="176" t="s">
        <v>82</v>
      </c>
      <c r="K4" s="176"/>
      <c r="L4" s="176"/>
      <c r="M4" s="176"/>
      <c r="N4" s="176" t="s">
        <v>83</v>
      </c>
      <c r="O4" s="176" t="s">
        <v>53</v>
      </c>
    </row>
    <row r="5" spans="1:15" s="28" customFormat="1" ht="24">
      <c r="A5" s="176"/>
      <c r="B5" s="174"/>
      <c r="C5" s="174"/>
      <c r="D5" s="174"/>
      <c r="E5" s="176" t="s">
        <v>54</v>
      </c>
      <c r="F5" s="176" t="s">
        <v>55</v>
      </c>
      <c r="G5" s="173" t="s">
        <v>95</v>
      </c>
      <c r="H5" s="173" t="s">
        <v>96</v>
      </c>
      <c r="I5" s="176"/>
      <c r="J5" s="176" t="s">
        <v>86</v>
      </c>
      <c r="K5" s="176"/>
      <c r="L5" s="176" t="s">
        <v>87</v>
      </c>
      <c r="M5" s="176"/>
      <c r="N5" s="176"/>
      <c r="O5" s="176"/>
    </row>
    <row r="6" spans="1:15" s="28" customFormat="1" ht="48">
      <c r="A6" s="176"/>
      <c r="B6" s="175"/>
      <c r="C6" s="175"/>
      <c r="D6" s="175"/>
      <c r="E6" s="176"/>
      <c r="F6" s="176"/>
      <c r="G6" s="175"/>
      <c r="H6" s="175"/>
      <c r="I6" s="176"/>
      <c r="J6" s="29" t="s">
        <v>40</v>
      </c>
      <c r="K6" s="29" t="s">
        <v>22</v>
      </c>
      <c r="L6" s="29" t="s">
        <v>92</v>
      </c>
      <c r="M6" s="29" t="s">
        <v>89</v>
      </c>
      <c r="N6" s="176"/>
      <c r="O6" s="176"/>
    </row>
    <row r="7" spans="1:15" ht="96" customHeight="1">
      <c r="A7" s="30">
        <v>1</v>
      </c>
      <c r="B7" s="23"/>
      <c r="C7" s="23"/>
      <c r="D7" s="23"/>
      <c r="E7" s="23"/>
      <c r="F7" s="23"/>
      <c r="G7" s="23"/>
      <c r="H7" s="81"/>
      <c r="I7" s="23"/>
      <c r="J7" s="23"/>
      <c r="K7" s="23"/>
      <c r="L7" s="23"/>
      <c r="M7" s="23"/>
      <c r="N7" s="36"/>
      <c r="O7" s="36"/>
    </row>
    <row r="8" spans="1:15" ht="96" customHeight="1">
      <c r="A8" s="30">
        <v>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</row>
    <row r="9" spans="1:15" ht="96" customHeight="1">
      <c r="A9" s="30">
        <v>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1:15" ht="96" customHeight="1">
      <c r="A10" s="30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</row>
    <row r="11" spans="1:15" ht="96" customHeight="1">
      <c r="A11" s="30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</row>
    <row r="12" spans="1:15" ht="22.5">
      <c r="A12" s="31" t="s">
        <v>46</v>
      </c>
      <c r="B12" s="26">
        <f>COUNT(Table7[Column2])</f>
        <v>0</v>
      </c>
      <c r="C12" s="26"/>
      <c r="D12" s="26"/>
      <c r="E12" s="26"/>
      <c r="F12" s="26"/>
      <c r="G12" s="26"/>
      <c r="H12" s="26"/>
      <c r="I12" s="26">
        <f>SUBTOTAL(109,Table7[Column9])</f>
        <v>0</v>
      </c>
      <c r="J12" s="26">
        <f>SUBTOTAL(109,Table7[Column10])</f>
        <v>0</v>
      </c>
      <c r="K12" s="26"/>
      <c r="L12" s="26"/>
      <c r="M12" s="26"/>
      <c r="N12" s="27">
        <f>SUBTOTAL(103,Table7[Column14])</f>
        <v>0</v>
      </c>
    </row>
    <row r="13" spans="1:15" ht="22.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5" ht="22.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</sheetData>
  <mergeCells count="17">
    <mergeCell ref="O4:O6"/>
    <mergeCell ref="E5:E6"/>
    <mergeCell ref="F5:F6"/>
    <mergeCell ref="J5:K5"/>
    <mergeCell ref="L5:M5"/>
    <mergeCell ref="G5:G6"/>
    <mergeCell ref="H5:H6"/>
    <mergeCell ref="B4:B6"/>
    <mergeCell ref="A1:N1"/>
    <mergeCell ref="A2:N2"/>
    <mergeCell ref="A4:A6"/>
    <mergeCell ref="E4:H4"/>
    <mergeCell ref="I4:I6"/>
    <mergeCell ref="J4:M4"/>
    <mergeCell ref="N4:N6"/>
    <mergeCell ref="C4:C6"/>
    <mergeCell ref="D4:D6"/>
  </mergeCells>
  <printOptions horizontalCentered="1"/>
  <pageMargins left="0.70866141732283472" right="0.70866141732283472" top="0.74803149606299213" bottom="0.74803149606299213" header="0.31496062992125984" footer="0.31496062992125984"/>
  <pageSetup scale="57" orientation="landscape" r:id="rId1"/>
  <rowBreaks count="1" manualBreakCount="1">
    <brk id="13" max="13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2"/>
  <sheetViews>
    <sheetView rightToLeft="1" workbookViewId="0">
      <selection activeCell="D32" sqref="D32"/>
    </sheetView>
  </sheetViews>
  <sheetFormatPr defaultRowHeight="14.25"/>
  <cols>
    <col min="1" max="1" width="1.75" customWidth="1"/>
    <col min="2" max="2" width="2" customWidth="1"/>
    <col min="3" max="3" width="4.875" customWidth="1"/>
    <col min="4" max="4" width="24" customWidth="1"/>
    <col min="5" max="7" width="8.375" customWidth="1"/>
    <col min="8" max="8" width="27.875" customWidth="1"/>
    <col min="9" max="9" width="1.875" customWidth="1"/>
    <col min="10" max="16" width="4.875" customWidth="1"/>
  </cols>
  <sheetData>
    <row r="1" spans="3:8" ht="19.5" customHeight="1">
      <c r="C1" s="178" t="s">
        <v>148</v>
      </c>
      <c r="D1" s="178"/>
      <c r="E1" s="178"/>
      <c r="F1" s="178"/>
      <c r="G1" s="178"/>
      <c r="H1" s="178"/>
    </row>
    <row r="2" spans="3:8" ht="20.25" customHeight="1" thickBot="1">
      <c r="C2" s="179"/>
      <c r="D2" s="179"/>
      <c r="E2" s="179"/>
      <c r="F2" s="179"/>
      <c r="G2" s="179"/>
      <c r="H2" s="179"/>
    </row>
    <row r="3" spans="3:8" ht="16.5" thickBot="1">
      <c r="C3" s="89" t="s">
        <v>125</v>
      </c>
      <c r="D3" s="90" t="s">
        <v>126</v>
      </c>
      <c r="E3" s="91" t="s">
        <v>127</v>
      </c>
      <c r="F3" s="92" t="s">
        <v>128</v>
      </c>
      <c r="G3" s="91" t="s">
        <v>129</v>
      </c>
      <c r="H3" s="90" t="s">
        <v>62</v>
      </c>
    </row>
    <row r="4" spans="3:8" ht="19.5">
      <c r="C4" s="93">
        <v>1</v>
      </c>
      <c r="D4" s="94" t="s">
        <v>130</v>
      </c>
      <c r="E4" s="95">
        <v>0</v>
      </c>
      <c r="F4" s="96">
        <f>Table179[[#Totals],[Column28]]</f>
        <v>0</v>
      </c>
      <c r="G4" s="97">
        <f>F4+E4</f>
        <v>0</v>
      </c>
      <c r="H4" s="98"/>
    </row>
    <row r="5" spans="3:8" ht="19.5">
      <c r="C5" s="99">
        <v>2</v>
      </c>
      <c r="D5" s="100" t="s">
        <v>131</v>
      </c>
      <c r="E5" s="101">
        <v>0</v>
      </c>
      <c r="F5" s="102">
        <v>0</v>
      </c>
      <c r="G5" s="103">
        <f t="shared" ref="G5:G14" si="0">F5+E5</f>
        <v>0</v>
      </c>
      <c r="H5" s="104"/>
    </row>
    <row r="6" spans="3:8" ht="19.5">
      <c r="C6" s="99">
        <v>3</v>
      </c>
      <c r="D6" s="105" t="s">
        <v>132</v>
      </c>
      <c r="E6" s="101">
        <v>0</v>
      </c>
      <c r="F6" s="102">
        <v>0</v>
      </c>
      <c r="G6" s="103">
        <f t="shared" si="0"/>
        <v>0</v>
      </c>
      <c r="H6" s="104"/>
    </row>
    <row r="7" spans="3:8" ht="19.5">
      <c r="C7" s="99">
        <v>4</v>
      </c>
      <c r="D7" s="105" t="s">
        <v>133</v>
      </c>
      <c r="E7" s="101">
        <v>0</v>
      </c>
      <c r="F7" s="102">
        <v>0</v>
      </c>
      <c r="G7" s="95">
        <f t="shared" si="0"/>
        <v>0</v>
      </c>
      <c r="H7" s="104"/>
    </row>
    <row r="8" spans="3:8" ht="19.5">
      <c r="C8" s="99">
        <v>5</v>
      </c>
      <c r="D8" s="105" t="s">
        <v>134</v>
      </c>
      <c r="E8" s="101">
        <v>0</v>
      </c>
      <c r="F8" s="102">
        <v>0</v>
      </c>
      <c r="G8" s="103">
        <f t="shared" si="0"/>
        <v>0</v>
      </c>
      <c r="H8" s="104"/>
    </row>
    <row r="9" spans="3:8" ht="19.5">
      <c r="C9" s="99">
        <v>6</v>
      </c>
      <c r="D9" s="105" t="s">
        <v>135</v>
      </c>
      <c r="E9" s="101">
        <v>0</v>
      </c>
      <c r="F9" s="102">
        <v>0</v>
      </c>
      <c r="G9" s="103">
        <f t="shared" si="0"/>
        <v>0</v>
      </c>
      <c r="H9" s="104"/>
    </row>
    <row r="10" spans="3:8" ht="19.5">
      <c r="C10" s="99">
        <v>7</v>
      </c>
      <c r="D10" s="105" t="s">
        <v>136</v>
      </c>
      <c r="E10" s="101">
        <v>0</v>
      </c>
      <c r="F10" s="102">
        <v>0</v>
      </c>
      <c r="G10" s="95">
        <f t="shared" si="0"/>
        <v>0</v>
      </c>
      <c r="H10" s="104"/>
    </row>
    <row r="11" spans="3:8" ht="19.5">
      <c r="C11" s="99">
        <v>8</v>
      </c>
      <c r="D11" s="105" t="s">
        <v>137</v>
      </c>
      <c r="E11" s="101">
        <v>0</v>
      </c>
      <c r="F11" s="102">
        <v>0</v>
      </c>
      <c r="G11" s="106">
        <f t="shared" si="0"/>
        <v>0</v>
      </c>
      <c r="H11" s="104"/>
    </row>
    <row r="12" spans="3:8" ht="19.5">
      <c r="C12" s="99">
        <v>9</v>
      </c>
      <c r="D12" s="105" t="s">
        <v>138</v>
      </c>
      <c r="E12" s="101">
        <v>0</v>
      </c>
      <c r="F12" s="102">
        <v>0</v>
      </c>
      <c r="G12" s="106">
        <f t="shared" si="0"/>
        <v>0</v>
      </c>
      <c r="H12" s="104"/>
    </row>
    <row r="13" spans="3:8" ht="19.5">
      <c r="C13" s="99">
        <v>10</v>
      </c>
      <c r="D13" s="100" t="s">
        <v>139</v>
      </c>
      <c r="E13" s="101">
        <v>0</v>
      </c>
      <c r="F13" s="102">
        <v>0</v>
      </c>
      <c r="G13" s="103">
        <f t="shared" si="0"/>
        <v>0</v>
      </c>
      <c r="H13" s="104"/>
    </row>
    <row r="14" spans="3:8" ht="20.25" thickBot="1">
      <c r="C14" s="107">
        <v>11</v>
      </c>
      <c r="D14" s="108" t="s">
        <v>140</v>
      </c>
      <c r="E14" s="109">
        <v>0</v>
      </c>
      <c r="F14" s="110">
        <v>0</v>
      </c>
      <c r="G14" s="111">
        <f t="shared" si="0"/>
        <v>0</v>
      </c>
      <c r="H14" s="112"/>
    </row>
    <row r="15" spans="3:8">
      <c r="C15" s="180"/>
      <c r="D15" s="180"/>
      <c r="E15" s="180"/>
      <c r="F15" s="180"/>
      <c r="G15" s="180"/>
      <c r="H15" s="180"/>
    </row>
    <row r="16" spans="3:8" ht="19.5">
      <c r="C16" s="177" t="s">
        <v>141</v>
      </c>
      <c r="D16" s="177"/>
      <c r="E16" s="177"/>
      <c r="F16" s="177"/>
      <c r="G16" s="177"/>
      <c r="H16" s="177"/>
    </row>
    <row r="17" spans="3:8" ht="19.5">
      <c r="C17" s="177" t="s">
        <v>142</v>
      </c>
      <c r="D17" s="177"/>
      <c r="E17" s="177"/>
      <c r="F17" s="177"/>
      <c r="G17" s="177"/>
      <c r="H17" s="177"/>
    </row>
    <row r="18" spans="3:8" ht="19.5">
      <c r="C18" s="177" t="s">
        <v>143</v>
      </c>
      <c r="D18" s="177"/>
      <c r="E18" s="177"/>
      <c r="F18" s="177"/>
      <c r="G18" s="177"/>
      <c r="H18" s="177"/>
    </row>
    <row r="19" spans="3:8" ht="19.5">
      <c r="C19" s="177" t="s">
        <v>144</v>
      </c>
      <c r="D19" s="177"/>
      <c r="E19" s="177"/>
      <c r="F19" s="177"/>
      <c r="G19" s="177"/>
      <c r="H19" s="177"/>
    </row>
    <row r="20" spans="3:8" ht="19.5">
      <c r="C20" s="177" t="s">
        <v>145</v>
      </c>
      <c r="D20" s="177"/>
      <c r="E20" s="177"/>
      <c r="F20" s="177"/>
      <c r="G20" s="177"/>
      <c r="H20" s="177"/>
    </row>
    <row r="21" spans="3:8" ht="19.5">
      <c r="C21" s="177" t="s">
        <v>146</v>
      </c>
      <c r="D21" s="177"/>
      <c r="E21" s="177"/>
      <c r="F21" s="177"/>
      <c r="G21" s="177"/>
      <c r="H21" s="177"/>
    </row>
    <row r="22" spans="3:8" ht="19.5">
      <c r="C22" s="177" t="s">
        <v>147</v>
      </c>
      <c r="D22" s="177"/>
      <c r="E22" s="177"/>
      <c r="F22" s="177"/>
      <c r="G22" s="177"/>
      <c r="H22" s="177"/>
    </row>
  </sheetData>
  <mergeCells count="9">
    <mergeCell ref="C21:H21"/>
    <mergeCell ref="C22:H22"/>
    <mergeCell ref="C1:H2"/>
    <mergeCell ref="C15:H15"/>
    <mergeCell ref="C16:H16"/>
    <mergeCell ref="C17:H17"/>
    <mergeCell ref="C18:H18"/>
    <mergeCell ref="C19:H19"/>
    <mergeCell ref="C20:H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zoomScale="85" zoomScaleNormal="85" workbookViewId="0">
      <selection activeCell="B3" sqref="B3"/>
    </sheetView>
  </sheetViews>
  <sheetFormatPr defaultRowHeight="14.25"/>
  <cols>
    <col min="1" max="1" width="22.75" customWidth="1"/>
    <col min="2" max="2" width="17.875" customWidth="1"/>
    <col min="3" max="3" width="22.875" customWidth="1"/>
  </cols>
  <sheetData>
    <row r="1" spans="1:3" ht="45" customHeight="1" thickBot="1">
      <c r="A1" s="181" t="s">
        <v>123</v>
      </c>
      <c r="B1" s="182"/>
      <c r="C1" s="182"/>
    </row>
    <row r="2" spans="1:3" ht="33.75" customHeight="1" thickBot="1">
      <c r="A2" s="83" t="s">
        <v>119</v>
      </c>
      <c r="B2" s="83" t="s">
        <v>124</v>
      </c>
      <c r="C2" s="84" t="s">
        <v>120</v>
      </c>
    </row>
    <row r="3" spans="1:3" ht="29.25" customHeight="1" thickBot="1">
      <c r="A3" s="88" t="s">
        <v>121</v>
      </c>
      <c r="B3" s="85"/>
      <c r="C3" s="85"/>
    </row>
    <row r="4" spans="1:3" ht="30.75" customHeight="1" thickBot="1">
      <c r="A4" s="83" t="s">
        <v>122</v>
      </c>
      <c r="B4" s="86"/>
      <c r="C4" s="86"/>
    </row>
    <row r="5" spans="1:3" ht="34.5" customHeight="1" thickBot="1">
      <c r="A5" s="83" t="s">
        <v>194</v>
      </c>
      <c r="B5" s="86"/>
      <c r="C5" s="86"/>
    </row>
    <row r="6" spans="1:3" ht="33.75" customHeight="1" thickBot="1">
      <c r="A6" s="83" t="s">
        <v>46</v>
      </c>
      <c r="B6" s="87">
        <f>SUM(B3:B5)</f>
        <v>0</v>
      </c>
      <c r="C6" s="87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rightToLeft="1" workbookViewId="0">
      <selection activeCell="B7" sqref="B7"/>
    </sheetView>
  </sheetViews>
  <sheetFormatPr defaultRowHeight="14.25"/>
  <cols>
    <col min="1" max="1" width="21.125" customWidth="1"/>
    <col min="2" max="2" width="18.625" customWidth="1"/>
    <col min="3" max="3" width="5.25" customWidth="1"/>
    <col min="4" max="23" width="5" customWidth="1"/>
    <col min="24" max="33" width="4.75" customWidth="1"/>
  </cols>
  <sheetData>
    <row r="1" spans="1:33" ht="51.75" customHeight="1" thickBot="1">
      <c r="A1" s="192" t="s">
        <v>193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3"/>
    </row>
    <row r="2" spans="1:33" ht="62.25" customHeight="1">
      <c r="A2" s="194" t="s">
        <v>150</v>
      </c>
      <c r="B2" s="194" t="s">
        <v>151</v>
      </c>
      <c r="C2" s="114" t="s">
        <v>152</v>
      </c>
      <c r="D2" s="114" t="s">
        <v>153</v>
      </c>
      <c r="E2" s="114" t="s">
        <v>154</v>
      </c>
      <c r="F2" s="114" t="s">
        <v>155</v>
      </c>
      <c r="G2" s="114" t="s">
        <v>156</v>
      </c>
      <c r="H2" s="115" t="s">
        <v>157</v>
      </c>
      <c r="I2" s="114" t="s">
        <v>158</v>
      </c>
      <c r="J2" s="114" t="s">
        <v>152</v>
      </c>
      <c r="K2" s="114" t="s">
        <v>153</v>
      </c>
      <c r="L2" s="114" t="s">
        <v>154</v>
      </c>
      <c r="M2" s="114" t="s">
        <v>155</v>
      </c>
      <c r="N2" s="114" t="s">
        <v>156</v>
      </c>
      <c r="O2" s="115" t="s">
        <v>157</v>
      </c>
      <c r="P2" s="114" t="s">
        <v>158</v>
      </c>
      <c r="Q2" s="114" t="s">
        <v>152</v>
      </c>
      <c r="R2" s="114" t="s">
        <v>153</v>
      </c>
      <c r="S2" s="114" t="s">
        <v>154</v>
      </c>
      <c r="T2" s="114" t="s">
        <v>155</v>
      </c>
      <c r="U2" s="114" t="s">
        <v>156</v>
      </c>
      <c r="V2" s="115" t="s">
        <v>157</v>
      </c>
      <c r="W2" s="114" t="s">
        <v>158</v>
      </c>
      <c r="X2" s="114" t="s">
        <v>152</v>
      </c>
      <c r="Y2" s="114" t="s">
        <v>153</v>
      </c>
      <c r="Z2" s="114" t="s">
        <v>154</v>
      </c>
      <c r="AA2" s="114" t="s">
        <v>155</v>
      </c>
      <c r="AB2" s="114" t="s">
        <v>156</v>
      </c>
      <c r="AC2" s="115" t="s">
        <v>157</v>
      </c>
      <c r="AD2" s="116" t="s">
        <v>158</v>
      </c>
      <c r="AE2" s="116" t="s">
        <v>152</v>
      </c>
      <c r="AF2" s="116" t="s">
        <v>153</v>
      </c>
      <c r="AG2" s="117" t="s">
        <v>154</v>
      </c>
    </row>
    <row r="3" spans="1:33" ht="73.5" customHeight="1" thickBot="1">
      <c r="A3" s="195"/>
      <c r="B3" s="195"/>
      <c r="C3" s="118" t="s">
        <v>159</v>
      </c>
      <c r="D3" s="118" t="s">
        <v>160</v>
      </c>
      <c r="E3" s="118" t="s">
        <v>161</v>
      </c>
      <c r="F3" s="118" t="s">
        <v>162</v>
      </c>
      <c r="G3" s="118" t="s">
        <v>163</v>
      </c>
      <c r="H3" s="118" t="s">
        <v>164</v>
      </c>
      <c r="I3" s="118" t="s">
        <v>165</v>
      </c>
      <c r="J3" s="118" t="s">
        <v>166</v>
      </c>
      <c r="K3" s="118" t="s">
        <v>167</v>
      </c>
      <c r="L3" s="118" t="s">
        <v>168</v>
      </c>
      <c r="M3" s="118" t="s">
        <v>169</v>
      </c>
      <c r="N3" s="118" t="s">
        <v>170</v>
      </c>
      <c r="O3" s="118" t="s">
        <v>171</v>
      </c>
      <c r="P3" s="118" t="s">
        <v>172</v>
      </c>
      <c r="Q3" s="118" t="s">
        <v>173</v>
      </c>
      <c r="R3" s="118" t="s">
        <v>174</v>
      </c>
      <c r="S3" s="118" t="s">
        <v>175</v>
      </c>
      <c r="T3" s="118" t="s">
        <v>176</v>
      </c>
      <c r="U3" s="118" t="s">
        <v>177</v>
      </c>
      <c r="V3" s="118" t="s">
        <v>178</v>
      </c>
      <c r="W3" s="118" t="s">
        <v>179</v>
      </c>
      <c r="X3" s="118" t="s">
        <v>180</v>
      </c>
      <c r="Y3" s="118" t="s">
        <v>181</v>
      </c>
      <c r="Z3" s="118" t="s">
        <v>182</v>
      </c>
      <c r="AA3" s="118" t="s">
        <v>183</v>
      </c>
      <c r="AB3" s="118" t="s">
        <v>184</v>
      </c>
      <c r="AC3" s="118" t="s">
        <v>185</v>
      </c>
      <c r="AD3" s="118" t="s">
        <v>186</v>
      </c>
      <c r="AE3" s="118" t="s">
        <v>187</v>
      </c>
      <c r="AF3" s="118" t="s">
        <v>188</v>
      </c>
      <c r="AG3" s="119" t="s">
        <v>189</v>
      </c>
    </row>
    <row r="4" spans="1:33" ht="39" customHeight="1" thickBot="1">
      <c r="A4" s="120"/>
      <c r="B4" s="121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</row>
    <row r="5" spans="1:33" ht="39" customHeight="1" thickBot="1">
      <c r="A5" s="122"/>
      <c r="B5" s="123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</row>
    <row r="6" spans="1:33" ht="39" customHeight="1" thickBot="1">
      <c r="A6" s="120"/>
      <c r="B6" s="121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</row>
    <row r="7" spans="1:33" ht="39" customHeight="1" thickBot="1">
      <c r="A7" s="120"/>
      <c r="B7" s="121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</row>
    <row r="8" spans="1:33" ht="39" customHeight="1" thickBot="1">
      <c r="A8" s="122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</row>
    <row r="9" spans="1:33" ht="39" customHeight="1" thickBot="1">
      <c r="A9" s="120"/>
      <c r="B9" s="121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</row>
    <row r="10" spans="1:33" ht="49.5" customHeight="1" thickBot="1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83" t="s">
        <v>190</v>
      </c>
      <c r="W10" s="184"/>
      <c r="X10" s="184"/>
      <c r="Y10" s="185"/>
      <c r="Z10" s="186" t="s">
        <v>191</v>
      </c>
      <c r="AA10" s="187"/>
      <c r="AB10" s="187"/>
      <c r="AC10" s="188"/>
      <c r="AD10" s="189" t="s">
        <v>192</v>
      </c>
      <c r="AE10" s="190"/>
      <c r="AF10" s="190"/>
      <c r="AG10" s="191"/>
    </row>
  </sheetData>
  <mergeCells count="6">
    <mergeCell ref="V10:Y10"/>
    <mergeCell ref="Z10:AC10"/>
    <mergeCell ref="AD10:AG10"/>
    <mergeCell ref="A1:AG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فرم گزارش عملکرد ماهیانه</vt:lpstr>
      <vt:lpstr>فرم تفضیلی حوادث ماه</vt:lpstr>
      <vt:lpstr>فرم آموزش</vt:lpstr>
      <vt:lpstr>فرم گزارش آتش سوزی</vt:lpstr>
      <vt:lpstr>فرم حوادث موتوری</vt:lpstr>
      <vt:lpstr>HSE</vt:lpstr>
      <vt:lpstr>ليست ايمني</vt:lpstr>
      <vt:lpstr>رست پلن</vt:lpstr>
      <vt:lpstr>gorooh</vt:lpstr>
      <vt:lpstr>'فرم آموزش'!Print_Area</vt:lpstr>
      <vt:lpstr>'فرم تفضیلی حوادث ماه'!Print_Area</vt:lpstr>
      <vt:lpstr>'فرم حوادث موتوری'!Print_Area</vt:lpstr>
      <vt:lpstr>'فرم گزارش آتش سوزی'!Print_Area</vt:lpstr>
      <vt:lpstr>'فرم گزارش عملکرد ماهیانه'!Print_Titles</vt:lpstr>
      <vt:lpstr>گروه</vt:lpstr>
    </vt:vector>
  </TitlesOfParts>
  <Company>WWW.PEDEC.NET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Atiyeh Akbari Nooughabi</dc:creator>
  <cp:lastModifiedBy>Pirayesh Hassan</cp:lastModifiedBy>
  <cp:lastPrinted>2017-11-04T14:55:57Z</cp:lastPrinted>
  <dcterms:created xsi:type="dcterms:W3CDTF">2016-05-24T08:25:58Z</dcterms:created>
  <dcterms:modified xsi:type="dcterms:W3CDTF">2020-09-13T09:19:42Z</dcterms:modified>
</cp:coreProperties>
</file>