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\REport of business\Quotation\"/>
    </mc:Choice>
  </mc:AlternateContent>
  <bookViews>
    <workbookView xWindow="0" yWindow="0" windowWidth="20490" windowHeight="7755" tabRatio="813" firstSheet="1" activeTab="10"/>
  </bookViews>
  <sheets>
    <sheet name="EMC14A103" sheetId="7" r:id="rId1"/>
    <sheet name="EMC15A82" sheetId="15" r:id="rId2"/>
    <sheet name="EMC15A103" sheetId="8" r:id="rId3"/>
    <sheet name="EMC15A86" sheetId="17" r:id="rId4"/>
    <sheet name="EMC14A05" sheetId="6" r:id="rId5"/>
    <sheet name="EMC15A63" sheetId="12" r:id="rId6"/>
    <sheet name="EMC15A71" sheetId="14" r:id="rId7"/>
    <sheet name="EMC15A24" sheetId="9" r:id="rId8"/>
    <sheet name="EMC15A42" sheetId="10" r:id="rId9"/>
    <sheet name="EMC15A51" sheetId="11" r:id="rId10"/>
    <sheet name="EMC15A64" sheetId="13" r:id="rId11"/>
    <sheet name="名称管理" sheetId="2" r:id="rId12"/>
    <sheet name="第三方产品清单" sheetId="5" r:id="rId13"/>
  </sheets>
  <externalReferences>
    <externalReference r:id="rId14"/>
  </externalReferences>
  <definedNames>
    <definedName name="BIRD">名称管理!$T$13:$T$14</definedName>
    <definedName name="CDN">名称管理!$B$2:$B$4</definedName>
    <definedName name="CISPR15附件">名称管理!$V$2</definedName>
    <definedName name="DELL">名称管理!$D$13:$D$16</definedName>
    <definedName name="EM_TEST">名称管理!$L$13</definedName>
    <definedName name="Fischer">名称管理!$B$13:$B$15</definedName>
    <definedName name="GPIB_USB卡">名称管理!$E$2</definedName>
    <definedName name="HP">名称管理!$U$13</definedName>
    <definedName name="LISN">名称管理!$C$2:$C$3</definedName>
    <definedName name="Miteq">名称管理!$K$13:$K$17</definedName>
    <definedName name="National_Instrument">名称管理!$E$13:$E$15</definedName>
    <definedName name="PreAmplifier">名称管理!$K$2</definedName>
    <definedName name="SchwarzBeck">名称管理!$A$13:$A$26</definedName>
    <definedName name="SOLAR">名称管理!$C$13</definedName>
    <definedName name="TESEQ">名称管理!$G$13</definedName>
    <definedName name="TOPCON">名称管理!$I$13:$I$38</definedName>
    <definedName name="打印机">名称管理!$U$2</definedName>
    <definedName name="大唐保镖">名称管理!$S$13:$S$15</definedName>
    <definedName name="第三方产品清单">[1]名称管理!$A$1:$X$1</definedName>
    <definedName name="电流注入探头">名称管理!$N$2</definedName>
    <definedName name="电脑">名称管理!$D$2:$D$3</definedName>
    <definedName name="电压探头">名称管理!$H$2</definedName>
    <definedName name="负载">名称管理!$G$2:$G$3</definedName>
    <definedName name="附件">名称管理!$J$2:$J$6</definedName>
    <definedName name="货物清单">名称管理!$A$1:$V$1</definedName>
    <definedName name="机柜">名称管理!$S$2</definedName>
    <definedName name="监测探头">名称管理!$O$2</definedName>
    <definedName name="琅拓科">名称管理!$F$13:$F$25</definedName>
    <definedName name="联想">名称管理!$M$13</definedName>
    <definedName name="滤波器">名称管理!$Q$2</definedName>
    <definedName name="美国派力肯">名称管理!$R$13:$R$16</definedName>
    <definedName name="衰减器">名称管理!$F$2:$F$3</definedName>
    <definedName name="天线">名称管理!$A$2:$A$3</definedName>
    <definedName name="天线支架">名称管理!$L$2:$L$5</definedName>
    <definedName name="同轴线缆">名称管理!$I$2</definedName>
    <definedName name="未知">名称管理!$J$13:$J$25</definedName>
    <definedName name="校准夹具">名称管理!$P$2</definedName>
    <definedName name="盈泰百年">名称管理!$Q$13:$Q$19</definedName>
    <definedName name="运输箱">名称管理!$R$2</definedName>
    <definedName name="转接头">名称管理!$T$2</definedName>
  </definedNames>
  <calcPr calcId="152511"/>
</workbook>
</file>

<file path=xl/calcChain.xml><?xml version="1.0" encoding="utf-8"?>
<calcChain xmlns="http://schemas.openxmlformats.org/spreadsheetml/2006/main">
  <c r="G21" i="10" l="1"/>
  <c r="G15" i="12"/>
  <c r="G26" i="13" l="1"/>
  <c r="I6" i="11" l="1"/>
  <c r="I5" i="11"/>
  <c r="I4" i="11"/>
  <c r="G20" i="14" l="1"/>
  <c r="F12" i="13"/>
  <c r="F11" i="13"/>
  <c r="F10" i="13"/>
  <c r="F5" i="13"/>
  <c r="F4" i="13"/>
  <c r="G19" i="11" l="1"/>
  <c r="G17" i="11"/>
  <c r="G16" i="11"/>
  <c r="F9" i="11"/>
  <c r="F10" i="11"/>
  <c r="F8" i="11"/>
  <c r="F7" i="11"/>
  <c r="F6" i="11"/>
  <c r="F5" i="11"/>
  <c r="F4" i="11"/>
  <c r="F3" i="11"/>
  <c r="F2" i="11"/>
  <c r="E4" i="6"/>
  <c r="G13" i="10"/>
  <c r="I9" i="11" l="1"/>
  <c r="I10" i="11"/>
  <c r="I8" i="11"/>
  <c r="I5" i="10" l="1"/>
  <c r="I6" i="10"/>
  <c r="I4" i="10"/>
  <c r="A1066" i="5" l="1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I156" i="5"/>
  <c r="A156" i="5"/>
  <c r="A155" i="5"/>
  <c r="I154" i="5"/>
  <c r="A154" i="5"/>
  <c r="A153" i="5"/>
  <c r="I152" i="5"/>
  <c r="A152" i="5"/>
  <c r="A151" i="5"/>
  <c r="I150" i="5"/>
  <c r="A150" i="5"/>
  <c r="A149" i="5"/>
  <c r="I148" i="5"/>
  <c r="A148" i="5"/>
  <c r="A147" i="5"/>
  <c r="I146" i="5"/>
  <c r="A146" i="5"/>
  <c r="A145" i="5"/>
  <c r="I144" i="5"/>
  <c r="A144" i="5"/>
  <c r="A143" i="5"/>
  <c r="I142" i="5"/>
  <c r="A142" i="5"/>
  <c r="A141" i="5"/>
  <c r="I140" i="5"/>
  <c r="A140" i="5"/>
  <c r="A139" i="5"/>
  <c r="I138" i="5"/>
  <c r="A138" i="5"/>
  <c r="A137" i="5"/>
  <c r="I136" i="5"/>
  <c r="A136" i="5"/>
  <c r="A135" i="5"/>
  <c r="I134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I114" i="5"/>
  <c r="A114" i="5"/>
  <c r="A113" i="5"/>
  <c r="A112" i="5"/>
  <c r="A111" i="5"/>
  <c r="A110" i="5"/>
  <c r="A109" i="5"/>
  <c r="A108" i="5"/>
  <c r="A107" i="5"/>
  <c r="A106" i="5"/>
  <c r="I105" i="5"/>
  <c r="A105" i="5"/>
  <c r="A104" i="5"/>
  <c r="I103" i="5"/>
  <c r="A103" i="5"/>
  <c r="A102" i="5"/>
  <c r="I101" i="5"/>
  <c r="A101" i="5"/>
  <c r="A100" i="5"/>
  <c r="I99" i="5"/>
  <c r="A99" i="5"/>
  <c r="G98" i="5"/>
  <c r="I98" i="5" s="1"/>
  <c r="A98" i="5"/>
  <c r="A97" i="5"/>
  <c r="A96" i="5"/>
  <c r="I95" i="5"/>
  <c r="A95" i="5"/>
  <c r="A94" i="5"/>
  <c r="I93" i="5"/>
  <c r="A93" i="5"/>
  <c r="A92" i="5"/>
  <c r="A91" i="5"/>
  <c r="A90" i="5"/>
  <c r="A89" i="5"/>
  <c r="A88" i="5"/>
  <c r="A87" i="5"/>
  <c r="I86" i="5"/>
  <c r="A86" i="5"/>
  <c r="I85" i="5"/>
  <c r="A85" i="5"/>
  <c r="I84" i="5"/>
  <c r="A84" i="5"/>
  <c r="I83" i="5"/>
  <c r="A83" i="5"/>
  <c r="I82" i="5"/>
  <c r="A82" i="5"/>
  <c r="I81" i="5"/>
  <c r="A81" i="5"/>
  <c r="I80" i="5"/>
  <c r="A80" i="5"/>
  <c r="I79" i="5"/>
  <c r="A79" i="5"/>
  <c r="A78" i="5"/>
  <c r="I77" i="5"/>
  <c r="A77" i="5"/>
  <c r="I76" i="5"/>
  <c r="A76" i="5"/>
  <c r="I75" i="5"/>
  <c r="A75" i="5"/>
  <c r="I74" i="5"/>
  <c r="A74" i="5"/>
  <c r="I73" i="5"/>
  <c r="A73" i="5"/>
  <c r="I72" i="5"/>
  <c r="A72" i="5"/>
  <c r="A71" i="5"/>
  <c r="I70" i="5"/>
  <c r="A70" i="5"/>
  <c r="I69" i="5"/>
  <c r="A69" i="5"/>
  <c r="I68" i="5"/>
  <c r="A68" i="5"/>
  <c r="I67" i="5"/>
  <c r="A67" i="5"/>
  <c r="I66" i="5"/>
  <c r="A66" i="5"/>
  <c r="I65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I6" i="5"/>
  <c r="A6" i="5"/>
  <c r="I5" i="5"/>
  <c r="A5" i="5"/>
  <c r="I4" i="5"/>
  <c r="A4" i="5"/>
  <c r="M3" i="5"/>
  <c r="I157" i="5" s="1"/>
  <c r="L3" i="5"/>
  <c r="I104" i="5" s="1"/>
  <c r="I3" i="5"/>
  <c r="A3" i="5"/>
  <c r="I94" i="5" l="1"/>
  <c r="I96" i="5"/>
  <c r="I100" i="5"/>
  <c r="I102" i="5"/>
  <c r="I106" i="5"/>
  <c r="I135" i="5"/>
  <c r="I137" i="5"/>
  <c r="I139" i="5"/>
  <c r="I141" i="5"/>
  <c r="I143" i="5"/>
  <c r="I145" i="5"/>
  <c r="I147" i="5"/>
  <c r="I149" i="5"/>
  <c r="I151" i="5"/>
  <c r="I153" i="5"/>
  <c r="I155" i="5"/>
  <c r="L13" i="10" l="1"/>
  <c r="L5" i="10"/>
  <c r="L6" i="10"/>
  <c r="G5" i="10"/>
  <c r="G6" i="10"/>
  <c r="L12" i="10"/>
  <c r="G12" i="10" l="1"/>
  <c r="G27" i="13" l="1"/>
  <c r="I3" i="11" l="1"/>
  <c r="I2" i="11"/>
  <c r="I10" i="13"/>
  <c r="I8" i="13"/>
  <c r="I9" i="13"/>
  <c r="I7" i="13"/>
  <c r="G11" i="8" l="1"/>
  <c r="G12" i="8"/>
  <c r="G3" i="6" l="1"/>
  <c r="G2" i="12" l="1"/>
  <c r="G6" i="12"/>
  <c r="G7" i="12"/>
  <c r="G4" i="10" l="1"/>
  <c r="G20" i="17" l="1"/>
  <c r="G13" i="7" l="1"/>
  <c r="G23" i="13" l="1"/>
  <c r="G15" i="6" l="1"/>
  <c r="G11" i="7" l="1"/>
  <c r="L10" i="13" l="1"/>
  <c r="L11" i="13"/>
  <c r="L12" i="13"/>
  <c r="L13" i="13"/>
  <c r="G13" i="13" l="1"/>
  <c r="G12" i="13"/>
  <c r="G11" i="13"/>
  <c r="G10" i="13" l="1"/>
  <c r="G9" i="13" l="1"/>
  <c r="L7" i="13" l="1"/>
  <c r="L8" i="13"/>
  <c r="L9" i="13"/>
  <c r="G8" i="13"/>
  <c r="G7" i="13"/>
  <c r="G5" i="6" l="1"/>
  <c r="G8" i="7" l="1"/>
  <c r="G11" i="6"/>
  <c r="L6" i="17" l="1"/>
  <c r="G6" i="17"/>
  <c r="L5" i="17"/>
  <c r="G5" i="17"/>
  <c r="L4" i="17"/>
  <c r="G4" i="17"/>
  <c r="L3" i="17"/>
  <c r="G3" i="17"/>
  <c r="L2" i="17"/>
  <c r="G2" i="17"/>
  <c r="G17" i="17" l="1"/>
  <c r="G17" i="15"/>
  <c r="L6" i="14" l="1"/>
  <c r="G6" i="14"/>
  <c r="L5" i="14"/>
  <c r="G5" i="14"/>
  <c r="L4" i="14"/>
  <c r="G4" i="14"/>
  <c r="L3" i="14"/>
  <c r="G3" i="14"/>
  <c r="L2" i="14"/>
  <c r="G2" i="14"/>
  <c r="L6" i="13"/>
  <c r="G6" i="13"/>
  <c r="L5" i="13"/>
  <c r="G5" i="13"/>
  <c r="L4" i="13"/>
  <c r="G4" i="13"/>
  <c r="L3" i="13"/>
  <c r="G3" i="13"/>
  <c r="L2" i="13"/>
  <c r="G2" i="13"/>
  <c r="L7" i="12"/>
  <c r="G17" i="14" l="1"/>
  <c r="G22" i="13"/>
  <c r="L6" i="12"/>
  <c r="L5" i="12"/>
  <c r="G5" i="12"/>
  <c r="L4" i="12"/>
  <c r="G4" i="12"/>
  <c r="L3" i="12"/>
  <c r="G3" i="12"/>
  <c r="L2" i="12"/>
  <c r="G5" i="9"/>
  <c r="G7" i="9"/>
  <c r="G8" i="9"/>
  <c r="L9" i="11"/>
  <c r="L10" i="11"/>
  <c r="G5" i="11"/>
  <c r="G6" i="11"/>
  <c r="G7" i="11"/>
  <c r="G8" i="11"/>
  <c r="G9" i="11"/>
  <c r="G10" i="11"/>
  <c r="L8" i="11"/>
  <c r="L7" i="11"/>
  <c r="L6" i="11"/>
  <c r="L5" i="11"/>
  <c r="L4" i="11"/>
  <c r="G4" i="11"/>
  <c r="L3" i="11"/>
  <c r="G3" i="11"/>
  <c r="L2" i="11"/>
  <c r="G2" i="11"/>
  <c r="G15" i="11" l="1"/>
  <c r="G12" i="12"/>
  <c r="L4" i="10"/>
  <c r="G8" i="10"/>
  <c r="G9" i="10"/>
  <c r="G10" i="10"/>
  <c r="G11" i="10"/>
  <c r="L11" i="10"/>
  <c r="L10" i="10"/>
  <c r="L9" i="10"/>
  <c r="L8" i="10"/>
  <c r="L7" i="10"/>
  <c r="G7" i="10"/>
  <c r="L3" i="10"/>
  <c r="G3" i="10"/>
  <c r="L2" i="10"/>
  <c r="G2" i="10"/>
  <c r="G2" i="7"/>
  <c r="L7" i="9"/>
  <c r="L5" i="9"/>
  <c r="L8" i="9"/>
  <c r="L6" i="9"/>
  <c r="G18" i="10" l="1"/>
  <c r="L4" i="9"/>
  <c r="G4" i="9"/>
  <c r="L3" i="9"/>
  <c r="G3" i="9"/>
  <c r="L2" i="9"/>
  <c r="G2" i="9"/>
  <c r="L6" i="8"/>
  <c r="G6" i="8"/>
  <c r="G2" i="8"/>
  <c r="G12" i="9" l="1"/>
  <c r="G15" i="9" s="1"/>
  <c r="L8" i="7"/>
  <c r="L9" i="6"/>
  <c r="L10" i="6"/>
  <c r="L11" i="6"/>
  <c r="L5" i="8" l="1"/>
  <c r="G5" i="8"/>
  <c r="L4" i="8"/>
  <c r="G4" i="8"/>
  <c r="L3" i="8"/>
  <c r="G3" i="8"/>
  <c r="L2" i="8"/>
  <c r="L6" i="7"/>
  <c r="L7" i="7"/>
  <c r="G6" i="7"/>
  <c r="G7" i="7"/>
  <c r="G8" i="8" l="1"/>
  <c r="L5" i="7"/>
  <c r="G5" i="7"/>
  <c r="L4" i="7"/>
  <c r="G4" i="7"/>
  <c r="L3" i="7"/>
  <c r="G3" i="7"/>
  <c r="L2" i="7"/>
  <c r="G10" i="7" l="1"/>
  <c r="L8" i="6"/>
  <c r="G10" i="6"/>
  <c r="G9" i="6"/>
  <c r="G8" i="6"/>
  <c r="L7" i="6" l="1"/>
  <c r="G7" i="6"/>
  <c r="L6" i="6"/>
  <c r="G6" i="6"/>
  <c r="L5" i="6"/>
  <c r="L4" i="6"/>
  <c r="G4" i="6"/>
  <c r="L3" i="6"/>
  <c r="L2" i="6"/>
  <c r="G2" i="6"/>
  <c r="K12" i="2"/>
  <c r="J12" i="2"/>
  <c r="I12" i="2"/>
  <c r="A12" i="2"/>
  <c r="G14" i="6" l="1"/>
  <c r="G17" i="6" s="1"/>
</calcChain>
</file>

<file path=xl/comments1.xml><?xml version="1.0" encoding="utf-8"?>
<comments xmlns="http://schemas.openxmlformats.org/spreadsheetml/2006/main">
  <authors>
    <author>Fan Yongjiang RS-CT</author>
  </authors>
  <commentList>
    <comment ref="C32" authorId="0" shapeId="0">
      <text>
        <r>
          <rPr>
            <b/>
            <sz val="9"/>
            <color indexed="81"/>
            <rFont val="Tahoma"/>
            <family val="2"/>
          </rPr>
          <t>Fan Yongjiang RS-CT:</t>
        </r>
        <r>
          <rPr>
            <sz val="9"/>
            <color indexed="81"/>
            <rFont val="Tahoma"/>
            <family val="2"/>
          </rPr>
          <t xml:space="preserve">
1U=44.45mm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Fan Yongjiang RS-CT:
欧元</t>
        </r>
      </text>
    </comment>
  </commentList>
</comments>
</file>

<file path=xl/sharedStrings.xml><?xml version="1.0" encoding="utf-8"?>
<sst xmlns="http://schemas.openxmlformats.org/spreadsheetml/2006/main" count="1485" uniqueCount="568">
  <si>
    <t>序号</t>
  </si>
  <si>
    <t>货物名称</t>
  </si>
  <si>
    <t>厂家</t>
  </si>
  <si>
    <t>型号</t>
  </si>
  <si>
    <t>价格</t>
  </si>
  <si>
    <t>数量</t>
  </si>
  <si>
    <t>总价</t>
  </si>
  <si>
    <t>下单日期</t>
  </si>
  <si>
    <t>计划到货日期</t>
  </si>
  <si>
    <t>实际到货日期</t>
  </si>
  <si>
    <t>最迟交付日期</t>
  </si>
  <si>
    <t>状态</t>
  </si>
  <si>
    <t>备注</t>
  </si>
  <si>
    <t>天线</t>
  </si>
  <si>
    <t>SchwarzBeck</t>
  </si>
  <si>
    <t>CDN</t>
  </si>
  <si>
    <t>LISN</t>
  </si>
  <si>
    <t>电脑</t>
  </si>
  <si>
    <t>GPIB_USB卡</t>
  </si>
  <si>
    <t>衰减器</t>
  </si>
  <si>
    <t>负载</t>
  </si>
  <si>
    <t>电压探头</t>
  </si>
  <si>
    <t>同轴线缆</t>
  </si>
  <si>
    <t>其他</t>
  </si>
  <si>
    <t>PreAmplifier</t>
  </si>
  <si>
    <t>天线支架</t>
  </si>
  <si>
    <t>场强探头</t>
  </si>
  <si>
    <t>滤波器</t>
  </si>
  <si>
    <t>机柜</t>
  </si>
  <si>
    <t>Fischer</t>
  </si>
  <si>
    <t>DELL</t>
  </si>
  <si>
    <t>琅拓科</t>
  </si>
  <si>
    <t>未知</t>
  </si>
  <si>
    <t>ETS_lindgren</t>
  </si>
  <si>
    <r>
      <rPr>
        <sz val="11"/>
        <color indexed="8"/>
        <rFont val="宋体"/>
        <charset val="134"/>
      </rPr>
      <t>ETS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lindgren</t>
    </r>
  </si>
  <si>
    <t>TESEQ</t>
  </si>
  <si>
    <t>SOLAR</t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</si>
  <si>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R</t>
    </r>
  </si>
  <si>
    <t>National_Instrument</t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</si>
  <si>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ULB9163</t>
    </r>
  </si>
  <si>
    <t>SO-9233</t>
  </si>
  <si>
    <t>40dB 50W  N(f)接头</t>
  </si>
  <si>
    <t>CDNE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</si>
  <si>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0.5m N-N</t>
    </r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</si>
  <si>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NV216接地板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</si>
  <si>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TLP9149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</si>
  <si>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ELL Laptop</t>
    </r>
  </si>
  <si>
    <t>20dB 50W 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</si>
  <si>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1m N-N</t>
    </r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</si>
  <si>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NV432接地板</t>
    </r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</si>
  <si>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HBD9134+BBFA9146</t>
    </r>
  </si>
  <si>
    <t>20dB 200W 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</si>
  <si>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2m N-N</t>
    </r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</si>
  <si>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NV4200接地板</t>
    </r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</si>
  <si>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SLK 8128</t>
    </r>
  </si>
  <si>
    <t>6dB 200W 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</si>
  <si>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3m N-N</t>
    </r>
  </si>
  <si>
    <t>香蕉头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</si>
  <si>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NLK 8121</t>
    </r>
  </si>
  <si>
    <t>6dB 50W 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</si>
  <si>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5m N-N</t>
    </r>
  </si>
  <si>
    <t>鳄鱼夹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</si>
  <si>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K9420</t>
    </r>
  </si>
  <si>
    <t>50dB 200W 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</si>
  <si>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6m N-N</t>
    </r>
  </si>
  <si>
    <t>网线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</si>
  <si>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K9421</t>
    </r>
  </si>
  <si>
    <t>6dB 1W  BNC(f)-BNC(m)接头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</si>
  <si>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10m N-N</t>
    </r>
  </si>
  <si>
    <t>GPIB线缆</t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</si>
  <si>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M9104</t>
    </r>
  </si>
  <si>
    <t>10dB 1W  BNC(f)-BNC(m)接头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</si>
  <si>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1m N-BNC</t>
    </r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</si>
  <si>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M9144</t>
    </r>
  </si>
  <si>
    <t>20dB 1W  BNC(f)-BNC(m)接头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</si>
  <si>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2m N-BNC</t>
    </r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</si>
  <si>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A9202</t>
    </r>
  </si>
  <si>
    <t>1W-3G-N 负载 1W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</si>
  <si>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3m N-BNC</t>
    </r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</si>
  <si>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S9214</t>
    </r>
  </si>
  <si>
    <t>10W-3G-N 负载 10W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</si>
  <si>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5m N-BNC</t>
    </r>
  </si>
  <si>
    <t>50W-3G-N 负载 50W N(f)接头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</si>
  <si>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10m N-BNC</t>
    </r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</si>
  <si>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20m N-BNC</t>
    </r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</si>
  <si>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0.5m BNC-BNC</t>
    </r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</si>
  <si>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G223 2m BNC-BNC</t>
    </r>
  </si>
  <si>
    <t>RG214 1m N-N</t>
  </si>
  <si>
    <t>RG214 2m N-N</t>
  </si>
  <si>
    <t>RG214 3m N-N</t>
  </si>
  <si>
    <t>RG214 4m N-N</t>
  </si>
  <si>
    <t>RG214 5m N-N</t>
  </si>
  <si>
    <t>RG214 6m N-N</t>
  </si>
  <si>
    <t>RG214 10m N-N</t>
  </si>
  <si>
    <t>RG214 20m N-N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</si>
  <si>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(f)-N(m)RG</t>
    </r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</si>
  <si>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(f)-BNC(f)</t>
    </r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</si>
  <si>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(f)-N(f)</t>
    </r>
  </si>
  <si>
    <t>部件名称</t>
  </si>
  <si>
    <t>ENV216接地板</t>
  </si>
  <si>
    <t>DELL Desktop</t>
  </si>
  <si>
    <t>NI GPIB-USB-HS</t>
  </si>
  <si>
    <t>TOPCON</t>
  </si>
  <si>
    <t>RG223 5m N-N</t>
  </si>
  <si>
    <t>N(f)-N(f)</t>
  </si>
  <si>
    <t>转接头</t>
    <phoneticPr fontId="5" type="noConversion"/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</si>
  <si>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OPCON</t>
    </r>
    <phoneticPr fontId="5" type="noConversion"/>
  </si>
  <si>
    <t>TOPCON</t>
    <phoneticPr fontId="5" type="noConversion"/>
  </si>
  <si>
    <t>EM_TEST</t>
  </si>
  <si>
    <t>CDN M016</t>
  </si>
  <si>
    <t>货期(周)</t>
  </si>
  <si>
    <t>6dB 10W  N(f)接头</t>
  </si>
  <si>
    <t>Conical cover</t>
  </si>
  <si>
    <t>CISPR15附件</t>
  </si>
  <si>
    <t>SCHWARZBECK</t>
  </si>
  <si>
    <t>RG223 1m N-BNC</t>
  </si>
  <si>
    <t>RG223 10m N-N</t>
  </si>
  <si>
    <t>转接头</t>
  </si>
  <si>
    <t>特谱康</t>
  </si>
  <si>
    <t>N(f)-N(m)RG</t>
  </si>
  <si>
    <t>N(f)-BNC(f)</t>
  </si>
  <si>
    <t>TK9420</t>
  </si>
  <si>
    <t>DELL Laptop</t>
  </si>
  <si>
    <t>ENV432接地板</t>
  </si>
  <si>
    <t>盈泰百年</t>
  </si>
  <si>
    <t>32U机柜</t>
  </si>
  <si>
    <t>24U机柜</t>
  </si>
  <si>
    <t>BBHA9170</t>
  </si>
  <si>
    <t>AM9144</t>
  </si>
  <si>
    <t>AA9202</t>
  </si>
  <si>
    <t>附件</t>
  </si>
  <si>
    <t>MITEQ</t>
  </si>
  <si>
    <t>人民币</t>
  </si>
  <si>
    <t>欧元</t>
  </si>
  <si>
    <t>美元</t>
  </si>
  <si>
    <t>STLP9149</t>
  </si>
  <si>
    <t>BBV9743</t>
  </si>
  <si>
    <t>HI6105</t>
  </si>
  <si>
    <t>HI6113</t>
  </si>
  <si>
    <t>H-491269</t>
  </si>
  <si>
    <t>7405-901B</t>
  </si>
  <si>
    <t>91550-1</t>
  </si>
  <si>
    <t>94111-1</t>
  </si>
  <si>
    <t>FCC</t>
  </si>
  <si>
    <t>FCC-801-M1-16A</t>
  </si>
  <si>
    <t>FCC-801-M2/M3-16A</t>
  </si>
  <si>
    <t>FCC-801-M2/M3-16A-SA</t>
  </si>
  <si>
    <t>FCC-801-M4-32A</t>
  </si>
  <si>
    <t>FCC-801-M4-32A-SA</t>
  </si>
  <si>
    <t>FCC-801-M5-32A</t>
  </si>
  <si>
    <t>FCC-801-M5-32A-SA</t>
  </si>
  <si>
    <t>FCC-801-S4-USB-2.0-SA</t>
  </si>
  <si>
    <t>FCC-801-S4-USB-2.0</t>
  </si>
  <si>
    <t>FCC-801-T2-RJ11</t>
  </si>
  <si>
    <t>FCC-801-T2-RJ11-SA</t>
  </si>
  <si>
    <t>FCC-801-T4-RJ45</t>
  </si>
  <si>
    <t>FCC-801-T4-RJ45-SA</t>
  </si>
  <si>
    <t>F-090407-1004-1A</t>
  </si>
  <si>
    <t>FCC-801-T8-RJ45-SA</t>
  </si>
  <si>
    <t>FCC-801-150-50-CDN</t>
  </si>
  <si>
    <t>F-203I-A-23MM</t>
  </si>
  <si>
    <t>F-203-A-DCN-23MM</t>
  </si>
  <si>
    <t>F-203I-A-CF3-23MM-150</t>
  </si>
  <si>
    <t>F-120-8</t>
  </si>
  <si>
    <t>FCC-BCICF-4</t>
  </si>
  <si>
    <t>F-52</t>
  </si>
  <si>
    <t>FCC-MPCF-3-F-52</t>
  </si>
  <si>
    <t>FCC-801-150-50-BCI-1000</t>
  </si>
  <si>
    <t>汇率</t>
  </si>
  <si>
    <t>JS41-00101800-24-10P</t>
  </si>
  <si>
    <t>AMF-6F-18002650-20-10P</t>
  </si>
  <si>
    <t>AFS44-01001800-42-10P-44</t>
  </si>
  <si>
    <t>JS44-18004000-33-8P</t>
  </si>
  <si>
    <t>代理</t>
  </si>
  <si>
    <t>嘉兆</t>
  </si>
  <si>
    <t>北京凌昆</t>
  </si>
  <si>
    <t>AFS44-00101800-25-10P-44</t>
  </si>
  <si>
    <t>AMF-7D-00101800-24-10P</t>
  </si>
  <si>
    <t>JS42-00101800-32-10P</t>
  </si>
  <si>
    <t>JS42-00101800-28-10P</t>
  </si>
  <si>
    <t>JS42-00101800-26-10P</t>
  </si>
  <si>
    <t>JS42-00101800-24-10P</t>
  </si>
  <si>
    <t>AMF-6D-00101800-30-10P</t>
  </si>
  <si>
    <t>JS41-00101800-32-10P</t>
  </si>
  <si>
    <t>JS41-00101800-28-10P</t>
  </si>
  <si>
    <t>AMF-6D-00101800-35-20P</t>
  </si>
  <si>
    <t>AMF-7D-00101800-30-10P</t>
  </si>
  <si>
    <t>AFS44-01001800-45-10P-45</t>
  </si>
  <si>
    <t>AMF-7D-01001800-22-10P</t>
  </si>
  <si>
    <t>AMF-6F-18002650-25-10P</t>
  </si>
  <si>
    <t>AMF-6F-18002650-45-10P</t>
  </si>
  <si>
    <t>AMFW-5F-18002650-25-10P</t>
  </si>
  <si>
    <t>JS41-26004000-35-18P</t>
  </si>
  <si>
    <t>JS41-26004000-40-18P</t>
  </si>
  <si>
    <t>JS41-26004000-45-18P</t>
  </si>
  <si>
    <t>JS41-26004000-50-18P</t>
  </si>
  <si>
    <t>JS44-18004000-35-8P</t>
  </si>
  <si>
    <t>JS44-18004000-40-8P</t>
  </si>
  <si>
    <t>JS44-18004000-45-8P</t>
  </si>
  <si>
    <t>Miteq</t>
  </si>
  <si>
    <t>GPIB-140A</t>
  </si>
  <si>
    <r>
      <t>National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Instrument</t>
    </r>
  </si>
  <si>
    <t>DELL Desktop主机</t>
  </si>
  <si>
    <t>BIRD</t>
  </si>
  <si>
    <t>150-A-FFN-06</t>
  </si>
  <si>
    <t>50-A-FFN-20</t>
  </si>
  <si>
    <t>NNHV 8123-400</t>
  </si>
  <si>
    <t>FCC-BCICF-1</t>
  </si>
  <si>
    <t>F-51</t>
  </si>
  <si>
    <t>F-130A-1</t>
  </si>
  <si>
    <t>电流注入探头</t>
  </si>
  <si>
    <t>监测探头</t>
  </si>
  <si>
    <t>校准夹具</t>
  </si>
  <si>
    <t>DELL 19.5寸显示器</t>
  </si>
  <si>
    <t>DELL 23寸显示器</t>
  </si>
  <si>
    <t>GIPB卡</t>
  </si>
  <si>
    <t>场强探头适配器</t>
  </si>
  <si>
    <t>场强探头支架</t>
  </si>
  <si>
    <t>天线塔适配器</t>
  </si>
  <si>
    <t>Spinner</t>
  </si>
  <si>
    <t>BN 51 26 90</t>
  </si>
  <si>
    <t>北京金品智</t>
  </si>
  <si>
    <r>
      <t xml:space="preserve">NI </t>
    </r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PIB-USB-HS</t>
    </r>
  </si>
  <si>
    <t>GPIB线缆 0.5m</t>
  </si>
  <si>
    <t>GPIB线缆 1m</t>
  </si>
  <si>
    <t>Times Microwave System</t>
  </si>
  <si>
    <t>网线3m</t>
  </si>
  <si>
    <t>网线5m</t>
  </si>
  <si>
    <t>网线10m</t>
  </si>
  <si>
    <t>上海欧桥</t>
  </si>
  <si>
    <t>大唐保镖</t>
  </si>
  <si>
    <t>京东</t>
  </si>
  <si>
    <t>GPIB-140A用光纤 30m</t>
  </si>
  <si>
    <t>GPIB-140A用光纤 5m</t>
  </si>
  <si>
    <t>GPIB-140A用光纤 10m</t>
  </si>
  <si>
    <t>关税</t>
  </si>
  <si>
    <t>增值税</t>
  </si>
  <si>
    <t>线缆+Spinner</t>
  </si>
  <si>
    <t>HP</t>
  </si>
  <si>
    <t>打印机</t>
  </si>
  <si>
    <t>彩色激光MFP M277DW</t>
  </si>
  <si>
    <t>激光定位仪</t>
  </si>
  <si>
    <t>斯必能上海</t>
  </si>
  <si>
    <t>北京网联信通</t>
  </si>
  <si>
    <t>cost</t>
  </si>
  <si>
    <t>COST</t>
  </si>
  <si>
    <t>risk</t>
  </si>
  <si>
    <t>北京华宇伟业</t>
  </si>
  <si>
    <t>运输箱</t>
  </si>
  <si>
    <t>激光测距仪</t>
  </si>
  <si>
    <t>激光水平仪</t>
  </si>
  <si>
    <t>BOSCH</t>
  </si>
  <si>
    <t>联想</t>
  </si>
  <si>
    <t>联想 Desktop</t>
  </si>
  <si>
    <t>ESH2-Z5接地板</t>
  </si>
  <si>
    <t>部件编号</t>
  </si>
  <si>
    <t>部件类别</t>
  </si>
  <si>
    <t>部件型号</t>
  </si>
  <si>
    <t>电源线</t>
  </si>
  <si>
    <t>相机三脚架</t>
  </si>
  <si>
    <t>美国派力肯</t>
  </si>
  <si>
    <t>IM2500有海绵</t>
  </si>
  <si>
    <t>IM2100无海绵</t>
  </si>
  <si>
    <t>安全箱1690定制海绵</t>
  </si>
  <si>
    <t>HL050支架</t>
  </si>
  <si>
    <t>部件描述</t>
  </si>
  <si>
    <t>台式机主机</t>
  </si>
  <si>
    <t>Optiplex 7020</t>
  </si>
  <si>
    <t>台式计算机</t>
  </si>
  <si>
    <t>笔记本电脑</t>
  </si>
  <si>
    <t>Latitude E6440</t>
  </si>
  <si>
    <t>显示器</t>
  </si>
  <si>
    <t>P2014H 19.5寸</t>
  </si>
  <si>
    <t>19.5英寸显示器</t>
  </si>
  <si>
    <t>P2314H 23寸</t>
  </si>
  <si>
    <t>23英寸显示器</t>
  </si>
  <si>
    <t>IM2100</t>
  </si>
  <si>
    <t>派力肯小型箱,无拉杆和轮子,含海绵</t>
  </si>
  <si>
    <t>北京大河鸿云</t>
  </si>
  <si>
    <t>IM2500</t>
  </si>
  <si>
    <t>派力肯拉杆箱,有拉杆和轮子,含海绵</t>
  </si>
  <si>
    <t>安全箱1690</t>
  </si>
  <si>
    <t>派力肯大型设备拉杆箱,有拉杆和轮子,含定制硬海绵</t>
  </si>
  <si>
    <t>灯具测试用CDN 30MHz-300MHz</t>
  </si>
  <si>
    <t>用于CDN输入输出</t>
  </si>
  <si>
    <t>用于电压探头前端</t>
  </si>
  <si>
    <t>GPIB-USB-HS</t>
  </si>
  <si>
    <t>USB接口的GPIB卡</t>
  </si>
  <si>
    <t>GPIB用光电转换盒</t>
  </si>
  <si>
    <t>光纤</t>
  </si>
  <si>
    <t>FB_ST/ST_30M</t>
  </si>
  <si>
    <t>62.5/125um多模，ST/ST接头，30米</t>
  </si>
  <si>
    <t>胜为</t>
  </si>
  <si>
    <t>FB_LC/LC_10M</t>
  </si>
  <si>
    <t>62.5/125um多模，LC/LC接头，10米</t>
  </si>
  <si>
    <t>MFP M277DW</t>
  </si>
  <si>
    <t>彩色激光打印机/复印/扫描</t>
  </si>
  <si>
    <t>DLE 4000</t>
  </si>
  <si>
    <t>0.015-40米测试距离</t>
  </si>
  <si>
    <t>GLL 5-50</t>
  </si>
  <si>
    <t>5线1点线段激光测量水平仪</t>
  </si>
  <si>
    <t>天线塔及适配器</t>
  </si>
  <si>
    <t>思锐</t>
  </si>
  <si>
    <t>E1205</t>
  </si>
  <si>
    <t>三脚架，碳纤维</t>
  </si>
  <si>
    <t>网线_0.5M</t>
  </si>
  <si>
    <t>0.5米网线</t>
  </si>
  <si>
    <t>网线_1.0M</t>
  </si>
  <si>
    <t>1米网线</t>
  </si>
  <si>
    <t>网线_3.0M</t>
  </si>
  <si>
    <t>3米网线</t>
  </si>
  <si>
    <t>网线_5.0M</t>
  </si>
  <si>
    <t>5米网线</t>
  </si>
  <si>
    <t>网线_10M</t>
  </si>
  <si>
    <t>10米网线</t>
  </si>
  <si>
    <t>GPIB_0.5M</t>
  </si>
  <si>
    <t>0.5米GPIB线缆</t>
  </si>
  <si>
    <t>GPIB_1.0M</t>
  </si>
  <si>
    <t>1米GPIB线缆</t>
  </si>
  <si>
    <t>GPIB_1.5M</t>
  </si>
  <si>
    <t>1.5米GPIB线缆</t>
  </si>
  <si>
    <t>GPIB_2.0M</t>
  </si>
  <si>
    <t>2米GPIB线缆</t>
  </si>
  <si>
    <t>GPIB_3.0M</t>
  </si>
  <si>
    <t>3米GPIB线缆</t>
  </si>
  <si>
    <t>GPIB_5.0M</t>
  </si>
  <si>
    <t>5米GPIB线缆</t>
  </si>
  <si>
    <t>24U 19英寸机柜</t>
  </si>
  <si>
    <t>32U 19英寸机柜</t>
  </si>
  <si>
    <t>37U机柜</t>
  </si>
  <si>
    <t>37U 19英寸机柜</t>
  </si>
  <si>
    <t>LISN接地板</t>
  </si>
  <si>
    <t>ESH2-Z5用接地板</t>
  </si>
  <si>
    <t>ENV216用接地板</t>
  </si>
  <si>
    <t>ENV432用接地板</t>
  </si>
  <si>
    <t>ENV4200接地板</t>
  </si>
  <si>
    <t>ENV4200用接地板</t>
  </si>
  <si>
    <t>HL050 Adaptor</t>
  </si>
  <si>
    <t>HL050天线适配器</t>
  </si>
  <si>
    <t>06dB-1W-3GHz-FMBNC</t>
  </si>
  <si>
    <t>6dB 1W 3GHz衰减器 BNC(f)/BNC(m)接头</t>
  </si>
  <si>
    <t>06dB-5W-3GHz-FFN</t>
  </si>
  <si>
    <t>6dB 5W 3GHz衰减器 N(f)/N(f)接头</t>
  </si>
  <si>
    <t>06dB-10W-3GHz-FFN</t>
  </si>
  <si>
    <t>6dB 10W 3GHz衰减器 N(f)/N(f)接头</t>
  </si>
  <si>
    <t>06dB-50W-3GHz-FFN</t>
  </si>
  <si>
    <t>6dB 50W 3GHz衰减器 N(f)/N(f)接头</t>
  </si>
  <si>
    <t>06dB-50W-6GHz-FFN</t>
  </si>
  <si>
    <t>6dB 50W 6GHz衰减器 N(f)/N(f)接头</t>
  </si>
  <si>
    <t>06dB-200W-3GHz-FFN</t>
  </si>
  <si>
    <t>6dB 200W 3GHz衰减器 N(f)/N(f)接头</t>
  </si>
  <si>
    <t>10dB-1W-3GHz-FMBNC</t>
  </si>
  <si>
    <t>10dB 1W 3GHz衰减器 BNC(f)/BNC(m)接头</t>
  </si>
  <si>
    <t>10dB-5W-3GHz-FFN</t>
  </si>
  <si>
    <t>10dB 5W 3GHz衰减器 N(f)/N(f)接头</t>
  </si>
  <si>
    <t>10dB-50W-3GHz-FFN</t>
  </si>
  <si>
    <t>10dB 50W 3GHz衰减器 N(f)/N(f)接头</t>
  </si>
  <si>
    <t>10dB-100W-3GHz-FFN</t>
  </si>
  <si>
    <t>10dB 100W 3GHz衰减器 N(f)/N(f)接头</t>
  </si>
  <si>
    <t>20dB-1W-3GHz-FMBNC</t>
  </si>
  <si>
    <t>20dB 1W 3GHz衰减器 BNC(f)/BNC(m)接头</t>
  </si>
  <si>
    <t>20dB-10W-3GHz-FFN</t>
  </si>
  <si>
    <t>20dB 10W 3GHz衰减器 N(f)/N(f)接头</t>
  </si>
  <si>
    <t>20dB-50W-3GHz-FFN</t>
  </si>
  <si>
    <t>20dB 50W 3GHz衰减器 N(f)/N(f)接头</t>
  </si>
  <si>
    <t>20dB-200W-3GHz-FFN</t>
  </si>
  <si>
    <t>20dB 200W 3GHz衰减器 N(f)/N(f)接头</t>
  </si>
  <si>
    <t>20dB-250W-3GHz-FFN</t>
  </si>
  <si>
    <t>20dB 250W 3GHz衰减器 N(f)/N(f)接头</t>
  </si>
  <si>
    <t>40dB-50W-3GHz-FFN</t>
  </si>
  <si>
    <t>40dB 50W 3GHz衰减器 N(f)/N(f)接头</t>
  </si>
  <si>
    <t>50dB-200W-6GHz-FFN</t>
  </si>
  <si>
    <t>50dB 200W 6GHz衰减器  N(f)/N(f)接头</t>
  </si>
  <si>
    <t>50dB-200W-18GHz-FFN</t>
  </si>
  <si>
    <t>50dB 200W 18GHz衰减器 N(f)/N(f)接头</t>
  </si>
  <si>
    <t>6dB 150W 1GHz衰减器 N(f)/N(f)接头</t>
  </si>
  <si>
    <t>20dB 50W 1GHz衰减器 N(f)/N(f)接头</t>
  </si>
  <si>
    <t>1W-3G-N N(f)</t>
  </si>
  <si>
    <t>1W 3GHz负载  N(f)接头</t>
  </si>
  <si>
    <t>10W-3G-N N(f)</t>
  </si>
  <si>
    <t>10W 3GHz负载  N(f)接头</t>
  </si>
  <si>
    <t>50W-3G-N N(f)</t>
  </si>
  <si>
    <t>50W 3GHz负载  N(f)接头</t>
  </si>
  <si>
    <t>切换开关</t>
  </si>
  <si>
    <t>大功率同轴切换开关</t>
  </si>
  <si>
    <t>RG223_0.5M_N(m)/N(m)</t>
  </si>
  <si>
    <t>超柔同轴线缆0.5米 N(m)-N(m) 3GHz</t>
  </si>
  <si>
    <t>RG223_1.0M_N(m)/N(m)</t>
  </si>
  <si>
    <t>超柔同轴线缆1米 N(m)-N(m) 3GHz</t>
  </si>
  <si>
    <t>RG223_2.0M_N(m)/N(m)</t>
  </si>
  <si>
    <t>超柔同轴线缆2米 N(m)-N(m) 3GHz</t>
  </si>
  <si>
    <t>RG223_3.0M_N(m)/N(m)</t>
  </si>
  <si>
    <t>超柔同轴线缆3米 N(m)-N(m) 3GHz</t>
  </si>
  <si>
    <t>RG223_5.0M_N(m)/N(m)</t>
  </si>
  <si>
    <t>超柔同轴线缆5米 N(m)-N(m) 3GHz</t>
  </si>
  <si>
    <t>RG223_6.0M_N(m)/N(m)</t>
  </si>
  <si>
    <t>超柔同轴线缆6米 N(m)-N(m) 3GHz</t>
  </si>
  <si>
    <t>RG223_10.0M_N(m)/N(m)</t>
  </si>
  <si>
    <t>超柔同轴线缆10米 N(m)-N(m) 3GHz</t>
  </si>
  <si>
    <t>RG223_1.0M_BNC(m)/N(m)</t>
  </si>
  <si>
    <t>超柔同轴线缆1米 BNC(m)-N(m) 3GHz</t>
  </si>
  <si>
    <t>RG223_2.0M_BNC(m)/N(m)</t>
  </si>
  <si>
    <t>超柔同轴线缆2米 BNC(m)-N(m) 3GHz</t>
  </si>
  <si>
    <t>RG223_3.0M_BNC(m)/N(m)</t>
  </si>
  <si>
    <t>超柔同轴线缆3米 BNC(m)-N(m) 3GHz</t>
  </si>
  <si>
    <t>RG223_5.0M_BNC(m)/N(m)</t>
  </si>
  <si>
    <t>超柔同轴线缆5米 BNC(m)-N(m) 3GHz</t>
  </si>
  <si>
    <t>RG223_10.0M_BNC(m)/N(m)</t>
  </si>
  <si>
    <t>超柔同轴线缆10米 BNC(m)-N(m) 3GHz</t>
  </si>
  <si>
    <t>RG223_20.0M_BNC(m)/N(m)</t>
  </si>
  <si>
    <t>超柔同轴线缆20米 BNC(m)-N(m) 3GHz</t>
  </si>
  <si>
    <t>RG223_0.5M_BNC(m)/BNC(m)</t>
  </si>
  <si>
    <t>超柔同轴线缆0.5米 BNC(m)-BNC(m) 3GHz</t>
  </si>
  <si>
    <t>RG223_2.0M_BNC(m)/BNC(m)</t>
  </si>
  <si>
    <t>超柔同轴线缆2米 BNC(m)-BNC(m) 3GHz</t>
  </si>
  <si>
    <t>LMR400-UF_1.0M_N(m)/N(m)</t>
  </si>
  <si>
    <t>LMR超柔同轴线缆1米 N(m)-N(m) 3GHz</t>
  </si>
  <si>
    <t>LMR400-UF_2.0M_N(m)/N(m)</t>
  </si>
  <si>
    <t>LMR超柔同轴线缆2米 N(m)-N(m) 3GHz</t>
  </si>
  <si>
    <t>LMR400-UF_3.0M_N(m)/N(m)</t>
  </si>
  <si>
    <t>LMR超柔同轴线缆3米 N(m)-N(m) 3GHz</t>
  </si>
  <si>
    <t>LMR400-UF_4.0M_N(m)/N(m)</t>
  </si>
  <si>
    <t>LMR超柔同轴线缆4米 N(m)-N(m) 3GHz</t>
  </si>
  <si>
    <t>LMR400-UF_5.0M_N(m)/N(m)</t>
  </si>
  <si>
    <t>LMR超柔同轴线缆5米 N(m)-N(m) 3GHz</t>
  </si>
  <si>
    <t>LMR400-UF_6.0M_N(m)/N(m)</t>
  </si>
  <si>
    <t>LMR超柔同轴线缆6米 N(m)-N(m) 3GHz</t>
  </si>
  <si>
    <t>LMR400-UF_10.0M_N(m)/N(m)</t>
  </si>
  <si>
    <t>LMR超柔同轴线缆10米 N(m)-N(m) 3GHz</t>
  </si>
  <si>
    <t>LMR400-UF_20.0M_N(m)/N(m)</t>
  </si>
  <si>
    <t>LMR超柔同轴线缆20米 N(m)-N(m) 3GHz</t>
  </si>
  <si>
    <t>节能灯测试夹具</t>
  </si>
  <si>
    <t>电压探头 9kHz-30MHz 4.4KVDC,2.5KVAC BNC</t>
  </si>
  <si>
    <t>天线塔 1.2-2米 3/8“接口</t>
  </si>
  <si>
    <t>VULB9163</t>
  </si>
  <si>
    <t>对数周期天线 25MHz-4GHz,100W, N Connector</t>
  </si>
  <si>
    <t>EMI宽带喇叭天线 15GHz-40GHz 10W SMA-Compatible</t>
  </si>
  <si>
    <t>EMS微波对数周期天线 0.6GHz-10.5GHz 150W N</t>
  </si>
  <si>
    <t>预放</t>
  </si>
  <si>
    <t>0.01-6GHz,28dB Gain,Flatness±3dB,NF2.5dB,VSWR2 P1 in -18dBm</t>
  </si>
  <si>
    <t>NNHV 8123-200</t>
  </si>
  <si>
    <t>单线汽车测试100kHz-150MHz 200A ,1000VDC,700V50/60Hz,300V400Hz</t>
  </si>
  <si>
    <t>单线汽车测试100kHz-150MHz 250A ,1000VDC,700V50/60Hz,300V400Hz</t>
  </si>
  <si>
    <t>NNHV 8124-200</t>
  </si>
  <si>
    <t>NNHV 8124-400</t>
  </si>
  <si>
    <t>AM-1571</t>
  </si>
  <si>
    <t>0.01-1GHz,40dB Gain,Flatness±1dB,NF1.8dB,VSWR2.0,P1 18dBm</t>
  </si>
  <si>
    <t>JS41-00101000-21-10P</t>
  </si>
  <si>
    <t>0.1-10GHz,40dB Gain,Flatness±2dB,NF2.1dB,VSWR2.5,P1 10dBm</t>
  </si>
  <si>
    <t>0.1-18GHz,40dB Gain,Flatness±2.75dB,NF2.5dB,VSWR2.5,P1 10dBm</t>
  </si>
  <si>
    <t>0.1-18GHz,55dB Gain,Flatness±2dB,NF2.4dB,VSWR2.5,P1 10dBm</t>
  </si>
  <si>
    <t>0.1-18GHz,45dB Gain,Flatness±2dB,NF3.2dB,VSWR2.5,P1 10dBm</t>
  </si>
  <si>
    <t>0.1-18GHz,47dB Gain,Flatness±2dB,NF2.8dB,VSWR2.5,P1 10dBm</t>
  </si>
  <si>
    <t>0.1-18GHz,47dB Gain,Flatness±2dB,NF2.6dB,VSWR2.5,P1 10dBm</t>
  </si>
  <si>
    <t>0.1-18GHz,40dB Gain,Flatness±2dB,NF2.4dB,VSWR2.5,P1 10dBm</t>
  </si>
  <si>
    <t>1-18GHz,40dB Gain,Flatness±3dB,NF4.2dB,VSWR2.5,P1 10dBm</t>
  </si>
  <si>
    <t>18-26.5GHz,45dB Gain,Flatness±2dB,NF2dB,VSWR2.3,P1 10dBm</t>
  </si>
  <si>
    <t>18-40GHz,48dB Gain,Flatness±3.5dB,NF3.3dB,VSWR2.5,P1 8dBm</t>
  </si>
  <si>
    <t>26-40GHz,43dB Gain,Flatness±3.8dB,NF4dB,VSWR2.5,P1 18dBm</t>
  </si>
  <si>
    <t>IEC61000_4_6附件</t>
  </si>
  <si>
    <t>耦合去藕网络  单相单线电源线  16A 150KHz-230MHz</t>
  </si>
  <si>
    <t>耦合去藕网络  单相2/3线电源线  16A 150KHz-230MHz</t>
  </si>
  <si>
    <t xml:space="preserve">耦合去藕网络  单相2/3线电源线  16A测试附件 </t>
  </si>
  <si>
    <t>耦合去藕网络  三相4线电源线  32A 150KHz-230MHz</t>
  </si>
  <si>
    <t>耦合去藕网络  三相4线电源线  32A测试附件</t>
  </si>
  <si>
    <t>耦合去藕网络  三相5线电源线  32A 150KHz-230MHz</t>
  </si>
  <si>
    <t>耦合去藕网络  三相5线电源线  32A测试附件</t>
  </si>
  <si>
    <t>耦合去藕网络  USB 2.0屏蔽信号线 150KHz-230MHz</t>
  </si>
  <si>
    <t>耦合去藕网络  USB 2.0屏蔽信号线 150KHz-230MHz 测试附件</t>
  </si>
  <si>
    <t>耦合去藕网络  RJ11非屏蔽2线平衡线 150KHz-230MHz</t>
  </si>
  <si>
    <t>耦合去藕网络  RJ11非屏蔽2线平衡线 150KHz-230MHz 测试附件</t>
  </si>
  <si>
    <t>耦合去藕网络  RJ45非屏蔽4线平衡线 150KHz-230MHz</t>
  </si>
  <si>
    <t>耦合去藕网络  RJ45非屏蔽4线平衡线 150KHz-230MHz 测试附件</t>
  </si>
  <si>
    <t>耦合去藕网络  RJ45非屏蔽8线平衡线 150KHz-230MHz</t>
  </si>
  <si>
    <t>耦合去藕网络  RJ45非屏蔽8线平衡线 150KHz-230MHz 测试附件</t>
  </si>
  <si>
    <t>耦合去藕网络 150Ω-&gt;50Ω阻抗转换</t>
  </si>
  <si>
    <t>电磁耦合钳 10kHz-1GHz 100W  23mm Aperture</t>
  </si>
  <si>
    <t xml:space="preserve">去藕钳 30MHz-1GHz  23mm  </t>
  </si>
  <si>
    <t>电磁耦合钳校准夹具 150Ω</t>
  </si>
  <si>
    <t>大电流注入探头 10kHz-400MHz,200W</t>
  </si>
  <si>
    <t>大电流注入探头校准夹具 10kHz-400MHz</t>
  </si>
  <si>
    <t xml:space="preserve">电流监测探头 10kHz-500MHz </t>
  </si>
  <si>
    <t>大电流注入探头校准夹具 10kHz-500MHz</t>
  </si>
  <si>
    <t>大电流注入钳 150Ω-&gt;50Ω阻抗转换</t>
  </si>
  <si>
    <t>大电流注入探头 1MHz-400MHz 100W</t>
  </si>
  <si>
    <t>接头</t>
  </si>
  <si>
    <t>BNC(f)-BNC(f)</t>
  </si>
  <si>
    <t>BNC(f)-BNC(f)连接器 3GHz</t>
  </si>
  <si>
    <t>BNC(f)-BNC(f)_TW</t>
  </si>
  <si>
    <t>BNC(f)-BNC(f)连接器 3GHz 穿墙连接器</t>
  </si>
  <si>
    <t>BNC(f)-BNC RA(m)</t>
  </si>
  <si>
    <t>BNC(f)-BNC(m)连接器 3GHz 直角弯头</t>
  </si>
  <si>
    <t>BNC(f)-N(f)</t>
  </si>
  <si>
    <t>BNC(f)-N(f)连接器 3GHz</t>
  </si>
  <si>
    <t>BNC(f)-N(m)</t>
  </si>
  <si>
    <t>BNC(f)-N(m)连接器 3GHz</t>
  </si>
  <si>
    <t>BNC(m)-TV(m)</t>
  </si>
  <si>
    <t>BNC(m)-TV天线口连接器 3GHz</t>
  </si>
  <si>
    <t>BNC(m)-N(f)</t>
  </si>
  <si>
    <t>BNC(m)-N(f)连接器 3GHz</t>
  </si>
  <si>
    <t>BNC(f)-SMA(m)</t>
  </si>
  <si>
    <t>BNC(f)-SMA(m)连接器 3GHz</t>
  </si>
  <si>
    <t>N(f)-N(f)连接器 8GHz</t>
  </si>
  <si>
    <t>N(f)-N(f)_TW</t>
  </si>
  <si>
    <t>N(f)-N(f)连接器 8GHz 穿墙连接器</t>
  </si>
  <si>
    <t>N(f)-7/16(f)</t>
  </si>
  <si>
    <t>N(f)-7/16(f)连接器 8GHz</t>
  </si>
  <si>
    <t>N(f)-7/16(m)</t>
  </si>
  <si>
    <t>N(f)-7/16(m)连接器 8GHz</t>
  </si>
  <si>
    <t>N(f)-小C(m)</t>
  </si>
  <si>
    <t>N(f)-小C(m)连接器 8GHz</t>
  </si>
  <si>
    <t>N(f)-大C(m)</t>
  </si>
  <si>
    <t>N(f)-大C(m)连接器 8GHz</t>
  </si>
  <si>
    <t>N(f)-N(m)</t>
  </si>
  <si>
    <t>N(f)-N(m)连接器 8GHz</t>
  </si>
  <si>
    <t>N(f)-N RA(m)</t>
  </si>
  <si>
    <t>N(f)-N(m)连接器 8GHz 直角弯头</t>
  </si>
  <si>
    <t>N(m)-7/16(f)</t>
  </si>
  <si>
    <t>N(m)-7/16(f)连接器 1GHz</t>
  </si>
  <si>
    <t>N(m)-7/16(m)</t>
  </si>
  <si>
    <t>N(m)-N(m)</t>
  </si>
  <si>
    <t>N(m)-N(m)连接器 8GHz</t>
  </si>
  <si>
    <t>N(m)-N RA(m)</t>
  </si>
  <si>
    <t>N(m)-N(m)连接器 8GHz 直角弯头</t>
  </si>
  <si>
    <t>NP(f)-NP(f)</t>
  </si>
  <si>
    <t>NP(f)-NP(f)连接器 18GHz</t>
  </si>
  <si>
    <t>NP(f)-NP(f) TW</t>
  </si>
  <si>
    <t>NP(f)-NP(f)连接器 18GHz 穿墙连接器</t>
  </si>
  <si>
    <t>NP(f)-NP(m)</t>
  </si>
  <si>
    <t>NP(f)-NP(m)连接器 18GHz</t>
  </si>
  <si>
    <t>NP(f)-SMA(f)</t>
  </si>
  <si>
    <t>NP(f)-SMA(f)连接器 18GHz</t>
  </si>
  <si>
    <t>NP(f)-SMA(m)</t>
  </si>
  <si>
    <t>NP(f)-SMA(m)连接器 18GHz</t>
  </si>
  <si>
    <t>NP(m)-SMA(f)</t>
  </si>
  <si>
    <t>NP(m)-SMA(f)连接器 18GHz</t>
  </si>
  <si>
    <t>NP(m)-SMA(m)</t>
  </si>
  <si>
    <t>NP(m)-SMA(m)连接器 18GHz</t>
  </si>
  <si>
    <t>7/16(f)-7/16(f)</t>
  </si>
  <si>
    <t>7/16(f)-7/16(f)连接器 1GHz</t>
  </si>
  <si>
    <t>7/16(f)-7/16(f)_TW</t>
  </si>
  <si>
    <t>7/16(f)-7/16(f)连接器 1GHz 穿墙连接器</t>
  </si>
  <si>
    <t>7/16(f)-7/16(m)</t>
  </si>
  <si>
    <t>7/16(f)-7/16(m)连接器 1GHz</t>
  </si>
  <si>
    <t>7/16(f)-7/16 RA(m)</t>
  </si>
  <si>
    <t>7/16(f)-7/16(m)连接器 1GHz 直角弯头</t>
  </si>
  <si>
    <t>7/16(m)-7/16(m)</t>
  </si>
  <si>
    <t>7/16(m)-7/16(m)连接器 1GHz</t>
  </si>
  <si>
    <t>SMA(f)-SMA(f)</t>
  </si>
  <si>
    <t>SMA(f)-SMA(f)连接器 18GHz</t>
  </si>
  <si>
    <t>SMA(f)-SMA(m)</t>
  </si>
  <si>
    <t>SMA(f)-SMA(m)连接器 18GHz</t>
  </si>
  <si>
    <t>SMA(m)-SMA(m)</t>
  </si>
  <si>
    <t>SMA(m)-SMA(m)连接器 18GHz</t>
  </si>
  <si>
    <t>PC3.5(f)-PC3.5(f)</t>
  </si>
  <si>
    <t>PC3.5(f)-PC3.5(f)连接器 26.5GHz</t>
  </si>
  <si>
    <t>Feedthrough_FST</t>
  </si>
  <si>
    <t>FST接口穿墙连接器</t>
  </si>
  <si>
    <t>Feedthrough_FSMA</t>
  </si>
  <si>
    <t>FSMA接口穿墙连接器</t>
  </si>
  <si>
    <t>BNC_M_F_F</t>
  </si>
  <si>
    <t>BNC三通连接器</t>
  </si>
  <si>
    <t>平衡-不平衡</t>
  </si>
  <si>
    <t>BNC平衡转不平衡</t>
  </si>
  <si>
    <t>ST-FC</t>
  </si>
  <si>
    <t>AR</t>
  </si>
  <si>
    <t>E2000</t>
  </si>
  <si>
    <t>AR FI7000探头组件用光纤连接器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</si>
</sst>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164" formatCode="&quot;￥&quot;#,##0.00;&quot;￥&quot;\-#,##0.00"/>
    <numFmt numFmtId="165" formatCode="0_ "/>
    <numFmt numFmtId="166" formatCode="[$€-2]\ #,##0.00;[$€-2]\ \-#,##0.00"/>
    <numFmt numFmtId="167" formatCode="[$$-409]#,##0.00_ ;\-[$$-409]#,##0.00\ "/>
  </numFmts>
  <fonts count="16" x14ac:knownFonts="1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宋体"/>
      <charset val="134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2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Font="1" applyBorder="1" applyAlignment="1" applyProtection="1">
      <alignment horizontal="center" vertical="center"/>
    </xf>
    <xf numFmtId="164" fontId="0" fillId="0" borderId="8" xfId="0" applyNumberFormat="1" applyFont="1" applyBorder="1" applyAlignment="1" applyProtection="1">
      <alignment horizontal="center" vertical="center"/>
    </xf>
    <xf numFmtId="0" fontId="0" fillId="0" borderId="4" xfId="0" applyNumberFormat="1" applyFont="1" applyBorder="1" applyAlignment="1" applyProtection="1">
      <alignment horizontal="center" vertical="center"/>
    </xf>
    <xf numFmtId="0" fontId="0" fillId="0" borderId="8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164" fontId="0" fillId="0" borderId="11" xfId="0" applyNumberFormat="1" applyFont="1" applyBorder="1" applyAlignment="1" applyProtection="1">
      <alignment horizontal="center" vertical="center"/>
      <protection locked="0"/>
    </xf>
    <xf numFmtId="165" fontId="0" fillId="0" borderId="4" xfId="0" applyNumberFormat="1" applyFont="1" applyBorder="1" applyAlignment="1" applyProtection="1">
      <alignment horizontal="center" vertical="center"/>
      <protection locked="0"/>
    </xf>
    <xf numFmtId="14" fontId="0" fillId="0" borderId="4" xfId="0" applyNumberFormat="1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164" fontId="0" fillId="0" borderId="12" xfId="0" applyNumberFormat="1" applyFont="1" applyBorder="1" applyAlignment="1" applyProtection="1">
      <alignment horizontal="center" vertical="center"/>
      <protection locked="0"/>
    </xf>
    <xf numFmtId="165" fontId="0" fillId="0" borderId="8" xfId="0" applyNumberFormat="1" applyFont="1" applyBorder="1" applyAlignment="1" applyProtection="1">
      <alignment horizontal="center" vertical="center"/>
      <protection locked="0"/>
    </xf>
    <xf numFmtId="14" fontId="0" fillId="0" borderId="8" xfId="0" applyNumberFormat="1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164" fontId="0" fillId="0" borderId="0" xfId="0" applyNumberFormat="1" applyFont="1" applyAlignment="1" applyProtection="1">
      <alignment horizontal="center" vertical="center"/>
      <protection locked="0"/>
    </xf>
    <xf numFmtId="165" fontId="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164" fontId="0" fillId="0" borderId="15" xfId="0" applyNumberFormat="1" applyFont="1" applyBorder="1" applyAlignment="1" applyProtection="1">
      <alignment horizontal="center" vertical="center"/>
      <protection locked="0"/>
    </xf>
    <xf numFmtId="165" fontId="0" fillId="0" borderId="13" xfId="0" applyNumberFormat="1" applyFont="1" applyBorder="1" applyAlignment="1" applyProtection="1">
      <alignment horizontal="center" vertical="center"/>
      <protection locked="0"/>
    </xf>
    <xf numFmtId="164" fontId="0" fillId="0" borderId="13" xfId="0" applyNumberFormat="1" applyFont="1" applyBorder="1" applyAlignment="1" applyProtection="1">
      <alignment horizontal="center" vertical="center"/>
    </xf>
    <xf numFmtId="14" fontId="0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0" fontId="8" fillId="0" borderId="4" xfId="0" applyNumberFormat="1" applyFont="1" applyBorder="1" applyAlignment="1" applyProtection="1">
      <alignment horizontal="center" vertical="center"/>
    </xf>
    <xf numFmtId="0" fontId="3" fillId="0" borderId="4" xfId="0" applyNumberFormat="1" applyFont="1" applyBorder="1" applyAlignment="1" applyProtection="1">
      <alignment horizontal="center" vertical="center"/>
    </xf>
    <xf numFmtId="7" fontId="0" fillId="0" borderId="11" xfId="0" applyNumberFormat="1" applyFont="1" applyBorder="1" applyAlignment="1" applyProtection="1">
      <alignment horizontal="center" vertical="center"/>
      <protection locked="0"/>
    </xf>
    <xf numFmtId="7" fontId="4" fillId="0" borderId="10" xfId="0" applyNumberFormat="1" applyFont="1" applyBorder="1" applyAlignment="1" applyProtection="1">
      <alignment horizontal="center" vertical="center"/>
      <protection locked="0"/>
    </xf>
    <xf numFmtId="7" fontId="4" fillId="0" borderId="2" xfId="0" applyNumberFormat="1" applyFont="1" applyBorder="1" applyAlignment="1" applyProtection="1">
      <alignment horizontal="center" vertical="center"/>
      <protection locked="0"/>
    </xf>
    <xf numFmtId="7" fontId="0" fillId="0" borderId="4" xfId="0" applyNumberFormat="1" applyFont="1" applyBorder="1" applyAlignment="1" applyProtection="1">
      <alignment horizontal="center" vertical="center"/>
    </xf>
    <xf numFmtId="7" fontId="0" fillId="0" borderId="12" xfId="0" applyNumberFormat="1" applyFont="1" applyBorder="1" applyAlignment="1" applyProtection="1">
      <alignment horizontal="center" vertical="center"/>
      <protection locked="0"/>
    </xf>
    <xf numFmtId="7" fontId="0" fillId="0" borderId="8" xfId="0" applyNumberFormat="1" applyFont="1" applyBorder="1" applyAlignment="1" applyProtection="1">
      <alignment horizontal="center" vertical="center"/>
    </xf>
    <xf numFmtId="7" fontId="0" fillId="0" borderId="0" xfId="0" applyNumberFormat="1" applyFont="1" applyAlignment="1" applyProtection="1">
      <alignment horizontal="center" vertical="center"/>
      <protection locked="0"/>
    </xf>
    <xf numFmtId="7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14" fontId="0" fillId="0" borderId="4" xfId="0" applyNumberFormat="1" applyFont="1" applyBorder="1" applyAlignment="1" applyProtection="1">
      <alignment horizontal="left" vertical="center"/>
      <protection locked="0"/>
    </xf>
    <xf numFmtId="164" fontId="0" fillId="0" borderId="4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</xf>
    <xf numFmtId="49" fontId="12" fillId="0" borderId="0" xfId="0" applyNumberFormat="1" applyFont="1" applyAlignment="1" applyProtection="1">
      <alignment horizontal="center" vertical="center"/>
    </xf>
    <xf numFmtId="0" fontId="12" fillId="0" borderId="0" xfId="0" applyFont="1" applyBorder="1" applyAlignment="1" applyProtection="1">
      <alignment horizontal="left"/>
    </xf>
    <xf numFmtId="0" fontId="12" fillId="0" borderId="13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49" fontId="13" fillId="0" borderId="0" xfId="0" applyNumberFormat="1" applyFont="1" applyAlignment="1" applyProtection="1">
      <alignment horizontal="center" vertical="center"/>
    </xf>
    <xf numFmtId="0" fontId="13" fillId="0" borderId="19" xfId="0" applyFont="1" applyBorder="1" applyAlignment="1" applyProtection="1">
      <alignment horizontal="left"/>
    </xf>
    <xf numFmtId="166" fontId="13" fillId="0" borderId="0" xfId="0" applyNumberFormat="1" applyFont="1" applyAlignment="1" applyProtection="1">
      <alignment horizontal="center" vertical="center"/>
    </xf>
    <xf numFmtId="167" fontId="13" fillId="0" borderId="0" xfId="0" applyNumberFormat="1" applyFont="1" applyAlignment="1" applyProtection="1">
      <alignment horizontal="center" vertical="center"/>
    </xf>
    <xf numFmtId="7" fontId="13" fillId="0" borderId="0" xfId="0" applyNumberFormat="1" applyFont="1" applyAlignment="1" applyProtection="1">
      <alignment horizontal="center" vertical="center"/>
    </xf>
    <xf numFmtId="0" fontId="13" fillId="0" borderId="20" xfId="0" applyFont="1" applyBorder="1" applyAlignment="1" applyProtection="1">
      <alignment horizontal="center" vertical="center"/>
    </xf>
    <xf numFmtId="0" fontId="13" fillId="0" borderId="21" xfId="0" applyFont="1" applyBorder="1" applyAlignment="1" applyProtection="1">
      <alignment horizontal="center" vertical="center"/>
    </xf>
    <xf numFmtId="0" fontId="13" fillId="0" borderId="22" xfId="0" applyFont="1" applyBorder="1" applyAlignment="1" applyProtection="1">
      <alignment horizontal="center" vertical="center"/>
    </xf>
    <xf numFmtId="10" fontId="13" fillId="0" borderId="20" xfId="0" applyNumberFormat="1" applyFont="1" applyBorder="1" applyAlignment="1" applyProtection="1">
      <alignment horizontal="center" vertical="center"/>
    </xf>
    <xf numFmtId="10" fontId="13" fillId="0" borderId="23" xfId="0" applyNumberFormat="1" applyFont="1" applyBorder="1" applyAlignment="1" applyProtection="1">
      <alignment horizontal="center" vertical="center"/>
    </xf>
    <xf numFmtId="49" fontId="14" fillId="0" borderId="0" xfId="0" applyNumberFormat="1" applyFont="1" applyAlignment="1" applyProtection="1">
      <alignment horizontal="center" vertical="center"/>
    </xf>
    <xf numFmtId="49" fontId="14" fillId="0" borderId="1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49" fontId="14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166" fontId="14" fillId="0" borderId="2" xfId="0" applyNumberFormat="1" applyFont="1" applyBorder="1" applyAlignment="1" applyProtection="1">
      <alignment horizontal="left" vertical="center"/>
    </xf>
    <xf numFmtId="167" fontId="14" fillId="0" borderId="2" xfId="0" applyNumberFormat="1" applyFont="1" applyBorder="1" applyAlignment="1" applyProtection="1">
      <alignment horizontal="left" vertical="center"/>
    </xf>
    <xf numFmtId="7" fontId="14" fillId="0" borderId="2" xfId="0" applyNumberFormat="1" applyFont="1" applyBorder="1" applyAlignment="1" applyProtection="1">
      <alignment horizontal="left" vertical="center"/>
    </xf>
    <xf numFmtId="10" fontId="14" fillId="0" borderId="2" xfId="0" applyNumberFormat="1" applyFont="1" applyBorder="1" applyAlignment="1" applyProtection="1">
      <alignment horizontal="center" vertical="center"/>
    </xf>
    <xf numFmtId="10" fontId="14" fillId="0" borderId="3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9" fontId="14" fillId="0" borderId="6" xfId="0" applyNumberFormat="1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49" fontId="14" fillId="0" borderId="4" xfId="0" applyNumberFormat="1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left"/>
    </xf>
    <xf numFmtId="166" fontId="14" fillId="0" borderId="4" xfId="0" applyNumberFormat="1" applyFont="1" applyBorder="1" applyAlignment="1" applyProtection="1">
      <alignment horizontal="left" vertical="center"/>
    </xf>
    <xf numFmtId="167" fontId="14" fillId="0" borderId="4" xfId="0" applyNumberFormat="1" applyFont="1" applyBorder="1" applyAlignment="1" applyProtection="1">
      <alignment horizontal="left" vertical="center"/>
    </xf>
    <xf numFmtId="7" fontId="14" fillId="0" borderId="4" xfId="0" applyNumberFormat="1" applyFont="1" applyBorder="1" applyAlignment="1" applyProtection="1">
      <alignment horizontal="left" vertical="center"/>
    </xf>
    <xf numFmtId="10" fontId="14" fillId="0" borderId="4" xfId="0" applyNumberFormat="1" applyFont="1" applyBorder="1" applyAlignment="1" applyProtection="1">
      <alignment horizontal="center" vertical="center"/>
    </xf>
    <xf numFmtId="10" fontId="14" fillId="0" borderId="5" xfId="0" applyNumberFormat="1" applyFont="1" applyBorder="1" applyAlignment="1" applyProtection="1">
      <alignment horizontal="center" vertical="center"/>
    </xf>
    <xf numFmtId="7" fontId="14" fillId="0" borderId="4" xfId="0" applyNumberFormat="1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/>
    </xf>
    <xf numFmtId="0" fontId="15" fillId="0" borderId="4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left"/>
    </xf>
    <xf numFmtId="49" fontId="14" fillId="0" borderId="4" xfId="0" applyNumberFormat="1" applyFont="1" applyBorder="1" applyAlignment="1" applyProtection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49" fontId="14" fillId="0" borderId="4" xfId="1" applyNumberFormat="1" applyFont="1" applyBorder="1" applyAlignment="1" applyProtection="1">
      <alignment horizontal="center" vertical="center"/>
    </xf>
    <xf numFmtId="167" fontId="14" fillId="0" borderId="4" xfId="0" applyNumberFormat="1" applyFont="1" applyBorder="1" applyAlignment="1" applyProtection="1">
      <alignment horizontal="center" vertical="center"/>
    </xf>
    <xf numFmtId="49" fontId="14" fillId="0" borderId="7" xfId="0" applyNumberFormat="1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49" fontId="14" fillId="0" borderId="8" xfId="0" applyNumberFormat="1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left"/>
    </xf>
    <xf numFmtId="166" fontId="14" fillId="0" borderId="8" xfId="0" applyNumberFormat="1" applyFont="1" applyBorder="1" applyAlignment="1" applyProtection="1">
      <alignment horizontal="left" vertical="center"/>
    </xf>
    <xf numFmtId="167" fontId="14" fillId="0" borderId="8" xfId="0" applyNumberFormat="1" applyFont="1" applyBorder="1" applyAlignment="1" applyProtection="1">
      <alignment horizontal="left" vertical="center"/>
    </xf>
    <xf numFmtId="7" fontId="14" fillId="0" borderId="8" xfId="0" applyNumberFormat="1" applyFont="1" applyBorder="1" applyAlignment="1" applyProtection="1">
      <alignment horizontal="left" vertical="center"/>
    </xf>
    <xf numFmtId="10" fontId="14" fillId="0" borderId="8" xfId="0" applyNumberFormat="1" applyFont="1" applyBorder="1" applyAlignment="1" applyProtection="1">
      <alignment horizontal="center" vertical="center"/>
    </xf>
    <xf numFmtId="10" fontId="14" fillId="0" borderId="9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166" fontId="14" fillId="0" borderId="0" xfId="0" applyNumberFormat="1" applyFont="1" applyAlignment="1" applyProtection="1">
      <alignment horizontal="left" vertical="center"/>
    </xf>
    <xf numFmtId="167" fontId="14" fillId="0" borderId="0" xfId="0" applyNumberFormat="1" applyFont="1" applyAlignment="1" applyProtection="1">
      <alignment horizontal="left" vertical="center"/>
    </xf>
    <xf numFmtId="7" fontId="14" fillId="0" borderId="0" xfId="0" applyNumberFormat="1" applyFont="1" applyAlignment="1" applyProtection="1">
      <alignment horizontal="left" vertical="center"/>
    </xf>
    <xf numFmtId="10" fontId="14" fillId="0" borderId="0" xfId="0" applyNumberFormat="1" applyFont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0" fontId="12" fillId="0" borderId="18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54"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n_yj/Desktop/EMCxxAxxx&#37319;&#36141;&#28165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15A87"/>
      <sheetName val="EMC15A115"/>
      <sheetName val="EMC15A114"/>
      <sheetName val="EMC14A56"/>
      <sheetName val="EMC15A97"/>
      <sheetName val="EMC15A100"/>
      <sheetName val="第三方产品清单"/>
      <sheetName val="名称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附件</v>
          </cell>
          <cell r="B1" t="str">
            <v>GIPB卡</v>
          </cell>
          <cell r="C1" t="str">
            <v>台式机主机</v>
          </cell>
          <cell r="D1" t="str">
            <v>笔记本电脑</v>
          </cell>
          <cell r="E1" t="str">
            <v>显示器</v>
          </cell>
          <cell r="F1" t="str">
            <v>接头</v>
          </cell>
          <cell r="G1" t="str">
            <v>预放</v>
          </cell>
          <cell r="H1" t="str">
            <v>天线</v>
          </cell>
          <cell r="I1" t="str">
            <v>衰减器</v>
          </cell>
          <cell r="J1" t="str">
            <v>负载</v>
          </cell>
          <cell r="K1" t="str">
            <v>同轴线缆</v>
          </cell>
          <cell r="L1" t="str">
            <v>网线</v>
          </cell>
          <cell r="M1" t="str">
            <v>光纤</v>
          </cell>
          <cell r="N1" t="str">
            <v>GPIB线缆</v>
          </cell>
          <cell r="O1" t="str">
            <v>机柜</v>
          </cell>
          <cell r="P1" t="str">
            <v>LISN</v>
          </cell>
          <cell r="Q1" t="str">
            <v>电压探头</v>
          </cell>
          <cell r="R1" t="str">
            <v>天线塔及适配器</v>
          </cell>
          <cell r="S1" t="str">
            <v>LISN接地板</v>
          </cell>
          <cell r="T1" t="str">
            <v>运输箱</v>
          </cell>
          <cell r="U1" t="str">
            <v>CISPR15附件</v>
          </cell>
          <cell r="V1" t="str">
            <v>IEC61000_4_6附件</v>
          </cell>
          <cell r="W1" t="str">
            <v>打印机</v>
          </cell>
          <cell r="X1" t="str">
            <v>切换开关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\..\..\Data\REport%20of%20business\Quotation\SCHWARZBECK%20OBeijingR&amp;S103167.pdf" TargetMode="Externa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7"/>
  <sheetViews>
    <sheetView workbookViewId="0">
      <selection activeCell="D12" sqref="D12"/>
    </sheetView>
  </sheetViews>
  <sheetFormatPr defaultColWidth="10.875" defaultRowHeight="13.5" x14ac:dyDescent="0.15"/>
  <cols>
    <col min="1" max="1" width="6.75" style="25" customWidth="1"/>
    <col min="2" max="2" width="11.8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19</v>
      </c>
      <c r="C2" s="20" t="s">
        <v>31</v>
      </c>
      <c r="D2" s="20" t="s">
        <v>41</v>
      </c>
      <c r="E2" s="21">
        <v>60</v>
      </c>
      <c r="F2" s="22">
        <v>1</v>
      </c>
      <c r="G2" s="6">
        <f>E2*F2</f>
        <v>60</v>
      </c>
      <c r="H2" s="23">
        <v>42285</v>
      </c>
      <c r="I2" s="23">
        <v>42316</v>
      </c>
      <c r="J2" s="23">
        <v>42285</v>
      </c>
      <c r="K2" s="23">
        <v>42356</v>
      </c>
      <c r="L2" s="8" t="str">
        <f t="shared" ref="L2:L8" ca="1" si="0">IF(H2="","未订货",IF(AND(I2-TODAY()&gt;=7,J2=""),"等待交货",IF(J2="","催促交货",IF(J2&lt;I2,"准时交货","延迟交货"))))</f>
        <v>准时交货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1">
        <v>5472.23</v>
      </c>
      <c r="F3" s="22">
        <v>1</v>
      </c>
      <c r="G3" s="6">
        <f t="shared" ref="G3:G8" si="1">E3*F3</f>
        <v>5472.23</v>
      </c>
      <c r="H3" s="23">
        <v>42285</v>
      </c>
      <c r="I3" s="23">
        <v>42316</v>
      </c>
      <c r="J3" s="23">
        <v>42285</v>
      </c>
      <c r="K3" s="23">
        <v>42356</v>
      </c>
      <c r="L3" s="8" t="str">
        <f t="shared" ca="1" si="0"/>
        <v>准时交货</v>
      </c>
      <c r="M3" s="24"/>
      <c r="N3" s="26"/>
    </row>
    <row r="4" spans="1:14" ht="25.5" customHeight="1" x14ac:dyDescent="0.15">
      <c r="A4" s="19">
        <v>3</v>
      </c>
      <c r="B4" s="20" t="s">
        <v>22</v>
      </c>
      <c r="C4" s="20" t="s">
        <v>102</v>
      </c>
      <c r="D4" s="20" t="s">
        <v>91</v>
      </c>
      <c r="E4" s="21">
        <v>0</v>
      </c>
      <c r="F4" s="22">
        <v>2</v>
      </c>
      <c r="G4" s="6">
        <f t="shared" si="1"/>
        <v>0</v>
      </c>
      <c r="H4" s="23">
        <v>42285</v>
      </c>
      <c r="I4" s="23">
        <v>42316</v>
      </c>
      <c r="J4" s="23">
        <v>42285</v>
      </c>
      <c r="K4" s="23">
        <v>42356</v>
      </c>
      <c r="L4" s="8" t="str">
        <f t="shared" ca="1" si="0"/>
        <v>准时交货</v>
      </c>
      <c r="M4" s="24"/>
      <c r="N4" s="26"/>
    </row>
    <row r="5" spans="1:14" ht="25.5" customHeight="1" x14ac:dyDescent="0.15">
      <c r="A5" s="19">
        <v>4</v>
      </c>
      <c r="B5" s="20" t="s">
        <v>22</v>
      </c>
      <c r="C5" s="20" t="s">
        <v>102</v>
      </c>
      <c r="D5" s="20" t="s">
        <v>103</v>
      </c>
      <c r="E5" s="21">
        <v>0</v>
      </c>
      <c r="F5" s="22">
        <v>2</v>
      </c>
      <c r="G5" s="6">
        <f t="shared" si="1"/>
        <v>0</v>
      </c>
      <c r="H5" s="23">
        <v>42285</v>
      </c>
      <c r="I5" s="23">
        <v>42316</v>
      </c>
      <c r="J5" s="23">
        <v>42285</v>
      </c>
      <c r="K5" s="23">
        <v>42356</v>
      </c>
      <c r="L5" s="8" t="str">
        <f t="shared" ca="1" si="0"/>
        <v>准时交货</v>
      </c>
      <c r="M5" s="24"/>
    </row>
    <row r="6" spans="1:14" ht="25.5" customHeight="1" x14ac:dyDescent="0.15">
      <c r="A6" s="19">
        <v>5</v>
      </c>
      <c r="B6" s="20" t="s">
        <v>117</v>
      </c>
      <c r="C6" s="20" t="s">
        <v>102</v>
      </c>
      <c r="D6" s="20" t="s">
        <v>119</v>
      </c>
      <c r="E6" s="21">
        <v>0</v>
      </c>
      <c r="F6" s="22">
        <v>1</v>
      </c>
      <c r="G6" s="6">
        <f t="shared" si="1"/>
        <v>0</v>
      </c>
      <c r="H6" s="23">
        <v>42285</v>
      </c>
      <c r="I6" s="23">
        <v>42316</v>
      </c>
      <c r="J6" s="23">
        <v>42285</v>
      </c>
      <c r="K6" s="23">
        <v>42356</v>
      </c>
      <c r="L6" s="8" t="str">
        <f t="shared" ca="1" si="0"/>
        <v>准时交货</v>
      </c>
      <c r="M6" s="24"/>
    </row>
    <row r="7" spans="1:14" ht="25.5" customHeight="1" x14ac:dyDescent="0.15">
      <c r="A7" s="19">
        <v>6</v>
      </c>
      <c r="B7" s="39" t="s">
        <v>117</v>
      </c>
      <c r="C7" s="39" t="s">
        <v>102</v>
      </c>
      <c r="D7" s="39" t="s">
        <v>104</v>
      </c>
      <c r="E7" s="40">
        <v>0</v>
      </c>
      <c r="F7" s="41">
        <v>1</v>
      </c>
      <c r="G7" s="6">
        <f t="shared" si="1"/>
        <v>0</v>
      </c>
      <c r="H7" s="23">
        <v>42285</v>
      </c>
      <c r="I7" s="23">
        <v>42316</v>
      </c>
      <c r="J7" s="23">
        <v>42285</v>
      </c>
      <c r="K7" s="23">
        <v>42356</v>
      </c>
      <c r="L7" s="8" t="str">
        <f t="shared" ca="1" si="0"/>
        <v>准时交货</v>
      </c>
      <c r="M7" s="45"/>
    </row>
    <row r="8" spans="1:14" ht="25.5" customHeight="1" x14ac:dyDescent="0.15">
      <c r="A8" s="19">
        <v>7</v>
      </c>
      <c r="B8" s="39" t="s">
        <v>23</v>
      </c>
      <c r="C8" s="39" t="s">
        <v>32</v>
      </c>
      <c r="D8" s="39" t="s">
        <v>69</v>
      </c>
      <c r="E8" s="40">
        <v>0</v>
      </c>
      <c r="F8" s="41">
        <v>1</v>
      </c>
      <c r="G8" s="6">
        <f t="shared" si="1"/>
        <v>0</v>
      </c>
      <c r="H8" s="23">
        <v>42285</v>
      </c>
      <c r="I8" s="23">
        <v>42316</v>
      </c>
      <c r="J8" s="23">
        <v>42285</v>
      </c>
      <c r="K8" s="23">
        <v>42356</v>
      </c>
      <c r="L8" s="8" t="str">
        <f t="shared" ca="1" si="0"/>
        <v>准时交货</v>
      </c>
      <c r="M8" s="45"/>
    </row>
    <row r="9" spans="1:14" ht="25.5" customHeight="1" thickBot="1" x14ac:dyDescent="0.2">
      <c r="A9" s="27"/>
      <c r="B9" s="28"/>
      <c r="C9" s="28"/>
      <c r="D9" s="28"/>
      <c r="E9" s="29"/>
      <c r="F9" s="30"/>
      <c r="G9" s="7"/>
      <c r="H9" s="31"/>
      <c r="I9" s="31"/>
      <c r="J9" s="31"/>
      <c r="K9" s="31"/>
      <c r="L9" s="9"/>
      <c r="M9" s="32"/>
    </row>
    <row r="10" spans="1:14" ht="25.5" customHeight="1" x14ac:dyDescent="0.15">
      <c r="G10" s="46">
        <f>SUM(G2:G9)</f>
        <v>5532.23</v>
      </c>
    </row>
    <row r="11" spans="1:14" ht="25.5" customHeight="1" x14ac:dyDescent="0.15">
      <c r="D11" s="60"/>
      <c r="F11" s="34" t="s">
        <v>244</v>
      </c>
      <c r="G11" s="33">
        <f>71975-60000</f>
        <v>11975</v>
      </c>
    </row>
    <row r="12" spans="1:14" ht="25.5" customHeight="1" x14ac:dyDescent="0.15">
      <c r="F12" s="34" t="s">
        <v>246</v>
      </c>
      <c r="G12" s="33">
        <v>500</v>
      </c>
    </row>
    <row r="13" spans="1:14" ht="25.5" customHeight="1" x14ac:dyDescent="0.15">
      <c r="G13" s="33">
        <f>G11-G10-G12</f>
        <v>5942.77</v>
      </c>
    </row>
    <row r="14" spans="1:14" ht="25.5" customHeight="1" x14ac:dyDescent="0.15"/>
    <row r="15" spans="1:14" ht="25.5" customHeight="1" x14ac:dyDescent="0.15"/>
    <row r="16" spans="1:14" ht="25.5" customHeight="1" x14ac:dyDescent="0.15"/>
    <row r="17" ht="25.5" customHeight="1" x14ac:dyDescent="0.15"/>
  </sheetData>
  <conditionalFormatting sqref="L2:L9">
    <cfRule type="cellIs" dxfId="53" priority="1" stopIfTrue="1" operator="equal">
      <formula>"催促交货"</formula>
    </cfRule>
    <cfRule type="cellIs" dxfId="52" priority="2" stopIfTrue="1" operator="equal">
      <formula>"延迟交货"</formula>
    </cfRule>
  </conditionalFormatting>
  <conditionalFormatting sqref="H2:H8">
    <cfRule type="cellIs" dxfId="51" priority="3" stopIfTrue="1" operator="greaterThan">
      <formula>$I2</formula>
    </cfRule>
    <cfRule type="cellIs" dxfId="50" priority="3" stopIfTrue="1" operator="greaterThan">
      <formula>$K2</formula>
    </cfRule>
  </conditionalFormatting>
  <conditionalFormatting sqref="J2:J9">
    <cfRule type="cellIs" dxfId="49" priority="14" stopIfTrue="1" operator="greaterThan">
      <formula>#REF!</formula>
    </cfRule>
  </conditionalFormatting>
  <conditionalFormatting sqref="I2:I9">
    <cfRule type="cellIs" dxfId="48" priority="15" stopIfTrue="1" operator="greaterThan">
      <formula>#REF!</formula>
    </cfRule>
  </conditionalFormatting>
  <dataValidations count="6">
    <dataValidation type="list" allowBlank="1" showInputMessage="1" showErrorMessage="1" sqref="C9:C65536 B2:B65536">
      <formula1>货物清单</formula1>
    </dataValidation>
    <dataValidation type="list" allowBlank="1" showInputMessage="1" showErrorMessage="1" sqref="D9:D39">
      <formula1>INDIRECT(B9)</formula1>
    </dataValidation>
    <dataValidation type="list" allowBlank="1" showInputMessage="1" showErrorMessage="1" sqref="D2:D8">
      <formula1>INDIRECT($C2)</formula1>
    </dataValidation>
    <dataValidation type="list" allowBlank="1" showInputMessage="1" showErrorMessage="1" sqref="C2:C8">
      <formula1>INDIRECT($B2)</formula1>
    </dataValidation>
    <dataValidation type="custom" allowBlank="1" showErrorMessage="1" errorTitle="日期错误" error="下单日期不能晚于计划到货日期。" sqref="H2:H9">
      <formula1>H2&lt;I2</formula1>
    </dataValidation>
    <dataValidation type="custom" allowBlank="1" showErrorMessage="1" errorTitle="日期有误" error="计划到货日期不能晚于最迟交付日期。" sqref="I2:I9">
      <formula1>I2&lt;K2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2"/>
  <sheetViews>
    <sheetView workbookViewId="0">
      <pane ySplit="1" topLeftCell="A2" activePane="bottomLeft" state="frozen"/>
      <selection pane="bottomLeft" activeCell="F13" sqref="F13"/>
    </sheetView>
  </sheetViews>
  <sheetFormatPr defaultColWidth="10.875" defaultRowHeight="13.5" x14ac:dyDescent="0.15"/>
  <cols>
    <col min="1" max="1" width="12.125" style="25" customWidth="1"/>
    <col min="2" max="2" width="13.875" style="25" customWidth="1"/>
    <col min="3" max="3" width="20.125" style="25" bestFit="1" customWidth="1"/>
    <col min="4" max="4" width="26.25" style="25" customWidth="1"/>
    <col min="5" max="5" width="6.75" style="34" customWidth="1"/>
    <col min="6" max="6" width="15.125" style="55" customWidth="1"/>
    <col min="7" max="7" width="14.75" style="55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4" width="11.75" style="25" customWidth="1"/>
    <col min="15" max="16384" width="10.875" style="25"/>
  </cols>
  <sheetData>
    <row r="1" spans="1:13" s="18" customFormat="1" ht="25.5" customHeight="1" x14ac:dyDescent="0.15">
      <c r="A1" s="10" t="s">
        <v>255</v>
      </c>
      <c r="B1" s="11" t="s">
        <v>256</v>
      </c>
      <c r="C1" s="11" t="s">
        <v>2</v>
      </c>
      <c r="D1" s="11" t="s">
        <v>98</v>
      </c>
      <c r="E1" s="13" t="s">
        <v>5</v>
      </c>
      <c r="F1" s="50" t="s">
        <v>4</v>
      </c>
      <c r="G1" s="51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3" ht="25.5" customHeight="1" x14ac:dyDescent="0.15">
      <c r="A2" s="19">
        <v>1</v>
      </c>
      <c r="B2" s="20" t="s">
        <v>17</v>
      </c>
      <c r="C2" s="20" t="s">
        <v>30</v>
      </c>
      <c r="D2" s="20" t="s">
        <v>202</v>
      </c>
      <c r="E2" s="22">
        <v>1</v>
      </c>
      <c r="F2" s="49">
        <f>第三方产品清单!I3</f>
        <v>5900.005799999999</v>
      </c>
      <c r="G2" s="52">
        <f t="shared" ref="G2:G10" si="0">F2*E2</f>
        <v>5900.005799999999</v>
      </c>
      <c r="H2" s="23">
        <v>42289</v>
      </c>
      <c r="I2" s="23">
        <f>第三方产品清单!H3*7+H2</f>
        <v>42289</v>
      </c>
      <c r="J2" s="23">
        <v>42302</v>
      </c>
      <c r="K2" s="23">
        <v>42429</v>
      </c>
      <c r="L2" s="8" t="str">
        <f t="shared" ref="L2:L10" ca="1" si="1">IF(H2="","未订货",IF(AND(I2-TODAY()&gt;=7,J2=""),"等待交货",IF(J2="","催促交货",IF(J2&lt;I2,"准时交货","延迟交货"))))</f>
        <v>延迟交货</v>
      </c>
      <c r="M2" s="24"/>
    </row>
    <row r="3" spans="1:13" ht="25.5" customHeight="1" x14ac:dyDescent="0.15">
      <c r="A3" s="19">
        <v>2</v>
      </c>
      <c r="B3" s="20" t="s">
        <v>23</v>
      </c>
      <c r="C3" s="20" t="s">
        <v>30</v>
      </c>
      <c r="D3" s="20" t="s">
        <v>214</v>
      </c>
      <c r="E3" s="22">
        <v>1</v>
      </c>
      <c r="F3" s="49">
        <f>第三方产品清单!I5</f>
        <v>1099.9988999999998</v>
      </c>
      <c r="G3" s="52">
        <f t="shared" si="0"/>
        <v>1099.9988999999998</v>
      </c>
      <c r="H3" s="23">
        <v>42289</v>
      </c>
      <c r="I3" s="23">
        <f>第三方产品清单!H6*7+H3</f>
        <v>42289</v>
      </c>
      <c r="J3" s="23">
        <v>42302</v>
      </c>
      <c r="K3" s="23">
        <v>42429</v>
      </c>
      <c r="L3" s="8" t="str">
        <f t="shared" ca="1" si="1"/>
        <v>延迟交货</v>
      </c>
      <c r="M3" s="24"/>
    </row>
    <row r="4" spans="1:13" ht="25.5" customHeight="1" x14ac:dyDescent="0.15">
      <c r="A4" s="19">
        <v>3</v>
      </c>
      <c r="B4" s="39" t="s">
        <v>19</v>
      </c>
      <c r="C4" s="39" t="s">
        <v>203</v>
      </c>
      <c r="D4" s="39" t="s">
        <v>204</v>
      </c>
      <c r="E4" s="41">
        <v>1</v>
      </c>
      <c r="F4" s="49">
        <f>第三方产品清单!I58</f>
        <v>3603</v>
      </c>
      <c r="G4" s="52">
        <f t="shared" si="0"/>
        <v>3603</v>
      </c>
      <c r="H4" s="23">
        <v>42296</v>
      </c>
      <c r="I4" s="23">
        <f>第三方产品清单!J58*7+H4</f>
        <v>42352</v>
      </c>
      <c r="J4" s="23">
        <v>42348</v>
      </c>
      <c r="K4" s="23">
        <v>42429</v>
      </c>
      <c r="L4" s="8" t="str">
        <f t="shared" ca="1" si="1"/>
        <v>准时交货</v>
      </c>
      <c r="M4" s="45"/>
    </row>
    <row r="5" spans="1:13" ht="25.5" customHeight="1" x14ac:dyDescent="0.15">
      <c r="A5" s="19">
        <v>4</v>
      </c>
      <c r="B5" s="39" t="s">
        <v>19</v>
      </c>
      <c r="C5" s="39" t="s">
        <v>203</v>
      </c>
      <c r="D5" s="39" t="s">
        <v>205</v>
      </c>
      <c r="E5" s="41">
        <v>1</v>
      </c>
      <c r="F5" s="49">
        <f>第三方产品清单!I59</f>
        <v>2035</v>
      </c>
      <c r="G5" s="52">
        <f t="shared" si="0"/>
        <v>2035</v>
      </c>
      <c r="H5" s="23">
        <v>42296</v>
      </c>
      <c r="I5" s="23">
        <f>第三方产品清单!J59*7+H5</f>
        <v>42352</v>
      </c>
      <c r="J5" s="23">
        <v>42348</v>
      </c>
      <c r="K5" s="23">
        <v>42429</v>
      </c>
      <c r="L5" s="8" t="str">
        <f t="shared" ca="1" si="1"/>
        <v>准时交货</v>
      </c>
      <c r="M5" s="45"/>
    </row>
    <row r="6" spans="1:13" ht="25.5" customHeight="1" x14ac:dyDescent="0.15">
      <c r="A6" s="19">
        <v>5</v>
      </c>
      <c r="B6" s="39" t="s">
        <v>16</v>
      </c>
      <c r="C6" s="39" t="s">
        <v>14</v>
      </c>
      <c r="D6" s="39" t="s">
        <v>206</v>
      </c>
      <c r="E6" s="41">
        <v>1</v>
      </c>
      <c r="F6" s="49">
        <f>第三方产品清单!I102</f>
        <v>29587.739364319499</v>
      </c>
      <c r="G6" s="52">
        <f t="shared" si="0"/>
        <v>29587.739364319499</v>
      </c>
      <c r="H6" s="23">
        <v>42296</v>
      </c>
      <c r="I6" s="23">
        <f>第三方产品清单!J102*7+H6</f>
        <v>42352</v>
      </c>
      <c r="J6" s="23">
        <v>42379</v>
      </c>
      <c r="K6" s="23">
        <v>42429</v>
      </c>
      <c r="L6" s="8" t="str">
        <f t="shared" ca="1" si="1"/>
        <v>延迟交货</v>
      </c>
      <c r="M6" s="45"/>
    </row>
    <row r="7" spans="1:13" ht="25.5" customHeight="1" x14ac:dyDescent="0.15">
      <c r="A7" s="19">
        <v>6</v>
      </c>
      <c r="B7" s="39" t="s">
        <v>28</v>
      </c>
      <c r="C7" s="39" t="s">
        <v>124</v>
      </c>
      <c r="D7" s="39" t="s">
        <v>126</v>
      </c>
      <c r="E7" s="41">
        <v>1</v>
      </c>
      <c r="F7" s="49">
        <f>第三方产品清单!I32</f>
        <v>12000</v>
      </c>
      <c r="G7" s="52">
        <f t="shared" si="0"/>
        <v>12000</v>
      </c>
      <c r="H7" s="23">
        <v>42296</v>
      </c>
      <c r="I7" s="23">
        <v>42339</v>
      </c>
      <c r="J7" s="23">
        <v>42361</v>
      </c>
      <c r="K7" s="23">
        <v>42429</v>
      </c>
      <c r="L7" s="8" t="str">
        <f t="shared" ca="1" si="1"/>
        <v>延迟交货</v>
      </c>
      <c r="M7" s="45"/>
    </row>
    <row r="8" spans="1:13" ht="25.5" customHeight="1" x14ac:dyDescent="0.15">
      <c r="A8" s="19">
        <v>7</v>
      </c>
      <c r="B8" s="39" t="s">
        <v>210</v>
      </c>
      <c r="C8" s="39" t="s">
        <v>29</v>
      </c>
      <c r="D8" s="39" t="s">
        <v>209</v>
      </c>
      <c r="E8" s="41">
        <v>1</v>
      </c>
      <c r="F8" s="49">
        <f>第三方产品清单!I158</f>
        <v>34700</v>
      </c>
      <c r="G8" s="52">
        <f t="shared" si="0"/>
        <v>34700</v>
      </c>
      <c r="H8" s="23">
        <v>42290</v>
      </c>
      <c r="I8" s="23">
        <f>第三方产品清单!J158*7+H8</f>
        <v>42346</v>
      </c>
      <c r="J8" s="23">
        <v>42335</v>
      </c>
      <c r="K8" s="23">
        <v>42429</v>
      </c>
      <c r="L8" s="8" t="str">
        <f t="shared" ca="1" si="1"/>
        <v>准时交货</v>
      </c>
      <c r="M8" s="45"/>
    </row>
    <row r="9" spans="1:13" ht="25.5" customHeight="1" x14ac:dyDescent="0.15">
      <c r="A9" s="19">
        <v>8</v>
      </c>
      <c r="B9" s="39" t="s">
        <v>211</v>
      </c>
      <c r="C9" s="39" t="s">
        <v>29</v>
      </c>
      <c r="D9" s="39" t="s">
        <v>208</v>
      </c>
      <c r="E9" s="41">
        <v>1</v>
      </c>
      <c r="F9" s="49">
        <f>第三方产品清单!I159</f>
        <v>17150</v>
      </c>
      <c r="G9" s="52">
        <f t="shared" si="0"/>
        <v>17150</v>
      </c>
      <c r="H9" s="23">
        <v>42290</v>
      </c>
      <c r="I9" s="23">
        <f>第三方产品清单!J159*7+H9</f>
        <v>42346</v>
      </c>
      <c r="J9" s="23">
        <v>42335</v>
      </c>
      <c r="K9" s="23">
        <v>42429</v>
      </c>
      <c r="L9" s="8" t="str">
        <f t="shared" ca="1" si="1"/>
        <v>准时交货</v>
      </c>
      <c r="M9" s="45"/>
    </row>
    <row r="10" spans="1:13" ht="25.5" customHeight="1" x14ac:dyDescent="0.15">
      <c r="A10" s="19">
        <v>9</v>
      </c>
      <c r="B10" s="39" t="s">
        <v>212</v>
      </c>
      <c r="C10" s="39" t="s">
        <v>29</v>
      </c>
      <c r="D10" s="39" t="s">
        <v>207</v>
      </c>
      <c r="E10" s="41">
        <v>1</v>
      </c>
      <c r="F10" s="49">
        <f>第三方产品清单!I160</f>
        <v>15626</v>
      </c>
      <c r="G10" s="52">
        <f t="shared" si="0"/>
        <v>15626</v>
      </c>
      <c r="H10" s="23">
        <v>42290</v>
      </c>
      <c r="I10" s="23">
        <f>第三方产品清单!J160*7+H10</f>
        <v>42346</v>
      </c>
      <c r="J10" s="23">
        <v>42335</v>
      </c>
      <c r="K10" s="23">
        <v>42429</v>
      </c>
      <c r="L10" s="8" t="str">
        <f t="shared" ca="1" si="1"/>
        <v>准时交货</v>
      </c>
      <c r="M10" s="45"/>
    </row>
    <row r="11" spans="1:13" ht="25.5" customHeight="1" x14ac:dyDescent="0.15">
      <c r="A11" s="19">
        <v>15</v>
      </c>
      <c r="B11" s="39"/>
      <c r="C11" s="39"/>
      <c r="D11" s="39"/>
      <c r="E11" s="41"/>
      <c r="F11" s="49"/>
      <c r="G11" s="52"/>
      <c r="H11" s="23"/>
      <c r="I11" s="23"/>
      <c r="J11" s="23"/>
      <c r="K11" s="23"/>
      <c r="L11" s="8"/>
      <c r="M11" s="45"/>
    </row>
    <row r="12" spans="1:13" ht="25.5" customHeight="1" x14ac:dyDescent="0.15">
      <c r="A12" s="19">
        <v>16</v>
      </c>
      <c r="B12" s="39"/>
      <c r="C12" s="39"/>
      <c r="D12" s="39"/>
      <c r="E12" s="41"/>
      <c r="F12" s="49"/>
      <c r="G12" s="52"/>
      <c r="H12" s="23"/>
      <c r="I12" s="23"/>
      <c r="J12" s="23"/>
      <c r="K12" s="23"/>
      <c r="L12" s="8"/>
      <c r="M12" s="45"/>
    </row>
    <row r="13" spans="1:13" ht="25.5" customHeight="1" x14ac:dyDescent="0.15">
      <c r="A13" s="19">
        <v>17</v>
      </c>
      <c r="B13" s="39"/>
      <c r="C13" s="39"/>
      <c r="D13" s="39"/>
      <c r="E13" s="41"/>
      <c r="F13" s="49"/>
      <c r="G13" s="52"/>
      <c r="H13" s="23"/>
      <c r="I13" s="23"/>
      <c r="J13" s="23"/>
      <c r="K13" s="23"/>
      <c r="L13" s="8"/>
      <c r="M13" s="45"/>
    </row>
    <row r="14" spans="1:13" ht="25.5" customHeight="1" thickBot="1" x14ac:dyDescent="0.2">
      <c r="A14" s="27"/>
      <c r="B14" s="28"/>
      <c r="C14" s="28"/>
      <c r="D14" s="28"/>
      <c r="E14" s="30"/>
      <c r="F14" s="53"/>
      <c r="G14" s="54"/>
      <c r="H14" s="31"/>
      <c r="I14" s="31"/>
      <c r="J14" s="31"/>
      <c r="K14" s="31"/>
      <c r="L14" s="9"/>
      <c r="M14" s="32"/>
    </row>
    <row r="15" spans="1:13" ht="25.5" customHeight="1" x14ac:dyDescent="0.15">
      <c r="G15" s="56">
        <f>SUM(G2:G14)</f>
        <v>121701.7440643195</v>
      </c>
    </row>
    <row r="16" spans="1:13" ht="25.5" customHeight="1" x14ac:dyDescent="0.15">
      <c r="F16" s="55" t="s">
        <v>237</v>
      </c>
      <c r="G16" s="55">
        <f>9338.66+第三方产品清单!I63</f>
        <v>20980.66</v>
      </c>
    </row>
    <row r="17" spans="6:7" ht="25.5" customHeight="1" x14ac:dyDescent="0.15">
      <c r="F17" s="55" t="s">
        <v>245</v>
      </c>
      <c r="G17" s="55">
        <f>165500-10000</f>
        <v>155500</v>
      </c>
    </row>
    <row r="18" spans="6:7" ht="25.5" customHeight="1" x14ac:dyDescent="0.15">
      <c r="F18" s="55" t="s">
        <v>246</v>
      </c>
      <c r="G18" s="55">
        <v>22000</v>
      </c>
    </row>
    <row r="19" spans="6:7" ht="25.5" customHeight="1" x14ac:dyDescent="0.15">
      <c r="G19" s="55">
        <f>G17-G16-G15-944</f>
        <v>11873.595935680496</v>
      </c>
    </row>
    <row r="20" spans="6:7" ht="25.5" customHeight="1" x14ac:dyDescent="0.15">
      <c r="F20" s="25"/>
      <c r="G20" s="25"/>
    </row>
    <row r="21" spans="6:7" ht="25.5" customHeight="1" x14ac:dyDescent="0.15"/>
    <row r="22" spans="6:7" ht="25.5" customHeight="1" x14ac:dyDescent="0.15"/>
  </sheetData>
  <conditionalFormatting sqref="L2:L14">
    <cfRule type="cellIs" dxfId="7" priority="1" stopIfTrue="1" operator="equal">
      <formula>"催促交货"</formula>
    </cfRule>
    <cfRule type="cellIs" dxfId="6" priority="2" stopIfTrue="1" operator="equal">
      <formula>"延迟交货"</formula>
    </cfRule>
  </conditionalFormatting>
  <conditionalFormatting sqref="H2:H13">
    <cfRule type="cellIs" dxfId="5" priority="3" stopIfTrue="1" operator="greaterThan">
      <formula>$I2</formula>
    </cfRule>
    <cfRule type="cellIs" dxfId="4" priority="4" stopIfTrue="1" operator="greaterThan">
      <formula>$K2</formula>
    </cfRule>
  </conditionalFormatting>
  <dataValidations count="6">
    <dataValidation type="list" allowBlank="1" showInputMessage="1" showErrorMessage="1" sqref="D14:D44">
      <formula1>INDIRECT(B14)</formula1>
    </dataValidation>
    <dataValidation type="list" allowBlank="1" showInputMessage="1" showErrorMessage="1" sqref="C14:C65541 B2:B65541">
      <formula1>货物清单</formula1>
    </dataValidation>
    <dataValidation type="custom" allowBlank="1" showErrorMessage="1" errorTitle="日期有误" error="计划到货日期不能晚于最迟交付日期。" sqref="I2:I14">
      <formula1>I2&lt;K2</formula1>
    </dataValidation>
    <dataValidation type="custom" allowBlank="1" showErrorMessage="1" errorTitle="日期错误" error="下单日期不能晚于计划到货日期。" sqref="H2:H14">
      <formula1>H2&lt;I2</formula1>
    </dataValidation>
    <dataValidation type="list" allowBlank="1" showInputMessage="1" showErrorMessage="1" sqref="C2:C13">
      <formula1>INDIRECT($B2)</formula1>
    </dataValidation>
    <dataValidation type="list" allowBlank="1" showInputMessage="1" showErrorMessage="1" sqref="D2:D13">
      <formula1>INDIRECT($C2)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8"/>
  <sheetViews>
    <sheetView tabSelected="1" workbookViewId="0">
      <pane ySplit="1" topLeftCell="A5" activePane="bottomLeft" state="frozen"/>
      <selection pane="bottomLeft" activeCell="D14" sqref="D14"/>
    </sheetView>
  </sheetViews>
  <sheetFormatPr defaultColWidth="10.875" defaultRowHeight="13.5" x14ac:dyDescent="0.15"/>
  <cols>
    <col min="1" max="1" width="6.75" style="25" customWidth="1"/>
    <col min="2" max="2" width="14.375" style="25" customWidth="1"/>
    <col min="3" max="3" width="20.125" style="25" bestFit="1" customWidth="1"/>
    <col min="4" max="4" width="23.25" style="25" customWidth="1"/>
    <col min="5" max="5" width="6.75" style="34" customWidth="1"/>
    <col min="6" max="6" width="13.25" style="33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/>
      <c r="E1" s="13" t="s">
        <v>5</v>
      </c>
      <c r="F1" s="12" t="s">
        <v>4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17</v>
      </c>
      <c r="C2" s="20" t="s">
        <v>30</v>
      </c>
      <c r="D2" s="20" t="s">
        <v>100</v>
      </c>
      <c r="E2" s="22">
        <v>1</v>
      </c>
      <c r="F2" s="21">
        <v>7000</v>
      </c>
      <c r="G2" s="6">
        <f t="shared" ref="G2:G13" si="0">F2*E2</f>
        <v>7000</v>
      </c>
      <c r="H2" s="23">
        <v>42289</v>
      </c>
      <c r="I2" s="23">
        <v>42295</v>
      </c>
      <c r="J2" s="23">
        <v>42296</v>
      </c>
      <c r="K2" s="23">
        <v>42388</v>
      </c>
      <c r="L2" s="48" t="str">
        <f t="shared" ref="L2:L13" ca="1" si="1">IF(H2="","未订货",IF(AND(I2-TODAY()&gt;=7,J2=""),"等待交货",IF(J2="","催促交货",IF(J2&lt;I2,"准时交货","延迟交货"))))</f>
        <v>延迟交货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2">
        <v>1</v>
      </c>
      <c r="F3" s="21">
        <v>5472.23</v>
      </c>
      <c r="G3" s="6">
        <f t="shared" si="0"/>
        <v>5472.23</v>
      </c>
      <c r="H3" s="23">
        <v>42285</v>
      </c>
      <c r="I3" s="23">
        <v>42316</v>
      </c>
      <c r="J3" s="23">
        <v>42285</v>
      </c>
      <c r="K3" s="23">
        <v>42388</v>
      </c>
      <c r="L3" s="8" t="str">
        <f t="shared" ca="1" si="1"/>
        <v>准时交货</v>
      </c>
      <c r="M3" s="24"/>
      <c r="N3" s="26"/>
    </row>
    <row r="4" spans="1:14" ht="25.5" customHeight="1" x14ac:dyDescent="0.15">
      <c r="A4" s="19">
        <v>3</v>
      </c>
      <c r="B4" s="39" t="s">
        <v>25</v>
      </c>
      <c r="C4" s="39" t="s">
        <v>14</v>
      </c>
      <c r="D4" s="39" t="s">
        <v>128</v>
      </c>
      <c r="E4" s="41">
        <v>2</v>
      </c>
      <c r="F4" s="40">
        <f>第三方产品清单!I95</f>
        <v>7383.8175940619994</v>
      </c>
      <c r="G4" s="6">
        <f t="shared" si="0"/>
        <v>14767.635188123999</v>
      </c>
      <c r="H4" s="23">
        <v>42296</v>
      </c>
      <c r="I4" s="23">
        <v>42324</v>
      </c>
      <c r="J4" s="23">
        <v>42347</v>
      </c>
      <c r="K4" s="23">
        <v>42388</v>
      </c>
      <c r="L4" s="8" t="str">
        <f t="shared" ca="1" si="1"/>
        <v>延迟交货</v>
      </c>
      <c r="M4" s="45"/>
    </row>
    <row r="5" spans="1:14" ht="25.5" customHeight="1" x14ac:dyDescent="0.15">
      <c r="A5" s="19">
        <v>4</v>
      </c>
      <c r="B5" s="39" t="s">
        <v>130</v>
      </c>
      <c r="C5" s="39" t="s">
        <v>14</v>
      </c>
      <c r="D5" s="39" t="s">
        <v>129</v>
      </c>
      <c r="E5" s="41">
        <v>2</v>
      </c>
      <c r="F5" s="40">
        <f>第三方产品清单!I96</f>
        <v>858.58344117000001</v>
      </c>
      <c r="G5" s="42">
        <f t="shared" si="0"/>
        <v>1717.16688234</v>
      </c>
      <c r="H5" s="23">
        <v>42296</v>
      </c>
      <c r="I5" s="23">
        <v>42324</v>
      </c>
      <c r="J5" s="23">
        <v>42347</v>
      </c>
      <c r="K5" s="23">
        <v>42388</v>
      </c>
      <c r="L5" s="8" t="str">
        <f t="shared" ca="1" si="1"/>
        <v>延迟交货</v>
      </c>
      <c r="M5" s="45"/>
    </row>
    <row r="6" spans="1:14" ht="25.5" customHeight="1" x14ac:dyDescent="0.15">
      <c r="A6" s="19">
        <v>5</v>
      </c>
      <c r="B6" s="39" t="s">
        <v>24</v>
      </c>
      <c r="C6" s="39" t="s">
        <v>199</v>
      </c>
      <c r="D6" s="39" t="s">
        <v>193</v>
      </c>
      <c r="E6" s="41">
        <v>1</v>
      </c>
      <c r="F6" s="40">
        <v>31200</v>
      </c>
      <c r="G6" s="42">
        <f t="shared" si="0"/>
        <v>31200</v>
      </c>
      <c r="H6" s="23">
        <v>42303</v>
      </c>
      <c r="I6" s="23">
        <v>42387</v>
      </c>
      <c r="J6" s="23">
        <v>42429</v>
      </c>
      <c r="K6" s="23">
        <v>42388</v>
      </c>
      <c r="L6" s="8" t="str">
        <f t="shared" ca="1" si="1"/>
        <v>延迟交货</v>
      </c>
      <c r="M6" s="45"/>
    </row>
    <row r="7" spans="1:14" ht="25.5" customHeight="1" x14ac:dyDescent="0.15">
      <c r="A7" s="19">
        <v>6</v>
      </c>
      <c r="B7" s="39" t="s">
        <v>130</v>
      </c>
      <c r="C7" s="39" t="s">
        <v>38</v>
      </c>
      <c r="D7" s="39" t="s">
        <v>200</v>
      </c>
      <c r="E7" s="41">
        <v>2</v>
      </c>
      <c r="F7" s="40">
        <v>12951.9</v>
      </c>
      <c r="G7" s="42">
        <f t="shared" si="0"/>
        <v>25903.8</v>
      </c>
      <c r="H7" s="23">
        <v>42290</v>
      </c>
      <c r="I7" s="43">
        <f>H7+7*第三方产品清单!H17</f>
        <v>42290</v>
      </c>
      <c r="J7" s="43">
        <v>42325</v>
      </c>
      <c r="K7" s="23">
        <v>42388</v>
      </c>
      <c r="L7" s="8" t="str">
        <f t="shared" ca="1" si="1"/>
        <v>延迟交货</v>
      </c>
      <c r="M7" s="45"/>
    </row>
    <row r="8" spans="1:14" ht="25.5" customHeight="1" x14ac:dyDescent="0.15">
      <c r="A8" s="19">
        <v>7</v>
      </c>
      <c r="B8" s="39" t="s">
        <v>28</v>
      </c>
      <c r="C8" s="39" t="s">
        <v>124</v>
      </c>
      <c r="D8" s="39" t="s">
        <v>125</v>
      </c>
      <c r="E8" s="41">
        <v>1</v>
      </c>
      <c r="F8" s="40">
        <v>15000</v>
      </c>
      <c r="G8" s="42">
        <f t="shared" si="0"/>
        <v>15000</v>
      </c>
      <c r="H8" s="23">
        <v>42309</v>
      </c>
      <c r="I8" s="43">
        <f>H8+7*第三方产品清单!H21</f>
        <v>42309</v>
      </c>
      <c r="J8" s="43">
        <v>42361</v>
      </c>
      <c r="K8" s="23">
        <v>42388</v>
      </c>
      <c r="L8" s="8" t="str">
        <f t="shared" ca="1" si="1"/>
        <v>延迟交货</v>
      </c>
      <c r="M8" s="45"/>
    </row>
    <row r="9" spans="1:14" ht="25.5" customHeight="1" x14ac:dyDescent="0.15">
      <c r="A9" s="19">
        <v>8</v>
      </c>
      <c r="B9" s="39" t="s">
        <v>130</v>
      </c>
      <c r="C9" s="39" t="s">
        <v>230</v>
      </c>
      <c r="D9" s="39" t="s">
        <v>232</v>
      </c>
      <c r="E9" s="41">
        <v>2</v>
      </c>
      <c r="F9" s="40">
        <v>123</v>
      </c>
      <c r="G9" s="42">
        <f t="shared" si="0"/>
        <v>246</v>
      </c>
      <c r="H9" s="23">
        <v>42292</v>
      </c>
      <c r="I9" s="43">
        <f>H9+7*第三方产品清单!H18</f>
        <v>42292</v>
      </c>
      <c r="J9" s="43">
        <v>42293</v>
      </c>
      <c r="K9" s="23">
        <v>42388</v>
      </c>
      <c r="L9" s="8" t="str">
        <f t="shared" ca="1" si="1"/>
        <v>延迟交货</v>
      </c>
      <c r="M9" s="45"/>
    </row>
    <row r="10" spans="1:14" ht="25.5" customHeight="1" x14ac:dyDescent="0.15">
      <c r="A10" s="19">
        <v>9</v>
      </c>
      <c r="B10" s="39" t="s">
        <v>13</v>
      </c>
      <c r="C10" s="39" t="s">
        <v>14</v>
      </c>
      <c r="D10" s="39" t="s">
        <v>127</v>
      </c>
      <c r="E10" s="41">
        <v>2</v>
      </c>
      <c r="F10" s="40">
        <f>第三方产品清单!I98</f>
        <v>14252.485123421999</v>
      </c>
      <c r="G10" s="42">
        <f t="shared" si="0"/>
        <v>28504.970246843997</v>
      </c>
      <c r="H10" s="43">
        <v>42255</v>
      </c>
      <c r="I10" s="43">
        <f>H10+7*第三方产品清单!H94</f>
        <v>42255</v>
      </c>
      <c r="J10" s="43">
        <v>42320</v>
      </c>
      <c r="K10" s="23">
        <v>42388</v>
      </c>
      <c r="L10" s="8" t="str">
        <f t="shared" ca="1" si="1"/>
        <v>延迟交货</v>
      </c>
      <c r="M10" s="45"/>
    </row>
    <row r="11" spans="1:14" ht="25.5" customHeight="1" x14ac:dyDescent="0.15">
      <c r="A11" s="19">
        <v>10</v>
      </c>
      <c r="B11" s="39" t="s">
        <v>24</v>
      </c>
      <c r="C11" s="39" t="s">
        <v>199</v>
      </c>
      <c r="D11" s="39" t="s">
        <v>169</v>
      </c>
      <c r="E11" s="41">
        <v>1</v>
      </c>
      <c r="F11" s="40">
        <f>第三方产品清单!I114</f>
        <v>28818</v>
      </c>
      <c r="G11" s="42">
        <f t="shared" si="0"/>
        <v>28818</v>
      </c>
      <c r="H11" s="43">
        <v>42269</v>
      </c>
      <c r="I11" s="43">
        <v>42387</v>
      </c>
      <c r="J11" s="43"/>
      <c r="K11" s="23">
        <v>42388</v>
      </c>
      <c r="L11" s="8" t="str">
        <f t="shared" ca="1" si="1"/>
        <v>催促交货</v>
      </c>
      <c r="M11" s="45"/>
    </row>
    <row r="12" spans="1:14" ht="25.5" customHeight="1" x14ac:dyDescent="0.15">
      <c r="A12" s="19">
        <v>11</v>
      </c>
      <c r="B12" s="39" t="s">
        <v>24</v>
      </c>
      <c r="C12" s="39" t="s">
        <v>199</v>
      </c>
      <c r="D12" s="39" t="s">
        <v>170</v>
      </c>
      <c r="E12" s="41">
        <v>1</v>
      </c>
      <c r="F12" s="40">
        <f>第三方产品清单!I122</f>
        <v>31779</v>
      </c>
      <c r="G12" s="42">
        <f t="shared" si="0"/>
        <v>31779</v>
      </c>
      <c r="H12" s="43">
        <v>42269</v>
      </c>
      <c r="I12" s="43">
        <v>42387</v>
      </c>
      <c r="J12" s="43">
        <v>42429</v>
      </c>
      <c r="K12" s="23">
        <v>42388</v>
      </c>
      <c r="L12" s="8" t="str">
        <f t="shared" ca="1" si="1"/>
        <v>延迟交货</v>
      </c>
      <c r="M12" s="45"/>
    </row>
    <row r="13" spans="1:14" ht="25.5" customHeight="1" x14ac:dyDescent="0.15">
      <c r="A13" s="19">
        <v>12</v>
      </c>
      <c r="B13" s="39" t="s">
        <v>239</v>
      </c>
      <c r="C13" s="39" t="s">
        <v>238</v>
      </c>
      <c r="D13" s="39" t="s">
        <v>240</v>
      </c>
      <c r="E13" s="41">
        <v>1</v>
      </c>
      <c r="F13" s="40">
        <v>4450</v>
      </c>
      <c r="G13" s="42">
        <f t="shared" si="0"/>
        <v>4450</v>
      </c>
      <c r="H13" s="43">
        <v>42303</v>
      </c>
      <c r="I13" s="43">
        <v>42307</v>
      </c>
      <c r="J13" s="43">
        <v>42310</v>
      </c>
      <c r="K13" s="23">
        <v>42388</v>
      </c>
      <c r="L13" s="8" t="str">
        <f t="shared" ca="1" si="1"/>
        <v>延迟交货</v>
      </c>
      <c r="M13" s="45"/>
    </row>
    <row r="14" spans="1:14" ht="25.5" customHeight="1" x14ac:dyDescent="0.15">
      <c r="A14" s="19">
        <v>13</v>
      </c>
      <c r="B14" s="39" t="s">
        <v>22</v>
      </c>
      <c r="C14" s="39"/>
      <c r="D14" s="39"/>
      <c r="E14" s="41"/>
      <c r="F14" s="40"/>
      <c r="G14" s="42"/>
      <c r="H14" s="43"/>
      <c r="I14" s="43"/>
      <c r="J14" s="43"/>
      <c r="K14" s="43"/>
      <c r="L14" s="44"/>
      <c r="M14" s="45"/>
    </row>
    <row r="15" spans="1:14" ht="25.5" customHeight="1" x14ac:dyDescent="0.15">
      <c r="A15" s="19">
        <v>14</v>
      </c>
      <c r="B15" s="39" t="s">
        <v>22</v>
      </c>
      <c r="C15" s="39"/>
      <c r="D15" s="39"/>
      <c r="E15" s="41"/>
      <c r="F15" s="40"/>
      <c r="G15" s="42"/>
      <c r="H15" s="43"/>
      <c r="I15" s="43"/>
      <c r="J15" s="43"/>
      <c r="K15" s="43"/>
      <c r="L15" s="44"/>
      <c r="M15" s="45"/>
    </row>
    <row r="16" spans="1:14" ht="25.5" customHeight="1" x14ac:dyDescent="0.15">
      <c r="A16" s="19">
        <v>15</v>
      </c>
      <c r="B16" s="39" t="s">
        <v>22</v>
      </c>
      <c r="C16" s="39"/>
      <c r="D16" s="39"/>
      <c r="E16" s="41"/>
      <c r="F16" s="40"/>
      <c r="G16" s="42"/>
      <c r="H16" s="43"/>
      <c r="I16" s="43"/>
      <c r="J16" s="43"/>
      <c r="K16" s="43"/>
      <c r="L16" s="44"/>
      <c r="M16" s="45"/>
    </row>
    <row r="17" spans="1:13" ht="25.5" customHeight="1" x14ac:dyDescent="0.15">
      <c r="A17" s="19">
        <v>16</v>
      </c>
      <c r="B17" s="39" t="s">
        <v>117</v>
      </c>
      <c r="C17" s="39"/>
      <c r="D17" s="39"/>
      <c r="E17" s="41"/>
      <c r="F17" s="40"/>
      <c r="G17" s="42"/>
      <c r="H17" s="43"/>
      <c r="I17" s="43"/>
      <c r="J17" s="43"/>
      <c r="K17" s="43"/>
      <c r="L17" s="44"/>
      <c r="M17" s="45"/>
    </row>
    <row r="18" spans="1:13" ht="25.5" customHeight="1" x14ac:dyDescent="0.15">
      <c r="A18" s="19">
        <v>17</v>
      </c>
      <c r="B18" s="39" t="s">
        <v>117</v>
      </c>
      <c r="C18" s="39"/>
      <c r="D18" s="39"/>
      <c r="E18" s="41"/>
      <c r="F18" s="40"/>
      <c r="G18" s="42"/>
      <c r="H18" s="43"/>
      <c r="I18" s="43"/>
      <c r="J18" s="43"/>
      <c r="K18" s="43"/>
      <c r="L18" s="44"/>
      <c r="M18" s="45"/>
    </row>
    <row r="19" spans="1:13" ht="25.5" customHeight="1" x14ac:dyDescent="0.15">
      <c r="A19" s="38"/>
      <c r="B19" s="39"/>
      <c r="C19" s="39"/>
      <c r="D19" s="39"/>
      <c r="E19" s="41"/>
      <c r="F19" s="40"/>
      <c r="G19" s="42"/>
      <c r="H19" s="43"/>
      <c r="I19" s="43"/>
      <c r="J19" s="43"/>
      <c r="K19" s="43"/>
      <c r="L19" s="44"/>
      <c r="M19" s="45"/>
    </row>
    <row r="20" spans="1:13" ht="25.5" customHeight="1" x14ac:dyDescent="0.15">
      <c r="A20" s="38"/>
      <c r="B20" s="39"/>
      <c r="C20" s="39"/>
      <c r="D20" s="39"/>
      <c r="E20" s="41"/>
      <c r="F20" s="40"/>
      <c r="G20" s="42"/>
      <c r="H20" s="43"/>
      <c r="I20" s="43"/>
      <c r="J20" s="43"/>
      <c r="K20" s="43"/>
      <c r="L20" s="44"/>
      <c r="M20" s="45"/>
    </row>
    <row r="21" spans="1:13" ht="25.5" customHeight="1" thickBot="1" x14ac:dyDescent="0.2">
      <c r="A21" s="27"/>
      <c r="B21" s="28"/>
      <c r="C21" s="28"/>
      <c r="D21" s="28"/>
      <c r="E21" s="30"/>
      <c r="F21" s="29"/>
      <c r="G21" s="7"/>
      <c r="H21" s="31"/>
      <c r="I21" s="31"/>
      <c r="J21" s="31"/>
      <c r="K21" s="31"/>
      <c r="L21" s="9"/>
      <c r="M21" s="32"/>
    </row>
    <row r="22" spans="1:13" ht="25.5" customHeight="1" x14ac:dyDescent="0.15">
      <c r="G22" s="46">
        <f>SUM(G2:G21)</f>
        <v>194858.802317308</v>
      </c>
    </row>
    <row r="23" spans="1:13" ht="25.5" customHeight="1" x14ac:dyDescent="0.15">
      <c r="F23" s="33" t="s">
        <v>241</v>
      </c>
      <c r="G23" s="33">
        <f>1752+659</f>
        <v>2411</v>
      </c>
    </row>
    <row r="24" spans="1:13" ht="25.5" customHeight="1" x14ac:dyDescent="0.15">
      <c r="F24" s="33" t="s">
        <v>245</v>
      </c>
      <c r="G24" s="33">
        <v>450000</v>
      </c>
    </row>
    <row r="25" spans="1:13" ht="25.5" customHeight="1" x14ac:dyDescent="0.15">
      <c r="F25" s="33" t="s">
        <v>246</v>
      </c>
      <c r="G25" s="33">
        <v>100000</v>
      </c>
    </row>
    <row r="26" spans="1:13" ht="25.5" customHeight="1" x14ac:dyDescent="0.15">
      <c r="G26" s="33">
        <f>G24-G22-G23-G27-124660-1950-1500-5947-16897-5315.52</f>
        <v>78091.677682691996</v>
      </c>
    </row>
    <row r="27" spans="1:13" ht="25.5" customHeight="1" x14ac:dyDescent="0.15">
      <c r="F27" s="33" t="s">
        <v>258</v>
      </c>
      <c r="G27" s="33">
        <f>5*3140*1.17</f>
        <v>18369</v>
      </c>
    </row>
    <row r="28" spans="1:13" ht="25.5" customHeight="1" x14ac:dyDescent="0.15"/>
  </sheetData>
  <conditionalFormatting sqref="L2:L21">
    <cfRule type="cellIs" dxfId="3" priority="1" stopIfTrue="1" operator="equal">
      <formula>"催促交货"</formula>
    </cfRule>
    <cfRule type="cellIs" dxfId="2" priority="2" stopIfTrue="1" operator="equal">
      <formula>"延迟交货"</formula>
    </cfRule>
  </conditionalFormatting>
  <conditionalFormatting sqref="H2:H20">
    <cfRule type="cellIs" dxfId="1" priority="3" stopIfTrue="1" operator="greaterThan">
      <formula>$I2</formula>
    </cfRule>
    <cfRule type="cellIs" dxfId="0" priority="4" stopIfTrue="1" operator="greaterThan">
      <formula>$K2</formula>
    </cfRule>
  </conditionalFormatting>
  <dataValidations count="6">
    <dataValidation type="custom" allowBlank="1" showErrorMessage="1" errorTitle="日期有误" error="计划到货日期不能晚于最迟交付日期。" sqref="I2:I21">
      <formula1>I2&lt;K2</formula1>
    </dataValidation>
    <dataValidation type="custom" allowBlank="1" showErrorMessage="1" errorTitle="日期错误" error="下单日期不能晚于计划到货日期。" sqref="H2:H21">
      <formula1>H2&lt;I2</formula1>
    </dataValidation>
    <dataValidation type="list" allowBlank="1" showInputMessage="1" showErrorMessage="1" sqref="C2:C20">
      <formula1>INDIRECT($B2)</formula1>
    </dataValidation>
    <dataValidation type="list" allowBlank="1" showInputMessage="1" showErrorMessage="1" sqref="D2:D20">
      <formula1>INDIRECT($C2)</formula1>
    </dataValidation>
    <dataValidation type="list" allowBlank="1" showInputMessage="1" showErrorMessage="1" sqref="D21:D50">
      <formula1>INDIRECT(B21)</formula1>
    </dataValidation>
    <dataValidation type="list" allowBlank="1" showInputMessage="1" showErrorMessage="1" sqref="C21:C23 B2:B23 B24:C65547">
      <formula1>货物清单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H1" workbookViewId="0">
      <selection activeCell="M17" sqref="M17"/>
    </sheetView>
  </sheetViews>
  <sheetFormatPr defaultColWidth="9.125" defaultRowHeight="13.5" x14ac:dyDescent="0.15"/>
  <cols>
    <col min="1" max="1" width="19.375" style="4" customWidth="1"/>
    <col min="2" max="2" width="13.5" style="4" customWidth="1"/>
    <col min="3" max="3" width="14.375" style="4" customWidth="1"/>
    <col min="4" max="4" width="19.625" style="4" customWidth="1"/>
    <col min="5" max="5" width="25.375" style="4" bestFit="1" customWidth="1"/>
    <col min="6" max="6" width="29.125" style="4" customWidth="1"/>
    <col min="7" max="7" width="10.25" style="4" customWidth="1"/>
    <col min="8" max="8" width="15.625" style="4" customWidth="1"/>
    <col min="9" max="9" width="20.5" style="4" customWidth="1"/>
    <col min="10" max="10" width="21.75" style="4" customWidth="1"/>
    <col min="11" max="11" width="34.5" style="4" customWidth="1"/>
    <col min="12" max="12" width="13.625" style="4" customWidth="1"/>
    <col min="13" max="16" width="17.5" style="4" customWidth="1"/>
    <col min="17" max="17" width="14.375" style="4" customWidth="1"/>
    <col min="18" max="18" width="21.5" style="4" customWidth="1"/>
    <col min="19" max="19" width="24.75" style="4" customWidth="1"/>
    <col min="20" max="20" width="17" style="4" customWidth="1"/>
    <col min="21" max="21" width="20.375" style="4" customWidth="1"/>
    <col min="22" max="22" width="17" style="4" customWidth="1"/>
    <col min="23" max="23" width="11.25" style="4" customWidth="1"/>
    <col min="24" max="16384" width="9.125" style="4"/>
  </cols>
  <sheetData>
    <row r="1" spans="1:22" s="1" customFormat="1" ht="18.75" customHeight="1" x14ac:dyDescent="0.15">
      <c r="A1" s="1" t="s">
        <v>13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130</v>
      </c>
      <c r="K1" s="1" t="s">
        <v>24</v>
      </c>
      <c r="L1" s="1" t="s">
        <v>25</v>
      </c>
      <c r="M1" s="1" t="s">
        <v>26</v>
      </c>
      <c r="N1" s="1" t="s">
        <v>210</v>
      </c>
      <c r="O1" s="1" t="s">
        <v>211</v>
      </c>
      <c r="P1" s="1" t="s">
        <v>212</v>
      </c>
      <c r="Q1" s="1" t="s">
        <v>27</v>
      </c>
      <c r="R1" s="1" t="s">
        <v>248</v>
      </c>
      <c r="S1" s="1" t="s">
        <v>28</v>
      </c>
      <c r="T1" s="1" t="s">
        <v>105</v>
      </c>
      <c r="U1" s="1" t="s">
        <v>239</v>
      </c>
      <c r="V1" s="1" t="s">
        <v>113</v>
      </c>
    </row>
    <row r="2" spans="1:22" ht="18.75" customHeight="1" x14ac:dyDescent="0.15">
      <c r="A2" s="4" t="s">
        <v>14</v>
      </c>
      <c r="B2" s="4" t="s">
        <v>29</v>
      </c>
      <c r="C2" s="4" t="s">
        <v>14</v>
      </c>
      <c r="D2" s="4" t="s">
        <v>30</v>
      </c>
      <c r="E2" s="4" t="s">
        <v>201</v>
      </c>
      <c r="F2" s="4" t="s">
        <v>31</v>
      </c>
      <c r="G2" s="4" t="s">
        <v>31</v>
      </c>
      <c r="H2" s="4" t="s">
        <v>14</v>
      </c>
      <c r="I2" s="5" t="s">
        <v>106</v>
      </c>
      <c r="J2" s="4" t="s">
        <v>32</v>
      </c>
      <c r="K2" s="4" t="s">
        <v>199</v>
      </c>
      <c r="L2" s="4" t="s">
        <v>14</v>
      </c>
      <c r="M2" s="4" t="s">
        <v>33</v>
      </c>
      <c r="N2" s="4" t="s">
        <v>29</v>
      </c>
      <c r="O2" s="4" t="s">
        <v>29</v>
      </c>
      <c r="P2" s="4" t="s">
        <v>29</v>
      </c>
      <c r="R2" s="57" t="s">
        <v>260</v>
      </c>
      <c r="S2" s="4" t="s">
        <v>124</v>
      </c>
      <c r="T2" s="5" t="s">
        <v>107</v>
      </c>
      <c r="U2" s="5" t="s">
        <v>238</v>
      </c>
      <c r="V2" s="4" t="s">
        <v>14</v>
      </c>
    </row>
    <row r="3" spans="1:22" ht="18.75" customHeight="1" x14ac:dyDescent="0.15">
      <c r="A3" s="4" t="s">
        <v>34</v>
      </c>
      <c r="B3" s="4" t="s">
        <v>35</v>
      </c>
      <c r="C3" s="4" t="s">
        <v>36</v>
      </c>
      <c r="D3" s="4" t="s">
        <v>252</v>
      </c>
      <c r="F3" s="4" t="s">
        <v>203</v>
      </c>
      <c r="G3" s="4" t="s">
        <v>203</v>
      </c>
      <c r="J3" s="4" t="s">
        <v>30</v>
      </c>
      <c r="L3" s="4" t="s">
        <v>32</v>
      </c>
      <c r="M3" s="4" t="s">
        <v>37</v>
      </c>
    </row>
    <row r="4" spans="1:22" ht="18.75" customHeight="1" x14ac:dyDescent="0.15">
      <c r="B4" s="4" t="s">
        <v>108</v>
      </c>
      <c r="J4" s="4" t="s">
        <v>230</v>
      </c>
      <c r="L4" s="4" t="s">
        <v>124</v>
      </c>
    </row>
    <row r="5" spans="1:22" ht="18.75" customHeight="1" x14ac:dyDescent="0.15">
      <c r="J5" s="4" t="s">
        <v>14</v>
      </c>
    </row>
    <row r="6" spans="1:22" ht="18.75" customHeight="1" x14ac:dyDescent="0.15">
      <c r="J6" s="4" t="s">
        <v>38</v>
      </c>
    </row>
    <row r="7" spans="1:22" ht="18.75" customHeight="1" x14ac:dyDescent="0.15"/>
    <row r="8" spans="1:22" ht="18.75" customHeight="1" x14ac:dyDescent="0.15"/>
    <row r="9" spans="1:22" ht="18.75" customHeight="1" x14ac:dyDescent="0.15"/>
    <row r="10" spans="1:22" ht="18.75" customHeight="1" x14ac:dyDescent="0.15"/>
    <row r="11" spans="1:22" ht="18.75" customHeight="1" x14ac:dyDescent="0.15"/>
    <row r="12" spans="1:22" s="2" customFormat="1" ht="18.75" customHeight="1" x14ac:dyDescent="0.15">
      <c r="A12" s="2" t="str">
        <f>A2</f>
        <v>SchwarzBeck</v>
      </c>
      <c r="B12" s="2" t="s">
        <v>29</v>
      </c>
      <c r="C12" s="2" t="s">
        <v>36</v>
      </c>
      <c r="D12" s="2" t="s">
        <v>30</v>
      </c>
      <c r="E12" s="2" t="s">
        <v>38</v>
      </c>
      <c r="F12" s="2" t="s">
        <v>31</v>
      </c>
      <c r="G12" s="2" t="s">
        <v>35</v>
      </c>
      <c r="H12" s="2" t="s">
        <v>33</v>
      </c>
      <c r="I12" s="2" t="str">
        <f>同轴线缆</f>
        <v>TOPCON</v>
      </c>
      <c r="J12" s="2" t="str">
        <f>J2</f>
        <v>未知</v>
      </c>
      <c r="K12" s="2" t="str">
        <f>PreAmplifier</f>
        <v>Miteq</v>
      </c>
      <c r="L12" s="2" t="s">
        <v>108</v>
      </c>
      <c r="M12" s="2" t="s">
        <v>252</v>
      </c>
      <c r="Q12" s="2" t="s">
        <v>124</v>
      </c>
      <c r="R12" s="2" t="s">
        <v>260</v>
      </c>
      <c r="S12" s="2" t="s">
        <v>230</v>
      </c>
      <c r="T12" s="2" t="s">
        <v>203</v>
      </c>
      <c r="U12" s="2" t="s">
        <v>238</v>
      </c>
    </row>
    <row r="13" spans="1:22" ht="18.75" customHeight="1" x14ac:dyDescent="0.15">
      <c r="A13" s="4" t="s">
        <v>39</v>
      </c>
      <c r="B13" s="37" t="s">
        <v>209</v>
      </c>
      <c r="C13" s="3" t="s">
        <v>40</v>
      </c>
      <c r="D13" s="4" t="s">
        <v>202</v>
      </c>
      <c r="E13" s="5" t="s">
        <v>222</v>
      </c>
      <c r="F13" s="4" t="s">
        <v>41</v>
      </c>
      <c r="G13" s="3" t="s">
        <v>42</v>
      </c>
      <c r="H13" s="4" t="s">
        <v>137</v>
      </c>
      <c r="I13" s="4" t="s">
        <v>43</v>
      </c>
      <c r="J13" s="4" t="s">
        <v>57</v>
      </c>
      <c r="K13" s="4" t="s">
        <v>169</v>
      </c>
      <c r="L13" s="4" t="s">
        <v>109</v>
      </c>
      <c r="M13" s="4" t="s">
        <v>253</v>
      </c>
      <c r="Q13" s="4" t="s">
        <v>126</v>
      </c>
      <c r="R13" s="4" t="s">
        <v>262</v>
      </c>
      <c r="S13" s="4" t="s">
        <v>233</v>
      </c>
      <c r="T13" s="4" t="s">
        <v>204</v>
      </c>
      <c r="U13" s="4" t="s">
        <v>240</v>
      </c>
    </row>
    <row r="14" spans="1:22" ht="18.75" customHeight="1" x14ac:dyDescent="0.15">
      <c r="A14" s="4" t="s">
        <v>127</v>
      </c>
      <c r="B14" s="37" t="s">
        <v>207</v>
      </c>
      <c r="D14" s="4" t="s">
        <v>46</v>
      </c>
      <c r="E14" s="4" t="s">
        <v>200</v>
      </c>
      <c r="F14" s="4" t="s">
        <v>47</v>
      </c>
      <c r="H14" s="4" t="s">
        <v>138</v>
      </c>
      <c r="I14" s="4" t="s">
        <v>48</v>
      </c>
      <c r="J14" s="4" t="s">
        <v>61</v>
      </c>
      <c r="K14" s="4" t="s">
        <v>171</v>
      </c>
      <c r="Q14" s="4" t="s">
        <v>125</v>
      </c>
      <c r="R14" s="4" t="s">
        <v>261</v>
      </c>
      <c r="S14" s="4" t="s">
        <v>234</v>
      </c>
      <c r="T14" s="4" t="s">
        <v>205</v>
      </c>
    </row>
    <row r="15" spans="1:22" ht="18.75" customHeight="1" x14ac:dyDescent="0.15">
      <c r="A15" s="4" t="s">
        <v>45</v>
      </c>
      <c r="B15" s="37" t="s">
        <v>208</v>
      </c>
      <c r="D15" s="4" t="s">
        <v>214</v>
      </c>
      <c r="F15" s="4" t="s">
        <v>51</v>
      </c>
      <c r="I15" s="4" t="s">
        <v>52</v>
      </c>
      <c r="J15" s="4" t="s">
        <v>226</v>
      </c>
      <c r="K15" s="4" t="s">
        <v>170</v>
      </c>
      <c r="Q15" s="4" t="s">
        <v>264</v>
      </c>
      <c r="R15" s="4" t="s">
        <v>263</v>
      </c>
      <c r="S15" s="4" t="s">
        <v>232</v>
      </c>
    </row>
    <row r="16" spans="1:22" x14ac:dyDescent="0.15">
      <c r="A16" s="4" t="s">
        <v>50</v>
      </c>
      <c r="D16" s="4" t="s">
        <v>213</v>
      </c>
      <c r="F16" s="4" t="s">
        <v>55</v>
      </c>
      <c r="I16" s="4" t="s">
        <v>56</v>
      </c>
      <c r="J16" s="4" t="s">
        <v>227</v>
      </c>
      <c r="K16" s="4" t="s">
        <v>172</v>
      </c>
      <c r="Q16" s="4" t="s">
        <v>44</v>
      </c>
    </row>
    <row r="17" spans="1:17" x14ac:dyDescent="0.15">
      <c r="A17" s="4" t="s">
        <v>54</v>
      </c>
      <c r="F17" s="4" t="s">
        <v>59</v>
      </c>
      <c r="I17" s="4" t="s">
        <v>60</v>
      </c>
      <c r="J17" s="4" t="s">
        <v>228</v>
      </c>
      <c r="K17" s="4" t="s">
        <v>193</v>
      </c>
      <c r="Q17" s="4" t="s">
        <v>49</v>
      </c>
    </row>
    <row r="18" spans="1:17" x14ac:dyDescent="0.15">
      <c r="A18" s="4" t="s">
        <v>58</v>
      </c>
      <c r="F18" s="4" t="s">
        <v>111</v>
      </c>
      <c r="I18" s="4" t="s">
        <v>64</v>
      </c>
      <c r="J18" s="4" t="s">
        <v>223</v>
      </c>
      <c r="Q18" s="4" t="s">
        <v>53</v>
      </c>
    </row>
    <row r="19" spans="1:17" x14ac:dyDescent="0.15">
      <c r="A19" s="4" t="s">
        <v>62</v>
      </c>
      <c r="F19" s="4" t="s">
        <v>63</v>
      </c>
      <c r="I19" s="4" t="s">
        <v>68</v>
      </c>
      <c r="J19" s="4" t="s">
        <v>224</v>
      </c>
    </row>
    <row r="20" spans="1:17" x14ac:dyDescent="0.15">
      <c r="A20" s="4" t="s">
        <v>66</v>
      </c>
      <c r="F20" s="4" t="s">
        <v>67</v>
      </c>
      <c r="I20" s="4" t="s">
        <v>72</v>
      </c>
      <c r="J20" s="4" t="s">
        <v>259</v>
      </c>
    </row>
    <row r="21" spans="1:17" x14ac:dyDescent="0.15">
      <c r="A21" s="4" t="s">
        <v>70</v>
      </c>
      <c r="F21" s="4" t="s">
        <v>71</v>
      </c>
      <c r="I21" s="4" t="s">
        <v>75</v>
      </c>
    </row>
    <row r="22" spans="1:17" x14ac:dyDescent="0.15">
      <c r="A22" s="4" t="s">
        <v>73</v>
      </c>
      <c r="F22" s="4" t="s">
        <v>74</v>
      </c>
      <c r="I22" s="4" t="s">
        <v>78</v>
      </c>
    </row>
    <row r="23" spans="1:17" x14ac:dyDescent="0.15">
      <c r="A23" s="4" t="s">
        <v>76</v>
      </c>
      <c r="F23" s="4" t="s">
        <v>77</v>
      </c>
      <c r="I23" s="4" t="s">
        <v>81</v>
      </c>
    </row>
    <row r="24" spans="1:17" x14ac:dyDescent="0.15">
      <c r="A24" s="4" t="s">
        <v>79</v>
      </c>
      <c r="F24" s="4" t="s">
        <v>80</v>
      </c>
      <c r="I24" s="4" t="s">
        <v>83</v>
      </c>
    </row>
    <row r="25" spans="1:17" x14ac:dyDescent="0.15">
      <c r="A25" s="4" t="s">
        <v>206</v>
      </c>
      <c r="F25" s="4" t="s">
        <v>82</v>
      </c>
      <c r="I25" s="4" t="s">
        <v>84</v>
      </c>
    </row>
    <row r="26" spans="1:17" x14ac:dyDescent="0.15">
      <c r="A26" s="4" t="s">
        <v>112</v>
      </c>
      <c r="I26" s="4" t="s">
        <v>85</v>
      </c>
    </row>
    <row r="27" spans="1:17" s="2" customFormat="1" x14ac:dyDescent="0.15">
      <c r="I27" s="4" t="s">
        <v>86</v>
      </c>
    </row>
    <row r="28" spans="1:17" s="3" customFormat="1" x14ac:dyDescent="0.15">
      <c r="I28" s="3" t="s">
        <v>87</v>
      </c>
    </row>
    <row r="29" spans="1:17" x14ac:dyDescent="0.15">
      <c r="I29" s="3" t="s">
        <v>88</v>
      </c>
    </row>
    <row r="30" spans="1:17" x14ac:dyDescent="0.15">
      <c r="I30" s="3" t="s">
        <v>89</v>
      </c>
    </row>
    <row r="31" spans="1:17" x14ac:dyDescent="0.15">
      <c r="I31" s="3" t="s">
        <v>90</v>
      </c>
    </row>
    <row r="32" spans="1:17" x14ac:dyDescent="0.15">
      <c r="I32" s="3" t="s">
        <v>91</v>
      </c>
    </row>
    <row r="33" spans="9:9" x14ac:dyDescent="0.15">
      <c r="I33" s="3" t="s">
        <v>92</v>
      </c>
    </row>
    <row r="34" spans="9:9" x14ac:dyDescent="0.15">
      <c r="I34" s="3" t="s">
        <v>93</v>
      </c>
    </row>
    <row r="35" spans="9:9" x14ac:dyDescent="0.15">
      <c r="I35" s="3" t="s">
        <v>94</v>
      </c>
    </row>
    <row r="36" spans="9:9" x14ac:dyDescent="0.15">
      <c r="I36" s="4" t="s">
        <v>95</v>
      </c>
    </row>
    <row r="37" spans="9:9" x14ac:dyDescent="0.15">
      <c r="I37" s="4" t="s">
        <v>96</v>
      </c>
    </row>
    <row r="38" spans="9:9" x14ac:dyDescent="0.15">
      <c r="I38" s="4" t="s">
        <v>97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66"/>
  <sheetViews>
    <sheetView topLeftCell="E1" workbookViewId="0">
      <pane ySplit="2" topLeftCell="A96" activePane="bottomLeft" state="frozen"/>
      <selection pane="bottomLeft" activeCell="J102" sqref="J102"/>
    </sheetView>
  </sheetViews>
  <sheetFormatPr defaultRowHeight="15.75" x14ac:dyDescent="0.25"/>
  <cols>
    <col min="1" max="1" width="26.375" style="87" hidden="1" customWidth="1"/>
    <col min="2" max="2" width="11.125" style="77" bestFit="1" customWidth="1"/>
    <col min="3" max="3" width="21.125" style="87" customWidth="1"/>
    <col min="4" max="4" width="23.25" style="87" bestFit="1" customWidth="1"/>
    <col min="5" max="5" width="27.375" style="77" customWidth="1"/>
    <col min="6" max="6" width="60.875" style="114" bestFit="1" customWidth="1"/>
    <col min="7" max="7" width="11.75" style="115" bestFit="1" customWidth="1"/>
    <col min="8" max="8" width="10.875" style="116" bestFit="1" customWidth="1"/>
    <col min="9" max="9" width="10.875" style="117" bestFit="1" customWidth="1"/>
    <col min="10" max="10" width="11.375" style="87" bestFit="1" customWidth="1"/>
    <col min="11" max="11" width="15.125" style="87" customWidth="1"/>
    <col min="12" max="13" width="7.875" style="87" bestFit="1" customWidth="1"/>
    <col min="14" max="14" width="6.125" style="118" bestFit="1" customWidth="1"/>
    <col min="15" max="15" width="8.625" style="118" bestFit="1" customWidth="1"/>
    <col min="16" max="256" width="9" style="87"/>
    <col min="257" max="257" width="0" style="87" hidden="1" customWidth="1"/>
    <col min="258" max="258" width="11.125" style="87" bestFit="1" customWidth="1"/>
    <col min="259" max="259" width="21.125" style="87" customWidth="1"/>
    <col min="260" max="260" width="23.25" style="87" bestFit="1" customWidth="1"/>
    <col min="261" max="261" width="27.375" style="87" customWidth="1"/>
    <col min="262" max="262" width="60.875" style="87" bestFit="1" customWidth="1"/>
    <col min="263" max="263" width="11.75" style="87" bestFit="1" customWidth="1"/>
    <col min="264" max="265" width="10.875" style="87" bestFit="1" customWidth="1"/>
    <col min="266" max="266" width="11.375" style="87" bestFit="1" customWidth="1"/>
    <col min="267" max="267" width="15.125" style="87" customWidth="1"/>
    <col min="268" max="269" width="7.875" style="87" bestFit="1" customWidth="1"/>
    <col min="270" max="270" width="6.125" style="87" bestFit="1" customWidth="1"/>
    <col min="271" max="271" width="8.625" style="87" bestFit="1" customWidth="1"/>
    <col min="272" max="512" width="9" style="87"/>
    <col min="513" max="513" width="0" style="87" hidden="1" customWidth="1"/>
    <col min="514" max="514" width="11.125" style="87" bestFit="1" customWidth="1"/>
    <col min="515" max="515" width="21.125" style="87" customWidth="1"/>
    <col min="516" max="516" width="23.25" style="87" bestFit="1" customWidth="1"/>
    <col min="517" max="517" width="27.375" style="87" customWidth="1"/>
    <col min="518" max="518" width="60.875" style="87" bestFit="1" customWidth="1"/>
    <col min="519" max="519" width="11.75" style="87" bestFit="1" customWidth="1"/>
    <col min="520" max="521" width="10.875" style="87" bestFit="1" customWidth="1"/>
    <col min="522" max="522" width="11.375" style="87" bestFit="1" customWidth="1"/>
    <col min="523" max="523" width="15.125" style="87" customWidth="1"/>
    <col min="524" max="525" width="7.875" style="87" bestFit="1" customWidth="1"/>
    <col min="526" max="526" width="6.125" style="87" bestFit="1" customWidth="1"/>
    <col min="527" max="527" width="8.625" style="87" bestFit="1" customWidth="1"/>
    <col min="528" max="768" width="9" style="87"/>
    <col min="769" max="769" width="0" style="87" hidden="1" customWidth="1"/>
    <col min="770" max="770" width="11.125" style="87" bestFit="1" customWidth="1"/>
    <col min="771" max="771" width="21.125" style="87" customWidth="1"/>
    <col min="772" max="772" width="23.25" style="87" bestFit="1" customWidth="1"/>
    <col min="773" max="773" width="27.375" style="87" customWidth="1"/>
    <col min="774" max="774" width="60.875" style="87" bestFit="1" customWidth="1"/>
    <col min="775" max="775" width="11.75" style="87" bestFit="1" customWidth="1"/>
    <col min="776" max="777" width="10.875" style="87" bestFit="1" customWidth="1"/>
    <col min="778" max="778" width="11.375" style="87" bestFit="1" customWidth="1"/>
    <col min="779" max="779" width="15.125" style="87" customWidth="1"/>
    <col min="780" max="781" width="7.875" style="87" bestFit="1" customWidth="1"/>
    <col min="782" max="782" width="6.125" style="87" bestFit="1" customWidth="1"/>
    <col min="783" max="783" width="8.625" style="87" bestFit="1" customWidth="1"/>
    <col min="784" max="1024" width="9" style="87"/>
    <col min="1025" max="1025" width="0" style="87" hidden="1" customWidth="1"/>
    <col min="1026" max="1026" width="11.125" style="87" bestFit="1" customWidth="1"/>
    <col min="1027" max="1027" width="21.125" style="87" customWidth="1"/>
    <col min="1028" max="1028" width="23.25" style="87" bestFit="1" customWidth="1"/>
    <col min="1029" max="1029" width="27.375" style="87" customWidth="1"/>
    <col min="1030" max="1030" width="60.875" style="87" bestFit="1" customWidth="1"/>
    <col min="1031" max="1031" width="11.75" style="87" bestFit="1" customWidth="1"/>
    <col min="1032" max="1033" width="10.875" style="87" bestFit="1" customWidth="1"/>
    <col min="1034" max="1034" width="11.375" style="87" bestFit="1" customWidth="1"/>
    <col min="1035" max="1035" width="15.125" style="87" customWidth="1"/>
    <col min="1036" max="1037" width="7.875" style="87" bestFit="1" customWidth="1"/>
    <col min="1038" max="1038" width="6.125" style="87" bestFit="1" customWidth="1"/>
    <col min="1039" max="1039" width="8.625" style="87" bestFit="1" customWidth="1"/>
    <col min="1040" max="1280" width="9" style="87"/>
    <col min="1281" max="1281" width="0" style="87" hidden="1" customWidth="1"/>
    <col min="1282" max="1282" width="11.125" style="87" bestFit="1" customWidth="1"/>
    <col min="1283" max="1283" width="21.125" style="87" customWidth="1"/>
    <col min="1284" max="1284" width="23.25" style="87" bestFit="1" customWidth="1"/>
    <col min="1285" max="1285" width="27.375" style="87" customWidth="1"/>
    <col min="1286" max="1286" width="60.875" style="87" bestFit="1" customWidth="1"/>
    <col min="1287" max="1287" width="11.75" style="87" bestFit="1" customWidth="1"/>
    <col min="1288" max="1289" width="10.875" style="87" bestFit="1" customWidth="1"/>
    <col min="1290" max="1290" width="11.375" style="87" bestFit="1" customWidth="1"/>
    <col min="1291" max="1291" width="15.125" style="87" customWidth="1"/>
    <col min="1292" max="1293" width="7.875" style="87" bestFit="1" customWidth="1"/>
    <col min="1294" max="1294" width="6.125" style="87" bestFit="1" customWidth="1"/>
    <col min="1295" max="1295" width="8.625" style="87" bestFit="1" customWidth="1"/>
    <col min="1296" max="1536" width="9" style="87"/>
    <col min="1537" max="1537" width="0" style="87" hidden="1" customWidth="1"/>
    <col min="1538" max="1538" width="11.125" style="87" bestFit="1" customWidth="1"/>
    <col min="1539" max="1539" width="21.125" style="87" customWidth="1"/>
    <col min="1540" max="1540" width="23.25" style="87" bestFit="1" customWidth="1"/>
    <col min="1541" max="1541" width="27.375" style="87" customWidth="1"/>
    <col min="1542" max="1542" width="60.875" style="87" bestFit="1" customWidth="1"/>
    <col min="1543" max="1543" width="11.75" style="87" bestFit="1" customWidth="1"/>
    <col min="1544" max="1545" width="10.875" style="87" bestFit="1" customWidth="1"/>
    <col min="1546" max="1546" width="11.375" style="87" bestFit="1" customWidth="1"/>
    <col min="1547" max="1547" width="15.125" style="87" customWidth="1"/>
    <col min="1548" max="1549" width="7.875" style="87" bestFit="1" customWidth="1"/>
    <col min="1550" max="1550" width="6.125" style="87" bestFit="1" customWidth="1"/>
    <col min="1551" max="1551" width="8.625" style="87" bestFit="1" customWidth="1"/>
    <col min="1552" max="1792" width="9" style="87"/>
    <col min="1793" max="1793" width="0" style="87" hidden="1" customWidth="1"/>
    <col min="1794" max="1794" width="11.125" style="87" bestFit="1" customWidth="1"/>
    <col min="1795" max="1795" width="21.125" style="87" customWidth="1"/>
    <col min="1796" max="1796" width="23.25" style="87" bestFit="1" customWidth="1"/>
    <col min="1797" max="1797" width="27.375" style="87" customWidth="1"/>
    <col min="1798" max="1798" width="60.875" style="87" bestFit="1" customWidth="1"/>
    <col min="1799" max="1799" width="11.75" style="87" bestFit="1" customWidth="1"/>
    <col min="1800" max="1801" width="10.875" style="87" bestFit="1" customWidth="1"/>
    <col min="1802" max="1802" width="11.375" style="87" bestFit="1" customWidth="1"/>
    <col min="1803" max="1803" width="15.125" style="87" customWidth="1"/>
    <col min="1804" max="1805" width="7.875" style="87" bestFit="1" customWidth="1"/>
    <col min="1806" max="1806" width="6.125" style="87" bestFit="1" customWidth="1"/>
    <col min="1807" max="1807" width="8.625" style="87" bestFit="1" customWidth="1"/>
    <col min="1808" max="2048" width="9" style="87"/>
    <col min="2049" max="2049" width="0" style="87" hidden="1" customWidth="1"/>
    <col min="2050" max="2050" width="11.125" style="87" bestFit="1" customWidth="1"/>
    <col min="2051" max="2051" width="21.125" style="87" customWidth="1"/>
    <col min="2052" max="2052" width="23.25" style="87" bestFit="1" customWidth="1"/>
    <col min="2053" max="2053" width="27.375" style="87" customWidth="1"/>
    <col min="2054" max="2054" width="60.875" style="87" bestFit="1" customWidth="1"/>
    <col min="2055" max="2055" width="11.75" style="87" bestFit="1" customWidth="1"/>
    <col min="2056" max="2057" width="10.875" style="87" bestFit="1" customWidth="1"/>
    <col min="2058" max="2058" width="11.375" style="87" bestFit="1" customWidth="1"/>
    <col min="2059" max="2059" width="15.125" style="87" customWidth="1"/>
    <col min="2060" max="2061" width="7.875" style="87" bestFit="1" customWidth="1"/>
    <col min="2062" max="2062" width="6.125" style="87" bestFit="1" customWidth="1"/>
    <col min="2063" max="2063" width="8.625" style="87" bestFit="1" customWidth="1"/>
    <col min="2064" max="2304" width="9" style="87"/>
    <col min="2305" max="2305" width="0" style="87" hidden="1" customWidth="1"/>
    <col min="2306" max="2306" width="11.125" style="87" bestFit="1" customWidth="1"/>
    <col min="2307" max="2307" width="21.125" style="87" customWidth="1"/>
    <col min="2308" max="2308" width="23.25" style="87" bestFit="1" customWidth="1"/>
    <col min="2309" max="2309" width="27.375" style="87" customWidth="1"/>
    <col min="2310" max="2310" width="60.875" style="87" bestFit="1" customWidth="1"/>
    <col min="2311" max="2311" width="11.75" style="87" bestFit="1" customWidth="1"/>
    <col min="2312" max="2313" width="10.875" style="87" bestFit="1" customWidth="1"/>
    <col min="2314" max="2314" width="11.375" style="87" bestFit="1" customWidth="1"/>
    <col min="2315" max="2315" width="15.125" style="87" customWidth="1"/>
    <col min="2316" max="2317" width="7.875" style="87" bestFit="1" customWidth="1"/>
    <col min="2318" max="2318" width="6.125" style="87" bestFit="1" customWidth="1"/>
    <col min="2319" max="2319" width="8.625" style="87" bestFit="1" customWidth="1"/>
    <col min="2320" max="2560" width="9" style="87"/>
    <col min="2561" max="2561" width="0" style="87" hidden="1" customWidth="1"/>
    <col min="2562" max="2562" width="11.125" style="87" bestFit="1" customWidth="1"/>
    <col min="2563" max="2563" width="21.125" style="87" customWidth="1"/>
    <col min="2564" max="2564" width="23.25" style="87" bestFit="1" customWidth="1"/>
    <col min="2565" max="2565" width="27.375" style="87" customWidth="1"/>
    <col min="2566" max="2566" width="60.875" style="87" bestFit="1" customWidth="1"/>
    <col min="2567" max="2567" width="11.75" style="87" bestFit="1" customWidth="1"/>
    <col min="2568" max="2569" width="10.875" style="87" bestFit="1" customWidth="1"/>
    <col min="2570" max="2570" width="11.375" style="87" bestFit="1" customWidth="1"/>
    <col min="2571" max="2571" width="15.125" style="87" customWidth="1"/>
    <col min="2572" max="2573" width="7.875" style="87" bestFit="1" customWidth="1"/>
    <col min="2574" max="2574" width="6.125" style="87" bestFit="1" customWidth="1"/>
    <col min="2575" max="2575" width="8.625" style="87" bestFit="1" customWidth="1"/>
    <col min="2576" max="2816" width="9" style="87"/>
    <col min="2817" max="2817" width="0" style="87" hidden="1" customWidth="1"/>
    <col min="2818" max="2818" width="11.125" style="87" bestFit="1" customWidth="1"/>
    <col min="2819" max="2819" width="21.125" style="87" customWidth="1"/>
    <col min="2820" max="2820" width="23.25" style="87" bestFit="1" customWidth="1"/>
    <col min="2821" max="2821" width="27.375" style="87" customWidth="1"/>
    <col min="2822" max="2822" width="60.875" style="87" bestFit="1" customWidth="1"/>
    <col min="2823" max="2823" width="11.75" style="87" bestFit="1" customWidth="1"/>
    <col min="2824" max="2825" width="10.875" style="87" bestFit="1" customWidth="1"/>
    <col min="2826" max="2826" width="11.375" style="87" bestFit="1" customWidth="1"/>
    <col min="2827" max="2827" width="15.125" style="87" customWidth="1"/>
    <col min="2828" max="2829" width="7.875" style="87" bestFit="1" customWidth="1"/>
    <col min="2830" max="2830" width="6.125" style="87" bestFit="1" customWidth="1"/>
    <col min="2831" max="2831" width="8.625" style="87" bestFit="1" customWidth="1"/>
    <col min="2832" max="3072" width="9" style="87"/>
    <col min="3073" max="3073" width="0" style="87" hidden="1" customWidth="1"/>
    <col min="3074" max="3074" width="11.125" style="87" bestFit="1" customWidth="1"/>
    <col min="3075" max="3075" width="21.125" style="87" customWidth="1"/>
    <col min="3076" max="3076" width="23.25" style="87" bestFit="1" customWidth="1"/>
    <col min="3077" max="3077" width="27.375" style="87" customWidth="1"/>
    <col min="3078" max="3078" width="60.875" style="87" bestFit="1" customWidth="1"/>
    <col min="3079" max="3079" width="11.75" style="87" bestFit="1" customWidth="1"/>
    <col min="3080" max="3081" width="10.875" style="87" bestFit="1" customWidth="1"/>
    <col min="3082" max="3082" width="11.375" style="87" bestFit="1" customWidth="1"/>
    <col min="3083" max="3083" width="15.125" style="87" customWidth="1"/>
    <col min="3084" max="3085" width="7.875" style="87" bestFit="1" customWidth="1"/>
    <col min="3086" max="3086" width="6.125" style="87" bestFit="1" customWidth="1"/>
    <col min="3087" max="3087" width="8.625" style="87" bestFit="1" customWidth="1"/>
    <col min="3088" max="3328" width="9" style="87"/>
    <col min="3329" max="3329" width="0" style="87" hidden="1" customWidth="1"/>
    <col min="3330" max="3330" width="11.125" style="87" bestFit="1" customWidth="1"/>
    <col min="3331" max="3331" width="21.125" style="87" customWidth="1"/>
    <col min="3332" max="3332" width="23.25" style="87" bestFit="1" customWidth="1"/>
    <col min="3333" max="3333" width="27.375" style="87" customWidth="1"/>
    <col min="3334" max="3334" width="60.875" style="87" bestFit="1" customWidth="1"/>
    <col min="3335" max="3335" width="11.75" style="87" bestFit="1" customWidth="1"/>
    <col min="3336" max="3337" width="10.875" style="87" bestFit="1" customWidth="1"/>
    <col min="3338" max="3338" width="11.375" style="87" bestFit="1" customWidth="1"/>
    <col min="3339" max="3339" width="15.125" style="87" customWidth="1"/>
    <col min="3340" max="3341" width="7.875" style="87" bestFit="1" customWidth="1"/>
    <col min="3342" max="3342" width="6.125" style="87" bestFit="1" customWidth="1"/>
    <col min="3343" max="3343" width="8.625" style="87" bestFit="1" customWidth="1"/>
    <col min="3344" max="3584" width="9" style="87"/>
    <col min="3585" max="3585" width="0" style="87" hidden="1" customWidth="1"/>
    <col min="3586" max="3586" width="11.125" style="87" bestFit="1" customWidth="1"/>
    <col min="3587" max="3587" width="21.125" style="87" customWidth="1"/>
    <col min="3588" max="3588" width="23.25" style="87" bestFit="1" customWidth="1"/>
    <col min="3589" max="3589" width="27.375" style="87" customWidth="1"/>
    <col min="3590" max="3590" width="60.875" style="87" bestFit="1" customWidth="1"/>
    <col min="3591" max="3591" width="11.75" style="87" bestFit="1" customWidth="1"/>
    <col min="3592" max="3593" width="10.875" style="87" bestFit="1" customWidth="1"/>
    <col min="3594" max="3594" width="11.375" style="87" bestFit="1" customWidth="1"/>
    <col min="3595" max="3595" width="15.125" style="87" customWidth="1"/>
    <col min="3596" max="3597" width="7.875" style="87" bestFit="1" customWidth="1"/>
    <col min="3598" max="3598" width="6.125" style="87" bestFit="1" customWidth="1"/>
    <col min="3599" max="3599" width="8.625" style="87" bestFit="1" customWidth="1"/>
    <col min="3600" max="3840" width="9" style="87"/>
    <col min="3841" max="3841" width="0" style="87" hidden="1" customWidth="1"/>
    <col min="3842" max="3842" width="11.125" style="87" bestFit="1" customWidth="1"/>
    <col min="3843" max="3843" width="21.125" style="87" customWidth="1"/>
    <col min="3844" max="3844" width="23.25" style="87" bestFit="1" customWidth="1"/>
    <col min="3845" max="3845" width="27.375" style="87" customWidth="1"/>
    <col min="3846" max="3846" width="60.875" style="87" bestFit="1" customWidth="1"/>
    <col min="3847" max="3847" width="11.75" style="87" bestFit="1" customWidth="1"/>
    <col min="3848" max="3849" width="10.875" style="87" bestFit="1" customWidth="1"/>
    <col min="3850" max="3850" width="11.375" style="87" bestFit="1" customWidth="1"/>
    <col min="3851" max="3851" width="15.125" style="87" customWidth="1"/>
    <col min="3852" max="3853" width="7.875" style="87" bestFit="1" customWidth="1"/>
    <col min="3854" max="3854" width="6.125" style="87" bestFit="1" customWidth="1"/>
    <col min="3855" max="3855" width="8.625" style="87" bestFit="1" customWidth="1"/>
    <col min="3856" max="4096" width="9" style="87"/>
    <col min="4097" max="4097" width="0" style="87" hidden="1" customWidth="1"/>
    <col min="4098" max="4098" width="11.125" style="87" bestFit="1" customWidth="1"/>
    <col min="4099" max="4099" width="21.125" style="87" customWidth="1"/>
    <col min="4100" max="4100" width="23.25" style="87" bestFit="1" customWidth="1"/>
    <col min="4101" max="4101" width="27.375" style="87" customWidth="1"/>
    <col min="4102" max="4102" width="60.875" style="87" bestFit="1" customWidth="1"/>
    <col min="4103" max="4103" width="11.75" style="87" bestFit="1" customWidth="1"/>
    <col min="4104" max="4105" width="10.875" style="87" bestFit="1" customWidth="1"/>
    <col min="4106" max="4106" width="11.375" style="87" bestFit="1" customWidth="1"/>
    <col min="4107" max="4107" width="15.125" style="87" customWidth="1"/>
    <col min="4108" max="4109" width="7.875" style="87" bestFit="1" customWidth="1"/>
    <col min="4110" max="4110" width="6.125" style="87" bestFit="1" customWidth="1"/>
    <col min="4111" max="4111" width="8.625" style="87" bestFit="1" customWidth="1"/>
    <col min="4112" max="4352" width="9" style="87"/>
    <col min="4353" max="4353" width="0" style="87" hidden="1" customWidth="1"/>
    <col min="4354" max="4354" width="11.125" style="87" bestFit="1" customWidth="1"/>
    <col min="4355" max="4355" width="21.125" style="87" customWidth="1"/>
    <col min="4356" max="4356" width="23.25" style="87" bestFit="1" customWidth="1"/>
    <col min="4357" max="4357" width="27.375" style="87" customWidth="1"/>
    <col min="4358" max="4358" width="60.875" style="87" bestFit="1" customWidth="1"/>
    <col min="4359" max="4359" width="11.75" style="87" bestFit="1" customWidth="1"/>
    <col min="4360" max="4361" width="10.875" style="87" bestFit="1" customWidth="1"/>
    <col min="4362" max="4362" width="11.375" style="87" bestFit="1" customWidth="1"/>
    <col min="4363" max="4363" width="15.125" style="87" customWidth="1"/>
    <col min="4364" max="4365" width="7.875" style="87" bestFit="1" customWidth="1"/>
    <col min="4366" max="4366" width="6.125" style="87" bestFit="1" customWidth="1"/>
    <col min="4367" max="4367" width="8.625" style="87" bestFit="1" customWidth="1"/>
    <col min="4368" max="4608" width="9" style="87"/>
    <col min="4609" max="4609" width="0" style="87" hidden="1" customWidth="1"/>
    <col min="4610" max="4610" width="11.125" style="87" bestFit="1" customWidth="1"/>
    <col min="4611" max="4611" width="21.125" style="87" customWidth="1"/>
    <col min="4612" max="4612" width="23.25" style="87" bestFit="1" customWidth="1"/>
    <col min="4613" max="4613" width="27.375" style="87" customWidth="1"/>
    <col min="4614" max="4614" width="60.875" style="87" bestFit="1" customWidth="1"/>
    <col min="4615" max="4615" width="11.75" style="87" bestFit="1" customWidth="1"/>
    <col min="4616" max="4617" width="10.875" style="87" bestFit="1" customWidth="1"/>
    <col min="4618" max="4618" width="11.375" style="87" bestFit="1" customWidth="1"/>
    <col min="4619" max="4619" width="15.125" style="87" customWidth="1"/>
    <col min="4620" max="4621" width="7.875" style="87" bestFit="1" customWidth="1"/>
    <col min="4622" max="4622" width="6.125" style="87" bestFit="1" customWidth="1"/>
    <col min="4623" max="4623" width="8.625" style="87" bestFit="1" customWidth="1"/>
    <col min="4624" max="4864" width="9" style="87"/>
    <col min="4865" max="4865" width="0" style="87" hidden="1" customWidth="1"/>
    <col min="4866" max="4866" width="11.125" style="87" bestFit="1" customWidth="1"/>
    <col min="4867" max="4867" width="21.125" style="87" customWidth="1"/>
    <col min="4868" max="4868" width="23.25" style="87" bestFit="1" customWidth="1"/>
    <col min="4869" max="4869" width="27.375" style="87" customWidth="1"/>
    <col min="4870" max="4870" width="60.875" style="87" bestFit="1" customWidth="1"/>
    <col min="4871" max="4871" width="11.75" style="87" bestFit="1" customWidth="1"/>
    <col min="4872" max="4873" width="10.875" style="87" bestFit="1" customWidth="1"/>
    <col min="4874" max="4874" width="11.375" style="87" bestFit="1" customWidth="1"/>
    <col min="4875" max="4875" width="15.125" style="87" customWidth="1"/>
    <col min="4876" max="4877" width="7.875" style="87" bestFit="1" customWidth="1"/>
    <col min="4878" max="4878" width="6.125" style="87" bestFit="1" customWidth="1"/>
    <col min="4879" max="4879" width="8.625" style="87" bestFit="1" customWidth="1"/>
    <col min="4880" max="5120" width="9" style="87"/>
    <col min="5121" max="5121" width="0" style="87" hidden="1" customWidth="1"/>
    <col min="5122" max="5122" width="11.125" style="87" bestFit="1" customWidth="1"/>
    <col min="5123" max="5123" width="21.125" style="87" customWidth="1"/>
    <col min="5124" max="5124" width="23.25" style="87" bestFit="1" customWidth="1"/>
    <col min="5125" max="5125" width="27.375" style="87" customWidth="1"/>
    <col min="5126" max="5126" width="60.875" style="87" bestFit="1" customWidth="1"/>
    <col min="5127" max="5127" width="11.75" style="87" bestFit="1" customWidth="1"/>
    <col min="5128" max="5129" width="10.875" style="87" bestFit="1" customWidth="1"/>
    <col min="5130" max="5130" width="11.375" style="87" bestFit="1" customWidth="1"/>
    <col min="5131" max="5131" width="15.125" style="87" customWidth="1"/>
    <col min="5132" max="5133" width="7.875" style="87" bestFit="1" customWidth="1"/>
    <col min="5134" max="5134" width="6.125" style="87" bestFit="1" customWidth="1"/>
    <col min="5135" max="5135" width="8.625" style="87" bestFit="1" customWidth="1"/>
    <col min="5136" max="5376" width="9" style="87"/>
    <col min="5377" max="5377" width="0" style="87" hidden="1" customWidth="1"/>
    <col min="5378" max="5378" width="11.125" style="87" bestFit="1" customWidth="1"/>
    <col min="5379" max="5379" width="21.125" style="87" customWidth="1"/>
    <col min="5380" max="5380" width="23.25" style="87" bestFit="1" customWidth="1"/>
    <col min="5381" max="5381" width="27.375" style="87" customWidth="1"/>
    <col min="5382" max="5382" width="60.875" style="87" bestFit="1" customWidth="1"/>
    <col min="5383" max="5383" width="11.75" style="87" bestFit="1" customWidth="1"/>
    <col min="5384" max="5385" width="10.875" style="87" bestFit="1" customWidth="1"/>
    <col min="5386" max="5386" width="11.375" style="87" bestFit="1" customWidth="1"/>
    <col min="5387" max="5387" width="15.125" style="87" customWidth="1"/>
    <col min="5388" max="5389" width="7.875" style="87" bestFit="1" customWidth="1"/>
    <col min="5390" max="5390" width="6.125" style="87" bestFit="1" customWidth="1"/>
    <col min="5391" max="5391" width="8.625" style="87" bestFit="1" customWidth="1"/>
    <col min="5392" max="5632" width="9" style="87"/>
    <col min="5633" max="5633" width="0" style="87" hidden="1" customWidth="1"/>
    <col min="5634" max="5634" width="11.125" style="87" bestFit="1" customWidth="1"/>
    <col min="5635" max="5635" width="21.125" style="87" customWidth="1"/>
    <col min="5636" max="5636" width="23.25" style="87" bestFit="1" customWidth="1"/>
    <col min="5637" max="5637" width="27.375" style="87" customWidth="1"/>
    <col min="5638" max="5638" width="60.875" style="87" bestFit="1" customWidth="1"/>
    <col min="5639" max="5639" width="11.75" style="87" bestFit="1" customWidth="1"/>
    <col min="5640" max="5641" width="10.875" style="87" bestFit="1" customWidth="1"/>
    <col min="5642" max="5642" width="11.375" style="87" bestFit="1" customWidth="1"/>
    <col min="5643" max="5643" width="15.125" style="87" customWidth="1"/>
    <col min="5644" max="5645" width="7.875" style="87" bestFit="1" customWidth="1"/>
    <col min="5646" max="5646" width="6.125" style="87" bestFit="1" customWidth="1"/>
    <col min="5647" max="5647" width="8.625" style="87" bestFit="1" customWidth="1"/>
    <col min="5648" max="5888" width="9" style="87"/>
    <col min="5889" max="5889" width="0" style="87" hidden="1" customWidth="1"/>
    <col min="5890" max="5890" width="11.125" style="87" bestFit="1" customWidth="1"/>
    <col min="5891" max="5891" width="21.125" style="87" customWidth="1"/>
    <col min="5892" max="5892" width="23.25" style="87" bestFit="1" customWidth="1"/>
    <col min="5893" max="5893" width="27.375" style="87" customWidth="1"/>
    <col min="5894" max="5894" width="60.875" style="87" bestFit="1" customWidth="1"/>
    <col min="5895" max="5895" width="11.75" style="87" bestFit="1" customWidth="1"/>
    <col min="5896" max="5897" width="10.875" style="87" bestFit="1" customWidth="1"/>
    <col min="5898" max="5898" width="11.375" style="87" bestFit="1" customWidth="1"/>
    <col min="5899" max="5899" width="15.125" style="87" customWidth="1"/>
    <col min="5900" max="5901" width="7.875" style="87" bestFit="1" customWidth="1"/>
    <col min="5902" max="5902" width="6.125" style="87" bestFit="1" customWidth="1"/>
    <col min="5903" max="5903" width="8.625" style="87" bestFit="1" customWidth="1"/>
    <col min="5904" max="6144" width="9" style="87"/>
    <col min="6145" max="6145" width="0" style="87" hidden="1" customWidth="1"/>
    <col min="6146" max="6146" width="11.125" style="87" bestFit="1" customWidth="1"/>
    <col min="6147" max="6147" width="21.125" style="87" customWidth="1"/>
    <col min="6148" max="6148" width="23.25" style="87" bestFit="1" customWidth="1"/>
    <col min="6149" max="6149" width="27.375" style="87" customWidth="1"/>
    <col min="6150" max="6150" width="60.875" style="87" bestFit="1" customWidth="1"/>
    <col min="6151" max="6151" width="11.75" style="87" bestFit="1" customWidth="1"/>
    <col min="6152" max="6153" width="10.875" style="87" bestFit="1" customWidth="1"/>
    <col min="6154" max="6154" width="11.375" style="87" bestFit="1" customWidth="1"/>
    <col min="6155" max="6155" width="15.125" style="87" customWidth="1"/>
    <col min="6156" max="6157" width="7.875" style="87" bestFit="1" customWidth="1"/>
    <col min="6158" max="6158" width="6.125" style="87" bestFit="1" customWidth="1"/>
    <col min="6159" max="6159" width="8.625" style="87" bestFit="1" customWidth="1"/>
    <col min="6160" max="6400" width="9" style="87"/>
    <col min="6401" max="6401" width="0" style="87" hidden="1" customWidth="1"/>
    <col min="6402" max="6402" width="11.125" style="87" bestFit="1" customWidth="1"/>
    <col min="6403" max="6403" width="21.125" style="87" customWidth="1"/>
    <col min="6404" max="6404" width="23.25" style="87" bestFit="1" customWidth="1"/>
    <col min="6405" max="6405" width="27.375" style="87" customWidth="1"/>
    <col min="6406" max="6406" width="60.875" style="87" bestFit="1" customWidth="1"/>
    <col min="6407" max="6407" width="11.75" style="87" bestFit="1" customWidth="1"/>
    <col min="6408" max="6409" width="10.875" style="87" bestFit="1" customWidth="1"/>
    <col min="6410" max="6410" width="11.375" style="87" bestFit="1" customWidth="1"/>
    <col min="6411" max="6411" width="15.125" style="87" customWidth="1"/>
    <col min="6412" max="6413" width="7.875" style="87" bestFit="1" customWidth="1"/>
    <col min="6414" max="6414" width="6.125" style="87" bestFit="1" customWidth="1"/>
    <col min="6415" max="6415" width="8.625" style="87" bestFit="1" customWidth="1"/>
    <col min="6416" max="6656" width="9" style="87"/>
    <col min="6657" max="6657" width="0" style="87" hidden="1" customWidth="1"/>
    <col min="6658" max="6658" width="11.125" style="87" bestFit="1" customWidth="1"/>
    <col min="6659" max="6659" width="21.125" style="87" customWidth="1"/>
    <col min="6660" max="6660" width="23.25" style="87" bestFit="1" customWidth="1"/>
    <col min="6661" max="6661" width="27.375" style="87" customWidth="1"/>
    <col min="6662" max="6662" width="60.875" style="87" bestFit="1" customWidth="1"/>
    <col min="6663" max="6663" width="11.75" style="87" bestFit="1" customWidth="1"/>
    <col min="6664" max="6665" width="10.875" style="87" bestFit="1" customWidth="1"/>
    <col min="6666" max="6666" width="11.375" style="87" bestFit="1" customWidth="1"/>
    <col min="6667" max="6667" width="15.125" style="87" customWidth="1"/>
    <col min="6668" max="6669" width="7.875" style="87" bestFit="1" customWidth="1"/>
    <col min="6670" max="6670" width="6.125" style="87" bestFit="1" customWidth="1"/>
    <col min="6671" max="6671" width="8.625" style="87" bestFit="1" customWidth="1"/>
    <col min="6672" max="6912" width="9" style="87"/>
    <col min="6913" max="6913" width="0" style="87" hidden="1" customWidth="1"/>
    <col min="6914" max="6914" width="11.125" style="87" bestFit="1" customWidth="1"/>
    <col min="6915" max="6915" width="21.125" style="87" customWidth="1"/>
    <col min="6916" max="6916" width="23.25" style="87" bestFit="1" customWidth="1"/>
    <col min="6917" max="6917" width="27.375" style="87" customWidth="1"/>
    <col min="6918" max="6918" width="60.875" style="87" bestFit="1" customWidth="1"/>
    <col min="6919" max="6919" width="11.75" style="87" bestFit="1" customWidth="1"/>
    <col min="6920" max="6921" width="10.875" style="87" bestFit="1" customWidth="1"/>
    <col min="6922" max="6922" width="11.375" style="87" bestFit="1" customWidth="1"/>
    <col min="6923" max="6923" width="15.125" style="87" customWidth="1"/>
    <col min="6924" max="6925" width="7.875" style="87" bestFit="1" customWidth="1"/>
    <col min="6926" max="6926" width="6.125" style="87" bestFit="1" customWidth="1"/>
    <col min="6927" max="6927" width="8.625" style="87" bestFit="1" customWidth="1"/>
    <col min="6928" max="7168" width="9" style="87"/>
    <col min="7169" max="7169" width="0" style="87" hidden="1" customWidth="1"/>
    <col min="7170" max="7170" width="11.125" style="87" bestFit="1" customWidth="1"/>
    <col min="7171" max="7171" width="21.125" style="87" customWidth="1"/>
    <col min="7172" max="7172" width="23.25" style="87" bestFit="1" customWidth="1"/>
    <col min="7173" max="7173" width="27.375" style="87" customWidth="1"/>
    <col min="7174" max="7174" width="60.875" style="87" bestFit="1" customWidth="1"/>
    <col min="7175" max="7175" width="11.75" style="87" bestFit="1" customWidth="1"/>
    <col min="7176" max="7177" width="10.875" style="87" bestFit="1" customWidth="1"/>
    <col min="7178" max="7178" width="11.375" style="87" bestFit="1" customWidth="1"/>
    <col min="7179" max="7179" width="15.125" style="87" customWidth="1"/>
    <col min="7180" max="7181" width="7.875" style="87" bestFit="1" customWidth="1"/>
    <col min="7182" max="7182" width="6.125" style="87" bestFit="1" customWidth="1"/>
    <col min="7183" max="7183" width="8.625" style="87" bestFit="1" customWidth="1"/>
    <col min="7184" max="7424" width="9" style="87"/>
    <col min="7425" max="7425" width="0" style="87" hidden="1" customWidth="1"/>
    <col min="7426" max="7426" width="11.125" style="87" bestFit="1" customWidth="1"/>
    <col min="7427" max="7427" width="21.125" style="87" customWidth="1"/>
    <col min="7428" max="7428" width="23.25" style="87" bestFit="1" customWidth="1"/>
    <col min="7429" max="7429" width="27.375" style="87" customWidth="1"/>
    <col min="7430" max="7430" width="60.875" style="87" bestFit="1" customWidth="1"/>
    <col min="7431" max="7431" width="11.75" style="87" bestFit="1" customWidth="1"/>
    <col min="7432" max="7433" width="10.875" style="87" bestFit="1" customWidth="1"/>
    <col min="7434" max="7434" width="11.375" style="87" bestFit="1" customWidth="1"/>
    <col min="7435" max="7435" width="15.125" style="87" customWidth="1"/>
    <col min="7436" max="7437" width="7.875" style="87" bestFit="1" customWidth="1"/>
    <col min="7438" max="7438" width="6.125" style="87" bestFit="1" customWidth="1"/>
    <col min="7439" max="7439" width="8.625" style="87" bestFit="1" customWidth="1"/>
    <col min="7440" max="7680" width="9" style="87"/>
    <col min="7681" max="7681" width="0" style="87" hidden="1" customWidth="1"/>
    <col min="7682" max="7682" width="11.125" style="87" bestFit="1" customWidth="1"/>
    <col min="7683" max="7683" width="21.125" style="87" customWidth="1"/>
    <col min="7684" max="7684" width="23.25" style="87" bestFit="1" customWidth="1"/>
    <col min="7685" max="7685" width="27.375" style="87" customWidth="1"/>
    <col min="7686" max="7686" width="60.875" style="87" bestFit="1" customWidth="1"/>
    <col min="7687" max="7687" width="11.75" style="87" bestFit="1" customWidth="1"/>
    <col min="7688" max="7689" width="10.875" style="87" bestFit="1" customWidth="1"/>
    <col min="7690" max="7690" width="11.375" style="87" bestFit="1" customWidth="1"/>
    <col min="7691" max="7691" width="15.125" style="87" customWidth="1"/>
    <col min="7692" max="7693" width="7.875" style="87" bestFit="1" customWidth="1"/>
    <col min="7694" max="7694" width="6.125" style="87" bestFit="1" customWidth="1"/>
    <col min="7695" max="7695" width="8.625" style="87" bestFit="1" customWidth="1"/>
    <col min="7696" max="7936" width="9" style="87"/>
    <col min="7937" max="7937" width="0" style="87" hidden="1" customWidth="1"/>
    <col min="7938" max="7938" width="11.125" style="87" bestFit="1" customWidth="1"/>
    <col min="7939" max="7939" width="21.125" style="87" customWidth="1"/>
    <col min="7940" max="7940" width="23.25" style="87" bestFit="1" customWidth="1"/>
    <col min="7941" max="7941" width="27.375" style="87" customWidth="1"/>
    <col min="7942" max="7942" width="60.875" style="87" bestFit="1" customWidth="1"/>
    <col min="7943" max="7943" width="11.75" style="87" bestFit="1" customWidth="1"/>
    <col min="7944" max="7945" width="10.875" style="87" bestFit="1" customWidth="1"/>
    <col min="7946" max="7946" width="11.375" style="87" bestFit="1" customWidth="1"/>
    <col min="7947" max="7947" width="15.125" style="87" customWidth="1"/>
    <col min="7948" max="7949" width="7.875" style="87" bestFit="1" customWidth="1"/>
    <col min="7950" max="7950" width="6.125" style="87" bestFit="1" customWidth="1"/>
    <col min="7951" max="7951" width="8.625" style="87" bestFit="1" customWidth="1"/>
    <col min="7952" max="8192" width="9" style="87"/>
    <col min="8193" max="8193" width="0" style="87" hidden="1" customWidth="1"/>
    <col min="8194" max="8194" width="11.125" style="87" bestFit="1" customWidth="1"/>
    <col min="8195" max="8195" width="21.125" style="87" customWidth="1"/>
    <col min="8196" max="8196" width="23.25" style="87" bestFit="1" customWidth="1"/>
    <col min="8197" max="8197" width="27.375" style="87" customWidth="1"/>
    <col min="8198" max="8198" width="60.875" style="87" bestFit="1" customWidth="1"/>
    <col min="8199" max="8199" width="11.75" style="87" bestFit="1" customWidth="1"/>
    <col min="8200" max="8201" width="10.875" style="87" bestFit="1" customWidth="1"/>
    <col min="8202" max="8202" width="11.375" style="87" bestFit="1" customWidth="1"/>
    <col min="8203" max="8203" width="15.125" style="87" customWidth="1"/>
    <col min="8204" max="8205" width="7.875" style="87" bestFit="1" customWidth="1"/>
    <col min="8206" max="8206" width="6.125" style="87" bestFit="1" customWidth="1"/>
    <col min="8207" max="8207" width="8.625" style="87" bestFit="1" customWidth="1"/>
    <col min="8208" max="8448" width="9" style="87"/>
    <col min="8449" max="8449" width="0" style="87" hidden="1" customWidth="1"/>
    <col min="8450" max="8450" width="11.125" style="87" bestFit="1" customWidth="1"/>
    <col min="8451" max="8451" width="21.125" style="87" customWidth="1"/>
    <col min="8452" max="8452" width="23.25" style="87" bestFit="1" customWidth="1"/>
    <col min="8453" max="8453" width="27.375" style="87" customWidth="1"/>
    <col min="8454" max="8454" width="60.875" style="87" bestFit="1" customWidth="1"/>
    <col min="8455" max="8455" width="11.75" style="87" bestFit="1" customWidth="1"/>
    <col min="8456" max="8457" width="10.875" style="87" bestFit="1" customWidth="1"/>
    <col min="8458" max="8458" width="11.375" style="87" bestFit="1" customWidth="1"/>
    <col min="8459" max="8459" width="15.125" style="87" customWidth="1"/>
    <col min="8460" max="8461" width="7.875" style="87" bestFit="1" customWidth="1"/>
    <col min="8462" max="8462" width="6.125" style="87" bestFit="1" customWidth="1"/>
    <col min="8463" max="8463" width="8.625" style="87" bestFit="1" customWidth="1"/>
    <col min="8464" max="8704" width="9" style="87"/>
    <col min="8705" max="8705" width="0" style="87" hidden="1" customWidth="1"/>
    <col min="8706" max="8706" width="11.125" style="87" bestFit="1" customWidth="1"/>
    <col min="8707" max="8707" width="21.125" style="87" customWidth="1"/>
    <col min="8708" max="8708" width="23.25" style="87" bestFit="1" customWidth="1"/>
    <col min="8709" max="8709" width="27.375" style="87" customWidth="1"/>
    <col min="8710" max="8710" width="60.875" style="87" bestFit="1" customWidth="1"/>
    <col min="8711" max="8711" width="11.75" style="87" bestFit="1" customWidth="1"/>
    <col min="8712" max="8713" width="10.875" style="87" bestFit="1" customWidth="1"/>
    <col min="8714" max="8714" width="11.375" style="87" bestFit="1" customWidth="1"/>
    <col min="8715" max="8715" width="15.125" style="87" customWidth="1"/>
    <col min="8716" max="8717" width="7.875" style="87" bestFit="1" customWidth="1"/>
    <col min="8718" max="8718" width="6.125" style="87" bestFit="1" customWidth="1"/>
    <col min="8719" max="8719" width="8.625" style="87" bestFit="1" customWidth="1"/>
    <col min="8720" max="8960" width="9" style="87"/>
    <col min="8961" max="8961" width="0" style="87" hidden="1" customWidth="1"/>
    <col min="8962" max="8962" width="11.125" style="87" bestFit="1" customWidth="1"/>
    <col min="8963" max="8963" width="21.125" style="87" customWidth="1"/>
    <col min="8964" max="8964" width="23.25" style="87" bestFit="1" customWidth="1"/>
    <col min="8965" max="8965" width="27.375" style="87" customWidth="1"/>
    <col min="8966" max="8966" width="60.875" style="87" bestFit="1" customWidth="1"/>
    <col min="8967" max="8967" width="11.75" style="87" bestFit="1" customWidth="1"/>
    <col min="8968" max="8969" width="10.875" style="87" bestFit="1" customWidth="1"/>
    <col min="8970" max="8970" width="11.375" style="87" bestFit="1" customWidth="1"/>
    <col min="8971" max="8971" width="15.125" style="87" customWidth="1"/>
    <col min="8972" max="8973" width="7.875" style="87" bestFit="1" customWidth="1"/>
    <col min="8974" max="8974" width="6.125" style="87" bestFit="1" customWidth="1"/>
    <col min="8975" max="8975" width="8.625" style="87" bestFit="1" customWidth="1"/>
    <col min="8976" max="9216" width="9" style="87"/>
    <col min="9217" max="9217" width="0" style="87" hidden="1" customWidth="1"/>
    <col min="9218" max="9218" width="11.125" style="87" bestFit="1" customWidth="1"/>
    <col min="9219" max="9219" width="21.125" style="87" customWidth="1"/>
    <col min="9220" max="9220" width="23.25" style="87" bestFit="1" customWidth="1"/>
    <col min="9221" max="9221" width="27.375" style="87" customWidth="1"/>
    <col min="9222" max="9222" width="60.875" style="87" bestFit="1" customWidth="1"/>
    <col min="9223" max="9223" width="11.75" style="87" bestFit="1" customWidth="1"/>
    <col min="9224" max="9225" width="10.875" style="87" bestFit="1" customWidth="1"/>
    <col min="9226" max="9226" width="11.375" style="87" bestFit="1" customWidth="1"/>
    <col min="9227" max="9227" width="15.125" style="87" customWidth="1"/>
    <col min="9228" max="9229" width="7.875" style="87" bestFit="1" customWidth="1"/>
    <col min="9230" max="9230" width="6.125" style="87" bestFit="1" customWidth="1"/>
    <col min="9231" max="9231" width="8.625" style="87" bestFit="1" customWidth="1"/>
    <col min="9232" max="9472" width="9" style="87"/>
    <col min="9473" max="9473" width="0" style="87" hidden="1" customWidth="1"/>
    <col min="9474" max="9474" width="11.125" style="87" bestFit="1" customWidth="1"/>
    <col min="9475" max="9475" width="21.125" style="87" customWidth="1"/>
    <col min="9476" max="9476" width="23.25" style="87" bestFit="1" customWidth="1"/>
    <col min="9477" max="9477" width="27.375" style="87" customWidth="1"/>
    <col min="9478" max="9478" width="60.875" style="87" bestFit="1" customWidth="1"/>
    <col min="9479" max="9479" width="11.75" style="87" bestFit="1" customWidth="1"/>
    <col min="9480" max="9481" width="10.875" style="87" bestFit="1" customWidth="1"/>
    <col min="9482" max="9482" width="11.375" style="87" bestFit="1" customWidth="1"/>
    <col min="9483" max="9483" width="15.125" style="87" customWidth="1"/>
    <col min="9484" max="9485" width="7.875" style="87" bestFit="1" customWidth="1"/>
    <col min="9486" max="9486" width="6.125" style="87" bestFit="1" customWidth="1"/>
    <col min="9487" max="9487" width="8.625" style="87" bestFit="1" customWidth="1"/>
    <col min="9488" max="9728" width="9" style="87"/>
    <col min="9729" max="9729" width="0" style="87" hidden="1" customWidth="1"/>
    <col min="9730" max="9730" width="11.125" style="87" bestFit="1" customWidth="1"/>
    <col min="9731" max="9731" width="21.125" style="87" customWidth="1"/>
    <col min="9732" max="9732" width="23.25" style="87" bestFit="1" customWidth="1"/>
    <col min="9733" max="9733" width="27.375" style="87" customWidth="1"/>
    <col min="9734" max="9734" width="60.875" style="87" bestFit="1" customWidth="1"/>
    <col min="9735" max="9735" width="11.75" style="87" bestFit="1" customWidth="1"/>
    <col min="9736" max="9737" width="10.875" style="87" bestFit="1" customWidth="1"/>
    <col min="9738" max="9738" width="11.375" style="87" bestFit="1" customWidth="1"/>
    <col min="9739" max="9739" width="15.125" style="87" customWidth="1"/>
    <col min="9740" max="9741" width="7.875" style="87" bestFit="1" customWidth="1"/>
    <col min="9742" max="9742" width="6.125" style="87" bestFit="1" customWidth="1"/>
    <col min="9743" max="9743" width="8.625" style="87" bestFit="1" customWidth="1"/>
    <col min="9744" max="9984" width="9" style="87"/>
    <col min="9985" max="9985" width="0" style="87" hidden="1" customWidth="1"/>
    <col min="9986" max="9986" width="11.125" style="87" bestFit="1" customWidth="1"/>
    <col min="9987" max="9987" width="21.125" style="87" customWidth="1"/>
    <col min="9988" max="9988" width="23.25" style="87" bestFit="1" customWidth="1"/>
    <col min="9989" max="9989" width="27.375" style="87" customWidth="1"/>
    <col min="9990" max="9990" width="60.875" style="87" bestFit="1" customWidth="1"/>
    <col min="9991" max="9991" width="11.75" style="87" bestFit="1" customWidth="1"/>
    <col min="9992" max="9993" width="10.875" style="87" bestFit="1" customWidth="1"/>
    <col min="9994" max="9994" width="11.375" style="87" bestFit="1" customWidth="1"/>
    <col min="9995" max="9995" width="15.125" style="87" customWidth="1"/>
    <col min="9996" max="9997" width="7.875" style="87" bestFit="1" customWidth="1"/>
    <col min="9998" max="9998" width="6.125" style="87" bestFit="1" customWidth="1"/>
    <col min="9999" max="9999" width="8.625" style="87" bestFit="1" customWidth="1"/>
    <col min="10000" max="10240" width="9" style="87"/>
    <col min="10241" max="10241" width="0" style="87" hidden="1" customWidth="1"/>
    <col min="10242" max="10242" width="11.125" style="87" bestFit="1" customWidth="1"/>
    <col min="10243" max="10243" width="21.125" style="87" customWidth="1"/>
    <col min="10244" max="10244" width="23.25" style="87" bestFit="1" customWidth="1"/>
    <col min="10245" max="10245" width="27.375" style="87" customWidth="1"/>
    <col min="10246" max="10246" width="60.875" style="87" bestFit="1" customWidth="1"/>
    <col min="10247" max="10247" width="11.75" style="87" bestFit="1" customWidth="1"/>
    <col min="10248" max="10249" width="10.875" style="87" bestFit="1" customWidth="1"/>
    <col min="10250" max="10250" width="11.375" style="87" bestFit="1" customWidth="1"/>
    <col min="10251" max="10251" width="15.125" style="87" customWidth="1"/>
    <col min="10252" max="10253" width="7.875" style="87" bestFit="1" customWidth="1"/>
    <col min="10254" max="10254" width="6.125" style="87" bestFit="1" customWidth="1"/>
    <col min="10255" max="10255" width="8.625" style="87" bestFit="1" customWidth="1"/>
    <col min="10256" max="10496" width="9" style="87"/>
    <col min="10497" max="10497" width="0" style="87" hidden="1" customWidth="1"/>
    <col min="10498" max="10498" width="11.125" style="87" bestFit="1" customWidth="1"/>
    <col min="10499" max="10499" width="21.125" style="87" customWidth="1"/>
    <col min="10500" max="10500" width="23.25" style="87" bestFit="1" customWidth="1"/>
    <col min="10501" max="10501" width="27.375" style="87" customWidth="1"/>
    <col min="10502" max="10502" width="60.875" style="87" bestFit="1" customWidth="1"/>
    <col min="10503" max="10503" width="11.75" style="87" bestFit="1" customWidth="1"/>
    <col min="10504" max="10505" width="10.875" style="87" bestFit="1" customWidth="1"/>
    <col min="10506" max="10506" width="11.375" style="87" bestFit="1" customWidth="1"/>
    <col min="10507" max="10507" width="15.125" style="87" customWidth="1"/>
    <col min="10508" max="10509" width="7.875" style="87" bestFit="1" customWidth="1"/>
    <col min="10510" max="10510" width="6.125" style="87" bestFit="1" customWidth="1"/>
    <col min="10511" max="10511" width="8.625" style="87" bestFit="1" customWidth="1"/>
    <col min="10512" max="10752" width="9" style="87"/>
    <col min="10753" max="10753" width="0" style="87" hidden="1" customWidth="1"/>
    <col min="10754" max="10754" width="11.125" style="87" bestFit="1" customWidth="1"/>
    <col min="10755" max="10755" width="21.125" style="87" customWidth="1"/>
    <col min="10756" max="10756" width="23.25" style="87" bestFit="1" customWidth="1"/>
    <col min="10757" max="10757" width="27.375" style="87" customWidth="1"/>
    <col min="10758" max="10758" width="60.875" style="87" bestFit="1" customWidth="1"/>
    <col min="10759" max="10759" width="11.75" style="87" bestFit="1" customWidth="1"/>
    <col min="10760" max="10761" width="10.875" style="87" bestFit="1" customWidth="1"/>
    <col min="10762" max="10762" width="11.375" style="87" bestFit="1" customWidth="1"/>
    <col min="10763" max="10763" width="15.125" style="87" customWidth="1"/>
    <col min="10764" max="10765" width="7.875" style="87" bestFit="1" customWidth="1"/>
    <col min="10766" max="10766" width="6.125" style="87" bestFit="1" customWidth="1"/>
    <col min="10767" max="10767" width="8.625" style="87" bestFit="1" customWidth="1"/>
    <col min="10768" max="11008" width="9" style="87"/>
    <col min="11009" max="11009" width="0" style="87" hidden="1" customWidth="1"/>
    <col min="11010" max="11010" width="11.125" style="87" bestFit="1" customWidth="1"/>
    <col min="11011" max="11011" width="21.125" style="87" customWidth="1"/>
    <col min="11012" max="11012" width="23.25" style="87" bestFit="1" customWidth="1"/>
    <col min="11013" max="11013" width="27.375" style="87" customWidth="1"/>
    <col min="11014" max="11014" width="60.875" style="87" bestFit="1" customWidth="1"/>
    <col min="11015" max="11015" width="11.75" style="87" bestFit="1" customWidth="1"/>
    <col min="11016" max="11017" width="10.875" style="87" bestFit="1" customWidth="1"/>
    <col min="11018" max="11018" width="11.375" style="87" bestFit="1" customWidth="1"/>
    <col min="11019" max="11019" width="15.125" style="87" customWidth="1"/>
    <col min="11020" max="11021" width="7.875" style="87" bestFit="1" customWidth="1"/>
    <col min="11022" max="11022" width="6.125" style="87" bestFit="1" customWidth="1"/>
    <col min="11023" max="11023" width="8.625" style="87" bestFit="1" customWidth="1"/>
    <col min="11024" max="11264" width="9" style="87"/>
    <col min="11265" max="11265" width="0" style="87" hidden="1" customWidth="1"/>
    <col min="11266" max="11266" width="11.125" style="87" bestFit="1" customWidth="1"/>
    <col min="11267" max="11267" width="21.125" style="87" customWidth="1"/>
    <col min="11268" max="11268" width="23.25" style="87" bestFit="1" customWidth="1"/>
    <col min="11269" max="11269" width="27.375" style="87" customWidth="1"/>
    <col min="11270" max="11270" width="60.875" style="87" bestFit="1" customWidth="1"/>
    <col min="11271" max="11271" width="11.75" style="87" bestFit="1" customWidth="1"/>
    <col min="11272" max="11273" width="10.875" style="87" bestFit="1" customWidth="1"/>
    <col min="11274" max="11274" width="11.375" style="87" bestFit="1" customWidth="1"/>
    <col min="11275" max="11275" width="15.125" style="87" customWidth="1"/>
    <col min="11276" max="11277" width="7.875" style="87" bestFit="1" customWidth="1"/>
    <col min="11278" max="11278" width="6.125" style="87" bestFit="1" customWidth="1"/>
    <col min="11279" max="11279" width="8.625" style="87" bestFit="1" customWidth="1"/>
    <col min="11280" max="11520" width="9" style="87"/>
    <col min="11521" max="11521" width="0" style="87" hidden="1" customWidth="1"/>
    <col min="11522" max="11522" width="11.125" style="87" bestFit="1" customWidth="1"/>
    <col min="11523" max="11523" width="21.125" style="87" customWidth="1"/>
    <col min="11524" max="11524" width="23.25" style="87" bestFit="1" customWidth="1"/>
    <col min="11525" max="11525" width="27.375" style="87" customWidth="1"/>
    <col min="11526" max="11526" width="60.875" style="87" bestFit="1" customWidth="1"/>
    <col min="11527" max="11527" width="11.75" style="87" bestFit="1" customWidth="1"/>
    <col min="11528" max="11529" width="10.875" style="87" bestFit="1" customWidth="1"/>
    <col min="11530" max="11530" width="11.375" style="87" bestFit="1" customWidth="1"/>
    <col min="11531" max="11531" width="15.125" style="87" customWidth="1"/>
    <col min="11532" max="11533" width="7.875" style="87" bestFit="1" customWidth="1"/>
    <col min="11534" max="11534" width="6.125" style="87" bestFit="1" customWidth="1"/>
    <col min="11535" max="11535" width="8.625" style="87" bestFit="1" customWidth="1"/>
    <col min="11536" max="11776" width="9" style="87"/>
    <col min="11777" max="11777" width="0" style="87" hidden="1" customWidth="1"/>
    <col min="11778" max="11778" width="11.125" style="87" bestFit="1" customWidth="1"/>
    <col min="11779" max="11779" width="21.125" style="87" customWidth="1"/>
    <col min="11780" max="11780" width="23.25" style="87" bestFit="1" customWidth="1"/>
    <col min="11781" max="11781" width="27.375" style="87" customWidth="1"/>
    <col min="11782" max="11782" width="60.875" style="87" bestFit="1" customWidth="1"/>
    <col min="11783" max="11783" width="11.75" style="87" bestFit="1" customWidth="1"/>
    <col min="11784" max="11785" width="10.875" style="87" bestFit="1" customWidth="1"/>
    <col min="11786" max="11786" width="11.375" style="87" bestFit="1" customWidth="1"/>
    <col min="11787" max="11787" width="15.125" style="87" customWidth="1"/>
    <col min="11788" max="11789" width="7.875" style="87" bestFit="1" customWidth="1"/>
    <col min="11790" max="11790" width="6.125" style="87" bestFit="1" customWidth="1"/>
    <col min="11791" max="11791" width="8.625" style="87" bestFit="1" customWidth="1"/>
    <col min="11792" max="12032" width="9" style="87"/>
    <col min="12033" max="12033" width="0" style="87" hidden="1" customWidth="1"/>
    <col min="12034" max="12034" width="11.125" style="87" bestFit="1" customWidth="1"/>
    <col min="12035" max="12035" width="21.125" style="87" customWidth="1"/>
    <col min="12036" max="12036" width="23.25" style="87" bestFit="1" customWidth="1"/>
    <col min="12037" max="12037" width="27.375" style="87" customWidth="1"/>
    <col min="12038" max="12038" width="60.875" style="87" bestFit="1" customWidth="1"/>
    <col min="12039" max="12039" width="11.75" style="87" bestFit="1" customWidth="1"/>
    <col min="12040" max="12041" width="10.875" style="87" bestFit="1" customWidth="1"/>
    <col min="12042" max="12042" width="11.375" style="87" bestFit="1" customWidth="1"/>
    <col min="12043" max="12043" width="15.125" style="87" customWidth="1"/>
    <col min="12044" max="12045" width="7.875" style="87" bestFit="1" customWidth="1"/>
    <col min="12046" max="12046" width="6.125" style="87" bestFit="1" customWidth="1"/>
    <col min="12047" max="12047" width="8.625" style="87" bestFit="1" customWidth="1"/>
    <col min="12048" max="12288" width="9" style="87"/>
    <col min="12289" max="12289" width="0" style="87" hidden="1" customWidth="1"/>
    <col min="12290" max="12290" width="11.125" style="87" bestFit="1" customWidth="1"/>
    <col min="12291" max="12291" width="21.125" style="87" customWidth="1"/>
    <col min="12292" max="12292" width="23.25" style="87" bestFit="1" customWidth="1"/>
    <col min="12293" max="12293" width="27.375" style="87" customWidth="1"/>
    <col min="12294" max="12294" width="60.875" style="87" bestFit="1" customWidth="1"/>
    <col min="12295" max="12295" width="11.75" style="87" bestFit="1" customWidth="1"/>
    <col min="12296" max="12297" width="10.875" style="87" bestFit="1" customWidth="1"/>
    <col min="12298" max="12298" width="11.375" style="87" bestFit="1" customWidth="1"/>
    <col min="12299" max="12299" width="15.125" style="87" customWidth="1"/>
    <col min="12300" max="12301" width="7.875" style="87" bestFit="1" customWidth="1"/>
    <col min="12302" max="12302" width="6.125" style="87" bestFit="1" customWidth="1"/>
    <col min="12303" max="12303" width="8.625" style="87" bestFit="1" customWidth="1"/>
    <col min="12304" max="12544" width="9" style="87"/>
    <col min="12545" max="12545" width="0" style="87" hidden="1" customWidth="1"/>
    <col min="12546" max="12546" width="11.125" style="87" bestFit="1" customWidth="1"/>
    <col min="12547" max="12547" width="21.125" style="87" customWidth="1"/>
    <col min="12548" max="12548" width="23.25" style="87" bestFit="1" customWidth="1"/>
    <col min="12549" max="12549" width="27.375" style="87" customWidth="1"/>
    <col min="12550" max="12550" width="60.875" style="87" bestFit="1" customWidth="1"/>
    <col min="12551" max="12551" width="11.75" style="87" bestFit="1" customWidth="1"/>
    <col min="12552" max="12553" width="10.875" style="87" bestFit="1" customWidth="1"/>
    <col min="12554" max="12554" width="11.375" style="87" bestFit="1" customWidth="1"/>
    <col min="12555" max="12555" width="15.125" style="87" customWidth="1"/>
    <col min="12556" max="12557" width="7.875" style="87" bestFit="1" customWidth="1"/>
    <col min="12558" max="12558" width="6.125" style="87" bestFit="1" customWidth="1"/>
    <col min="12559" max="12559" width="8.625" style="87" bestFit="1" customWidth="1"/>
    <col min="12560" max="12800" width="9" style="87"/>
    <col min="12801" max="12801" width="0" style="87" hidden="1" customWidth="1"/>
    <col min="12802" max="12802" width="11.125" style="87" bestFit="1" customWidth="1"/>
    <col min="12803" max="12803" width="21.125" style="87" customWidth="1"/>
    <col min="12804" max="12804" width="23.25" style="87" bestFit="1" customWidth="1"/>
    <col min="12805" max="12805" width="27.375" style="87" customWidth="1"/>
    <col min="12806" max="12806" width="60.875" style="87" bestFit="1" customWidth="1"/>
    <col min="12807" max="12807" width="11.75" style="87" bestFit="1" customWidth="1"/>
    <col min="12808" max="12809" width="10.875" style="87" bestFit="1" customWidth="1"/>
    <col min="12810" max="12810" width="11.375" style="87" bestFit="1" customWidth="1"/>
    <col min="12811" max="12811" width="15.125" style="87" customWidth="1"/>
    <col min="12812" max="12813" width="7.875" style="87" bestFit="1" customWidth="1"/>
    <col min="12814" max="12814" width="6.125" style="87" bestFit="1" customWidth="1"/>
    <col min="12815" max="12815" width="8.625" style="87" bestFit="1" customWidth="1"/>
    <col min="12816" max="13056" width="9" style="87"/>
    <col min="13057" max="13057" width="0" style="87" hidden="1" customWidth="1"/>
    <col min="13058" max="13058" width="11.125" style="87" bestFit="1" customWidth="1"/>
    <col min="13059" max="13059" width="21.125" style="87" customWidth="1"/>
    <col min="13060" max="13060" width="23.25" style="87" bestFit="1" customWidth="1"/>
    <col min="13061" max="13061" width="27.375" style="87" customWidth="1"/>
    <col min="13062" max="13062" width="60.875" style="87" bestFit="1" customWidth="1"/>
    <col min="13063" max="13063" width="11.75" style="87" bestFit="1" customWidth="1"/>
    <col min="13064" max="13065" width="10.875" style="87" bestFit="1" customWidth="1"/>
    <col min="13066" max="13066" width="11.375" style="87" bestFit="1" customWidth="1"/>
    <col min="13067" max="13067" width="15.125" style="87" customWidth="1"/>
    <col min="13068" max="13069" width="7.875" style="87" bestFit="1" customWidth="1"/>
    <col min="13070" max="13070" width="6.125" style="87" bestFit="1" customWidth="1"/>
    <col min="13071" max="13071" width="8.625" style="87" bestFit="1" customWidth="1"/>
    <col min="13072" max="13312" width="9" style="87"/>
    <col min="13313" max="13313" width="0" style="87" hidden="1" customWidth="1"/>
    <col min="13314" max="13314" width="11.125" style="87" bestFit="1" customWidth="1"/>
    <col min="13315" max="13315" width="21.125" style="87" customWidth="1"/>
    <col min="13316" max="13316" width="23.25" style="87" bestFit="1" customWidth="1"/>
    <col min="13317" max="13317" width="27.375" style="87" customWidth="1"/>
    <col min="13318" max="13318" width="60.875" style="87" bestFit="1" customWidth="1"/>
    <col min="13319" max="13319" width="11.75" style="87" bestFit="1" customWidth="1"/>
    <col min="13320" max="13321" width="10.875" style="87" bestFit="1" customWidth="1"/>
    <col min="13322" max="13322" width="11.375" style="87" bestFit="1" customWidth="1"/>
    <col min="13323" max="13323" width="15.125" style="87" customWidth="1"/>
    <col min="13324" max="13325" width="7.875" style="87" bestFit="1" customWidth="1"/>
    <col min="13326" max="13326" width="6.125" style="87" bestFit="1" customWidth="1"/>
    <col min="13327" max="13327" width="8.625" style="87" bestFit="1" customWidth="1"/>
    <col min="13328" max="13568" width="9" style="87"/>
    <col min="13569" max="13569" width="0" style="87" hidden="1" customWidth="1"/>
    <col min="13570" max="13570" width="11.125" style="87" bestFit="1" customWidth="1"/>
    <col min="13571" max="13571" width="21.125" style="87" customWidth="1"/>
    <col min="13572" max="13572" width="23.25" style="87" bestFit="1" customWidth="1"/>
    <col min="13573" max="13573" width="27.375" style="87" customWidth="1"/>
    <col min="13574" max="13574" width="60.875" style="87" bestFit="1" customWidth="1"/>
    <col min="13575" max="13575" width="11.75" style="87" bestFit="1" customWidth="1"/>
    <col min="13576" max="13577" width="10.875" style="87" bestFit="1" customWidth="1"/>
    <col min="13578" max="13578" width="11.375" style="87" bestFit="1" customWidth="1"/>
    <col min="13579" max="13579" width="15.125" style="87" customWidth="1"/>
    <col min="13580" max="13581" width="7.875" style="87" bestFit="1" customWidth="1"/>
    <col min="13582" max="13582" width="6.125" style="87" bestFit="1" customWidth="1"/>
    <col min="13583" max="13583" width="8.625" style="87" bestFit="1" customWidth="1"/>
    <col min="13584" max="13824" width="9" style="87"/>
    <col min="13825" max="13825" width="0" style="87" hidden="1" customWidth="1"/>
    <col min="13826" max="13826" width="11.125" style="87" bestFit="1" customWidth="1"/>
    <col min="13827" max="13827" width="21.125" style="87" customWidth="1"/>
    <col min="13828" max="13828" width="23.25" style="87" bestFit="1" customWidth="1"/>
    <col min="13829" max="13829" width="27.375" style="87" customWidth="1"/>
    <col min="13830" max="13830" width="60.875" style="87" bestFit="1" customWidth="1"/>
    <col min="13831" max="13831" width="11.75" style="87" bestFit="1" customWidth="1"/>
    <col min="13832" max="13833" width="10.875" style="87" bestFit="1" customWidth="1"/>
    <col min="13834" max="13834" width="11.375" style="87" bestFit="1" customWidth="1"/>
    <col min="13835" max="13835" width="15.125" style="87" customWidth="1"/>
    <col min="13836" max="13837" width="7.875" style="87" bestFit="1" customWidth="1"/>
    <col min="13838" max="13838" width="6.125" style="87" bestFit="1" customWidth="1"/>
    <col min="13839" max="13839" width="8.625" style="87" bestFit="1" customWidth="1"/>
    <col min="13840" max="14080" width="9" style="87"/>
    <col min="14081" max="14081" width="0" style="87" hidden="1" customWidth="1"/>
    <col min="14082" max="14082" width="11.125" style="87" bestFit="1" customWidth="1"/>
    <col min="14083" max="14083" width="21.125" style="87" customWidth="1"/>
    <col min="14084" max="14084" width="23.25" style="87" bestFit="1" customWidth="1"/>
    <col min="14085" max="14085" width="27.375" style="87" customWidth="1"/>
    <col min="14086" max="14086" width="60.875" style="87" bestFit="1" customWidth="1"/>
    <col min="14087" max="14087" width="11.75" style="87" bestFit="1" customWidth="1"/>
    <col min="14088" max="14089" width="10.875" style="87" bestFit="1" customWidth="1"/>
    <col min="14090" max="14090" width="11.375" style="87" bestFit="1" customWidth="1"/>
    <col min="14091" max="14091" width="15.125" style="87" customWidth="1"/>
    <col min="14092" max="14093" width="7.875" style="87" bestFit="1" customWidth="1"/>
    <col min="14094" max="14094" width="6.125" style="87" bestFit="1" customWidth="1"/>
    <col min="14095" max="14095" width="8.625" style="87" bestFit="1" customWidth="1"/>
    <col min="14096" max="14336" width="9" style="87"/>
    <col min="14337" max="14337" width="0" style="87" hidden="1" customWidth="1"/>
    <col min="14338" max="14338" width="11.125" style="87" bestFit="1" customWidth="1"/>
    <col min="14339" max="14339" width="21.125" style="87" customWidth="1"/>
    <col min="14340" max="14340" width="23.25" style="87" bestFit="1" customWidth="1"/>
    <col min="14341" max="14341" width="27.375" style="87" customWidth="1"/>
    <col min="14342" max="14342" width="60.875" style="87" bestFit="1" customWidth="1"/>
    <col min="14343" max="14343" width="11.75" style="87" bestFit="1" customWidth="1"/>
    <col min="14344" max="14345" width="10.875" style="87" bestFit="1" customWidth="1"/>
    <col min="14346" max="14346" width="11.375" style="87" bestFit="1" customWidth="1"/>
    <col min="14347" max="14347" width="15.125" style="87" customWidth="1"/>
    <col min="14348" max="14349" width="7.875" style="87" bestFit="1" customWidth="1"/>
    <col min="14350" max="14350" width="6.125" style="87" bestFit="1" customWidth="1"/>
    <col min="14351" max="14351" width="8.625" style="87" bestFit="1" customWidth="1"/>
    <col min="14352" max="14592" width="9" style="87"/>
    <col min="14593" max="14593" width="0" style="87" hidden="1" customWidth="1"/>
    <col min="14594" max="14594" width="11.125" style="87" bestFit="1" customWidth="1"/>
    <col min="14595" max="14595" width="21.125" style="87" customWidth="1"/>
    <col min="14596" max="14596" width="23.25" style="87" bestFit="1" customWidth="1"/>
    <col min="14597" max="14597" width="27.375" style="87" customWidth="1"/>
    <col min="14598" max="14598" width="60.875" style="87" bestFit="1" customWidth="1"/>
    <col min="14599" max="14599" width="11.75" style="87" bestFit="1" customWidth="1"/>
    <col min="14600" max="14601" width="10.875" style="87" bestFit="1" customWidth="1"/>
    <col min="14602" max="14602" width="11.375" style="87" bestFit="1" customWidth="1"/>
    <col min="14603" max="14603" width="15.125" style="87" customWidth="1"/>
    <col min="14604" max="14605" width="7.875" style="87" bestFit="1" customWidth="1"/>
    <col min="14606" max="14606" width="6.125" style="87" bestFit="1" customWidth="1"/>
    <col min="14607" max="14607" width="8.625" style="87" bestFit="1" customWidth="1"/>
    <col min="14608" max="14848" width="9" style="87"/>
    <col min="14849" max="14849" width="0" style="87" hidden="1" customWidth="1"/>
    <col min="14850" max="14850" width="11.125" style="87" bestFit="1" customWidth="1"/>
    <col min="14851" max="14851" width="21.125" style="87" customWidth="1"/>
    <col min="14852" max="14852" width="23.25" style="87" bestFit="1" customWidth="1"/>
    <col min="14853" max="14853" width="27.375" style="87" customWidth="1"/>
    <col min="14854" max="14854" width="60.875" style="87" bestFit="1" customWidth="1"/>
    <col min="14855" max="14855" width="11.75" style="87" bestFit="1" customWidth="1"/>
    <col min="14856" max="14857" width="10.875" style="87" bestFit="1" customWidth="1"/>
    <col min="14858" max="14858" width="11.375" style="87" bestFit="1" customWidth="1"/>
    <col min="14859" max="14859" width="15.125" style="87" customWidth="1"/>
    <col min="14860" max="14861" width="7.875" style="87" bestFit="1" customWidth="1"/>
    <col min="14862" max="14862" width="6.125" style="87" bestFit="1" customWidth="1"/>
    <col min="14863" max="14863" width="8.625" style="87" bestFit="1" customWidth="1"/>
    <col min="14864" max="15104" width="9" style="87"/>
    <col min="15105" max="15105" width="0" style="87" hidden="1" customWidth="1"/>
    <col min="15106" max="15106" width="11.125" style="87" bestFit="1" customWidth="1"/>
    <col min="15107" max="15107" width="21.125" style="87" customWidth="1"/>
    <col min="15108" max="15108" width="23.25" style="87" bestFit="1" customWidth="1"/>
    <col min="15109" max="15109" width="27.375" style="87" customWidth="1"/>
    <col min="15110" max="15110" width="60.875" style="87" bestFit="1" customWidth="1"/>
    <col min="15111" max="15111" width="11.75" style="87" bestFit="1" customWidth="1"/>
    <col min="15112" max="15113" width="10.875" style="87" bestFit="1" customWidth="1"/>
    <col min="15114" max="15114" width="11.375" style="87" bestFit="1" customWidth="1"/>
    <col min="15115" max="15115" width="15.125" style="87" customWidth="1"/>
    <col min="15116" max="15117" width="7.875" style="87" bestFit="1" customWidth="1"/>
    <col min="15118" max="15118" width="6.125" style="87" bestFit="1" customWidth="1"/>
    <col min="15119" max="15119" width="8.625" style="87" bestFit="1" customWidth="1"/>
    <col min="15120" max="15360" width="9" style="87"/>
    <col min="15361" max="15361" width="0" style="87" hidden="1" customWidth="1"/>
    <col min="15362" max="15362" width="11.125" style="87" bestFit="1" customWidth="1"/>
    <col min="15363" max="15363" width="21.125" style="87" customWidth="1"/>
    <col min="15364" max="15364" width="23.25" style="87" bestFit="1" customWidth="1"/>
    <col min="15365" max="15365" width="27.375" style="87" customWidth="1"/>
    <col min="15366" max="15366" width="60.875" style="87" bestFit="1" customWidth="1"/>
    <col min="15367" max="15367" width="11.75" style="87" bestFit="1" customWidth="1"/>
    <col min="15368" max="15369" width="10.875" style="87" bestFit="1" customWidth="1"/>
    <col min="15370" max="15370" width="11.375" style="87" bestFit="1" customWidth="1"/>
    <col min="15371" max="15371" width="15.125" style="87" customWidth="1"/>
    <col min="15372" max="15373" width="7.875" style="87" bestFit="1" customWidth="1"/>
    <col min="15374" max="15374" width="6.125" style="87" bestFit="1" customWidth="1"/>
    <col min="15375" max="15375" width="8.625" style="87" bestFit="1" customWidth="1"/>
    <col min="15376" max="15616" width="9" style="87"/>
    <col min="15617" max="15617" width="0" style="87" hidden="1" customWidth="1"/>
    <col min="15618" max="15618" width="11.125" style="87" bestFit="1" customWidth="1"/>
    <col min="15619" max="15619" width="21.125" style="87" customWidth="1"/>
    <col min="15620" max="15620" width="23.25" style="87" bestFit="1" customWidth="1"/>
    <col min="15621" max="15621" width="27.375" style="87" customWidth="1"/>
    <col min="15622" max="15622" width="60.875" style="87" bestFit="1" customWidth="1"/>
    <col min="15623" max="15623" width="11.75" style="87" bestFit="1" customWidth="1"/>
    <col min="15624" max="15625" width="10.875" style="87" bestFit="1" customWidth="1"/>
    <col min="15626" max="15626" width="11.375" style="87" bestFit="1" customWidth="1"/>
    <col min="15627" max="15627" width="15.125" style="87" customWidth="1"/>
    <col min="15628" max="15629" width="7.875" style="87" bestFit="1" customWidth="1"/>
    <col min="15630" max="15630" width="6.125" style="87" bestFit="1" customWidth="1"/>
    <col min="15631" max="15631" width="8.625" style="87" bestFit="1" customWidth="1"/>
    <col min="15632" max="15872" width="9" style="87"/>
    <col min="15873" max="15873" width="0" style="87" hidden="1" customWidth="1"/>
    <col min="15874" max="15874" width="11.125" style="87" bestFit="1" customWidth="1"/>
    <col min="15875" max="15875" width="21.125" style="87" customWidth="1"/>
    <col min="15876" max="15876" width="23.25" style="87" bestFit="1" customWidth="1"/>
    <col min="15877" max="15877" width="27.375" style="87" customWidth="1"/>
    <col min="15878" max="15878" width="60.875" style="87" bestFit="1" customWidth="1"/>
    <col min="15879" max="15879" width="11.75" style="87" bestFit="1" customWidth="1"/>
    <col min="15880" max="15881" width="10.875" style="87" bestFit="1" customWidth="1"/>
    <col min="15882" max="15882" width="11.375" style="87" bestFit="1" customWidth="1"/>
    <col min="15883" max="15883" width="15.125" style="87" customWidth="1"/>
    <col min="15884" max="15885" width="7.875" style="87" bestFit="1" customWidth="1"/>
    <col min="15886" max="15886" width="6.125" style="87" bestFit="1" customWidth="1"/>
    <col min="15887" max="15887" width="8.625" style="87" bestFit="1" customWidth="1"/>
    <col min="15888" max="16128" width="9" style="87"/>
    <col min="16129" max="16129" width="0" style="87" hidden="1" customWidth="1"/>
    <col min="16130" max="16130" width="11.125" style="87" bestFit="1" customWidth="1"/>
    <col min="16131" max="16131" width="21.125" style="87" customWidth="1"/>
    <col min="16132" max="16132" width="23.25" style="87" bestFit="1" customWidth="1"/>
    <col min="16133" max="16133" width="27.375" style="87" customWidth="1"/>
    <col min="16134" max="16134" width="60.875" style="87" bestFit="1" customWidth="1"/>
    <col min="16135" max="16135" width="11.75" style="87" bestFit="1" customWidth="1"/>
    <col min="16136" max="16137" width="10.875" style="87" bestFit="1" customWidth="1"/>
    <col min="16138" max="16138" width="11.375" style="87" bestFit="1" customWidth="1"/>
    <col min="16139" max="16139" width="15.125" style="87" customWidth="1"/>
    <col min="16140" max="16141" width="7.875" style="87" bestFit="1" customWidth="1"/>
    <col min="16142" max="16142" width="6.125" style="87" bestFit="1" customWidth="1"/>
    <col min="16143" max="16143" width="8.625" style="87" bestFit="1" customWidth="1"/>
    <col min="16144" max="16384" width="9" style="87"/>
  </cols>
  <sheetData>
    <row r="1" spans="1:15" s="61" customFormat="1" ht="21" customHeight="1" x14ac:dyDescent="0.25">
      <c r="B1" s="62"/>
      <c r="E1" s="62"/>
      <c r="F1" s="63"/>
      <c r="G1" s="119" t="s">
        <v>4</v>
      </c>
      <c r="H1" s="120"/>
      <c r="I1" s="121"/>
      <c r="L1" s="119" t="s">
        <v>168</v>
      </c>
      <c r="M1" s="121"/>
      <c r="N1" s="64"/>
      <c r="O1" s="65"/>
    </row>
    <row r="2" spans="1:15" s="66" customFormat="1" ht="21" customHeight="1" thickBot="1" x14ac:dyDescent="0.35">
      <c r="A2" s="66" t="s">
        <v>257</v>
      </c>
      <c r="B2" s="67" t="s">
        <v>255</v>
      </c>
      <c r="C2" s="66" t="s">
        <v>256</v>
      </c>
      <c r="D2" s="66" t="s">
        <v>2</v>
      </c>
      <c r="E2" s="67" t="s">
        <v>257</v>
      </c>
      <c r="F2" s="68" t="s">
        <v>265</v>
      </c>
      <c r="G2" s="69" t="s">
        <v>133</v>
      </c>
      <c r="H2" s="70" t="s">
        <v>134</v>
      </c>
      <c r="I2" s="71" t="s">
        <v>132</v>
      </c>
      <c r="J2" s="72" t="s">
        <v>110</v>
      </c>
      <c r="K2" s="73" t="s">
        <v>173</v>
      </c>
      <c r="L2" s="73" t="s">
        <v>133</v>
      </c>
      <c r="M2" s="74" t="s">
        <v>134</v>
      </c>
      <c r="N2" s="75" t="s">
        <v>235</v>
      </c>
      <c r="O2" s="76" t="s">
        <v>236</v>
      </c>
    </row>
    <row r="3" spans="1:15" ht="21" customHeight="1" x14ac:dyDescent="0.25">
      <c r="A3" s="77" t="str">
        <f>E3</f>
        <v>Optiplex 7020</v>
      </c>
      <c r="B3" s="78"/>
      <c r="C3" s="79" t="s">
        <v>266</v>
      </c>
      <c r="D3" s="79" t="s">
        <v>30</v>
      </c>
      <c r="E3" s="80" t="s">
        <v>267</v>
      </c>
      <c r="F3" s="81" t="s">
        <v>268</v>
      </c>
      <c r="G3" s="82"/>
      <c r="H3" s="83"/>
      <c r="I3" s="84">
        <f>5042.74*1.17</f>
        <v>5900.005799999999</v>
      </c>
      <c r="J3" s="79">
        <v>2</v>
      </c>
      <c r="K3" s="79"/>
      <c r="L3" s="79">
        <f>7.2574*1.05</f>
        <v>7.6202699999999997</v>
      </c>
      <c r="M3" s="79">
        <f>6.3596*1.05</f>
        <v>6.6775800000000007</v>
      </c>
      <c r="N3" s="85">
        <v>7.0000000000000007E-2</v>
      </c>
      <c r="O3" s="86">
        <v>0.17</v>
      </c>
    </row>
    <row r="4" spans="1:15" ht="21" customHeight="1" x14ac:dyDescent="0.25">
      <c r="A4" s="77" t="str">
        <f>E4</f>
        <v>Latitude E6440</v>
      </c>
      <c r="B4" s="88"/>
      <c r="C4" s="89" t="s">
        <v>269</v>
      </c>
      <c r="D4" s="89" t="s">
        <v>30</v>
      </c>
      <c r="E4" s="90" t="s">
        <v>270</v>
      </c>
      <c r="F4" s="91" t="s">
        <v>269</v>
      </c>
      <c r="G4" s="92"/>
      <c r="H4" s="93"/>
      <c r="I4" s="94">
        <f>(7707.01+264.96+93.47)*1.17</f>
        <v>9436.5648000000001</v>
      </c>
      <c r="J4" s="89">
        <v>2</v>
      </c>
      <c r="K4" s="89"/>
      <c r="L4" s="89"/>
      <c r="M4" s="89"/>
      <c r="N4" s="95"/>
      <c r="O4" s="96"/>
    </row>
    <row r="5" spans="1:15" ht="21" customHeight="1" x14ac:dyDescent="0.25">
      <c r="A5" s="77" t="str">
        <f t="shared" ref="A5:A84" si="0">E5</f>
        <v>P2014H 19.5寸</v>
      </c>
      <c r="B5" s="88"/>
      <c r="C5" s="89" t="s">
        <v>271</v>
      </c>
      <c r="D5" s="89" t="s">
        <v>30</v>
      </c>
      <c r="E5" s="90" t="s">
        <v>272</v>
      </c>
      <c r="F5" s="91" t="s">
        <v>273</v>
      </c>
      <c r="G5" s="92"/>
      <c r="H5" s="93"/>
      <c r="I5" s="94">
        <f>940.17*1.17</f>
        <v>1099.9988999999998</v>
      </c>
      <c r="J5" s="89">
        <v>2</v>
      </c>
      <c r="K5" s="89"/>
      <c r="L5" s="89"/>
      <c r="M5" s="97"/>
      <c r="N5" s="95"/>
      <c r="O5" s="96"/>
    </row>
    <row r="6" spans="1:15" ht="21" customHeight="1" x14ac:dyDescent="0.25">
      <c r="A6" s="77" t="str">
        <f t="shared" si="0"/>
        <v>P2314H 23寸</v>
      </c>
      <c r="B6" s="88"/>
      <c r="C6" s="89" t="s">
        <v>271</v>
      </c>
      <c r="D6" s="89" t="s">
        <v>30</v>
      </c>
      <c r="E6" s="90" t="s">
        <v>274</v>
      </c>
      <c r="F6" s="91" t="s">
        <v>275</v>
      </c>
      <c r="G6" s="92"/>
      <c r="H6" s="93"/>
      <c r="I6" s="94">
        <f>1196.58*1.17</f>
        <v>1399.9985999999999</v>
      </c>
      <c r="J6" s="89">
        <v>2</v>
      </c>
      <c r="K6" s="89"/>
      <c r="L6" s="89"/>
      <c r="M6" s="89"/>
      <c r="N6" s="95"/>
      <c r="O6" s="96"/>
    </row>
    <row r="7" spans="1:15" ht="21" customHeight="1" x14ac:dyDescent="0.25">
      <c r="A7" s="77" t="str">
        <f t="shared" si="0"/>
        <v>IM2100</v>
      </c>
      <c r="B7" s="88"/>
      <c r="C7" s="89" t="s">
        <v>248</v>
      </c>
      <c r="D7" s="89" t="s">
        <v>260</v>
      </c>
      <c r="E7" s="90" t="s">
        <v>276</v>
      </c>
      <c r="F7" s="91" t="s">
        <v>277</v>
      </c>
      <c r="G7" s="92"/>
      <c r="H7" s="93"/>
      <c r="I7" s="94">
        <v>830</v>
      </c>
      <c r="J7" s="89">
        <v>1</v>
      </c>
      <c r="K7" s="89" t="s">
        <v>278</v>
      </c>
      <c r="L7" s="89"/>
      <c r="M7" s="89"/>
      <c r="N7" s="95"/>
      <c r="O7" s="96"/>
    </row>
    <row r="8" spans="1:15" ht="21" customHeight="1" x14ac:dyDescent="0.25">
      <c r="A8" s="77" t="str">
        <f t="shared" si="0"/>
        <v>IM2500</v>
      </c>
      <c r="B8" s="88"/>
      <c r="C8" s="89" t="s">
        <v>248</v>
      </c>
      <c r="D8" s="89" t="s">
        <v>260</v>
      </c>
      <c r="E8" s="90" t="s">
        <v>279</v>
      </c>
      <c r="F8" s="91" t="s">
        <v>280</v>
      </c>
      <c r="G8" s="92"/>
      <c r="H8" s="93"/>
      <c r="I8" s="94">
        <v>1700</v>
      </c>
      <c r="J8" s="89">
        <v>1</v>
      </c>
      <c r="K8" s="89" t="s">
        <v>278</v>
      </c>
      <c r="L8" s="89"/>
      <c r="M8" s="89"/>
      <c r="N8" s="95"/>
      <c r="O8" s="96"/>
    </row>
    <row r="9" spans="1:15" ht="21" customHeight="1" x14ac:dyDescent="0.25">
      <c r="A9" s="77" t="str">
        <f t="shared" si="0"/>
        <v>安全箱1690</v>
      </c>
      <c r="B9" s="88"/>
      <c r="C9" s="89" t="s">
        <v>248</v>
      </c>
      <c r="D9" s="89" t="s">
        <v>260</v>
      </c>
      <c r="E9" s="90" t="s">
        <v>281</v>
      </c>
      <c r="F9" s="91" t="s">
        <v>282</v>
      </c>
      <c r="G9" s="92"/>
      <c r="H9" s="93"/>
      <c r="I9" s="94">
        <v>4200</v>
      </c>
      <c r="J9" s="89">
        <v>1</v>
      </c>
      <c r="K9" s="89" t="s">
        <v>278</v>
      </c>
      <c r="L9" s="89"/>
      <c r="M9" s="89"/>
      <c r="N9" s="95"/>
      <c r="O9" s="96"/>
    </row>
    <row r="10" spans="1:15" ht="21" customHeight="1" x14ac:dyDescent="0.25">
      <c r="A10" s="77" t="str">
        <f t="shared" si="0"/>
        <v>CDN M016</v>
      </c>
      <c r="B10" s="88"/>
      <c r="C10" s="89" t="s">
        <v>113</v>
      </c>
      <c r="D10" s="89" t="s">
        <v>108</v>
      </c>
      <c r="E10" s="90" t="s">
        <v>109</v>
      </c>
      <c r="F10" s="91" t="s">
        <v>283</v>
      </c>
      <c r="G10" s="92"/>
      <c r="H10" s="93"/>
      <c r="I10" s="94">
        <v>18392</v>
      </c>
      <c r="J10" s="89">
        <v>8</v>
      </c>
      <c r="K10" s="89" t="s">
        <v>118</v>
      </c>
      <c r="L10" s="89"/>
      <c r="M10" s="89"/>
      <c r="N10" s="95"/>
      <c r="O10" s="96"/>
    </row>
    <row r="11" spans="1:15" ht="21" customHeight="1" x14ac:dyDescent="0.25">
      <c r="A11" s="77" t="str">
        <f t="shared" si="0"/>
        <v>香蕉头</v>
      </c>
      <c r="B11" s="88"/>
      <c r="C11" s="98" t="s">
        <v>130</v>
      </c>
      <c r="D11" s="89" t="s">
        <v>32</v>
      </c>
      <c r="E11" s="98" t="s">
        <v>57</v>
      </c>
      <c r="F11" s="91" t="s">
        <v>284</v>
      </c>
      <c r="G11" s="92"/>
      <c r="H11" s="93"/>
      <c r="I11" s="94">
        <v>1</v>
      </c>
      <c r="J11" s="89">
        <v>2</v>
      </c>
      <c r="K11" s="89"/>
      <c r="L11" s="89"/>
      <c r="M11" s="89"/>
      <c r="N11" s="95"/>
      <c r="O11" s="96"/>
    </row>
    <row r="12" spans="1:15" ht="21" customHeight="1" x14ac:dyDescent="0.25">
      <c r="A12" s="77" t="str">
        <f t="shared" si="0"/>
        <v>鳄鱼夹</v>
      </c>
      <c r="B12" s="88"/>
      <c r="C12" s="98" t="s">
        <v>130</v>
      </c>
      <c r="D12" s="89" t="s">
        <v>32</v>
      </c>
      <c r="E12" s="98" t="s">
        <v>61</v>
      </c>
      <c r="F12" s="91" t="s">
        <v>285</v>
      </c>
      <c r="G12" s="92"/>
      <c r="H12" s="93"/>
      <c r="I12" s="94">
        <v>5</v>
      </c>
      <c r="J12" s="89">
        <v>2</v>
      </c>
      <c r="K12" s="89"/>
      <c r="L12" s="89"/>
      <c r="M12" s="89"/>
      <c r="N12" s="95"/>
      <c r="O12" s="96"/>
    </row>
    <row r="13" spans="1:15" ht="21" customHeight="1" x14ac:dyDescent="0.25">
      <c r="A13" s="77" t="str">
        <f t="shared" si="0"/>
        <v>GPIB-USB-HS</v>
      </c>
      <c r="B13" s="88"/>
      <c r="C13" s="89" t="s">
        <v>215</v>
      </c>
      <c r="D13" s="89" t="s">
        <v>38</v>
      </c>
      <c r="E13" s="90" t="s">
        <v>286</v>
      </c>
      <c r="F13" s="91" t="s">
        <v>287</v>
      </c>
      <c r="G13" s="92"/>
      <c r="H13" s="93"/>
      <c r="I13" s="94">
        <v>5472.23</v>
      </c>
      <c r="J13" s="89">
        <v>6</v>
      </c>
      <c r="K13" s="89" t="s">
        <v>221</v>
      </c>
      <c r="L13" s="89"/>
      <c r="M13" s="89"/>
      <c r="N13" s="95"/>
      <c r="O13" s="96"/>
    </row>
    <row r="14" spans="1:15" ht="21" customHeight="1" x14ac:dyDescent="0.25">
      <c r="A14" s="77" t="str">
        <f t="shared" si="0"/>
        <v>GPIB-140A</v>
      </c>
      <c r="B14" s="88"/>
      <c r="C14" s="89" t="s">
        <v>130</v>
      </c>
      <c r="D14" s="89" t="s">
        <v>38</v>
      </c>
      <c r="E14" s="90" t="s">
        <v>200</v>
      </c>
      <c r="F14" s="91" t="s">
        <v>288</v>
      </c>
      <c r="G14" s="92"/>
      <c r="H14" s="93"/>
      <c r="I14" s="94">
        <v>12951.9</v>
      </c>
      <c r="J14" s="89">
        <v>6</v>
      </c>
      <c r="K14" s="89" t="s">
        <v>221</v>
      </c>
      <c r="L14" s="89"/>
      <c r="M14" s="89"/>
      <c r="N14" s="95"/>
      <c r="O14" s="96"/>
    </row>
    <row r="15" spans="1:15" ht="21" customHeight="1" x14ac:dyDescent="0.25">
      <c r="A15" s="77" t="str">
        <f t="shared" si="0"/>
        <v>FB_ST/ST_30M</v>
      </c>
      <c r="B15" s="88"/>
      <c r="C15" s="89" t="s">
        <v>289</v>
      </c>
      <c r="D15" s="89" t="s">
        <v>230</v>
      </c>
      <c r="E15" s="90" t="s">
        <v>290</v>
      </c>
      <c r="F15" s="91" t="s">
        <v>291</v>
      </c>
      <c r="G15" s="92"/>
      <c r="H15" s="93"/>
      <c r="I15" s="94">
        <v>123</v>
      </c>
      <c r="J15" s="89">
        <v>0.5</v>
      </c>
      <c r="K15" s="89" t="s">
        <v>231</v>
      </c>
      <c r="L15" s="89"/>
      <c r="M15" s="89"/>
      <c r="N15" s="95"/>
      <c r="O15" s="96"/>
    </row>
    <row r="16" spans="1:15" ht="21" customHeight="1" x14ac:dyDescent="0.25">
      <c r="A16" s="77" t="str">
        <f t="shared" si="0"/>
        <v>FB_LC/LC_10M</v>
      </c>
      <c r="B16" s="88"/>
      <c r="C16" s="89" t="s">
        <v>289</v>
      </c>
      <c r="D16" s="89" t="s">
        <v>292</v>
      </c>
      <c r="E16" s="90" t="s">
        <v>293</v>
      </c>
      <c r="F16" s="91" t="s">
        <v>294</v>
      </c>
      <c r="G16" s="92"/>
      <c r="H16" s="93"/>
      <c r="I16" s="94">
        <v>75</v>
      </c>
      <c r="J16" s="89">
        <v>0.5</v>
      </c>
      <c r="K16" s="89" t="s">
        <v>231</v>
      </c>
      <c r="L16" s="89"/>
      <c r="M16" s="89"/>
      <c r="N16" s="95"/>
      <c r="O16" s="96"/>
    </row>
    <row r="17" spans="1:15" ht="21" customHeight="1" x14ac:dyDescent="0.25">
      <c r="A17" s="77" t="str">
        <f t="shared" si="0"/>
        <v>MFP M277DW</v>
      </c>
      <c r="B17" s="88"/>
      <c r="C17" s="89" t="s">
        <v>239</v>
      </c>
      <c r="D17" s="89" t="s">
        <v>238</v>
      </c>
      <c r="E17" s="90" t="s">
        <v>295</v>
      </c>
      <c r="F17" s="91" t="s">
        <v>296</v>
      </c>
      <c r="G17" s="92"/>
      <c r="H17" s="93"/>
      <c r="I17" s="94">
        <v>4450</v>
      </c>
      <c r="J17" s="89">
        <v>0.5</v>
      </c>
      <c r="K17" s="89" t="s">
        <v>243</v>
      </c>
      <c r="L17" s="89"/>
      <c r="M17" s="89"/>
      <c r="N17" s="95"/>
      <c r="O17" s="96"/>
    </row>
    <row r="18" spans="1:15" ht="21" customHeight="1" x14ac:dyDescent="0.25">
      <c r="A18" s="77" t="str">
        <f t="shared" si="0"/>
        <v>DLE 4000</v>
      </c>
      <c r="B18" s="88"/>
      <c r="C18" s="90" t="s">
        <v>249</v>
      </c>
      <c r="D18" s="89" t="s">
        <v>251</v>
      </c>
      <c r="E18" s="90" t="s">
        <v>297</v>
      </c>
      <c r="F18" s="91" t="s">
        <v>298</v>
      </c>
      <c r="G18" s="92"/>
      <c r="H18" s="93"/>
      <c r="I18" s="94">
        <v>659</v>
      </c>
      <c r="J18" s="89">
        <v>0.5</v>
      </c>
      <c r="K18" s="89" t="s">
        <v>231</v>
      </c>
      <c r="L18" s="89"/>
      <c r="M18" s="89"/>
      <c r="N18" s="95"/>
      <c r="O18" s="96"/>
    </row>
    <row r="19" spans="1:15" ht="21" customHeight="1" x14ac:dyDescent="0.25">
      <c r="A19" s="77" t="str">
        <f t="shared" si="0"/>
        <v>GLL 5-50</v>
      </c>
      <c r="B19" s="88"/>
      <c r="C19" s="90" t="s">
        <v>250</v>
      </c>
      <c r="D19" s="89" t="s">
        <v>251</v>
      </c>
      <c r="E19" s="90" t="s">
        <v>299</v>
      </c>
      <c r="F19" s="91" t="s">
        <v>300</v>
      </c>
      <c r="G19" s="92"/>
      <c r="H19" s="93"/>
      <c r="I19" s="94">
        <v>886</v>
      </c>
      <c r="J19" s="89">
        <v>0.5</v>
      </c>
      <c r="K19" s="89" t="s">
        <v>231</v>
      </c>
      <c r="L19" s="89"/>
      <c r="M19" s="89"/>
      <c r="N19" s="95"/>
      <c r="O19" s="96"/>
    </row>
    <row r="20" spans="1:15" ht="21" customHeight="1" x14ac:dyDescent="0.25">
      <c r="A20" s="77" t="str">
        <f t="shared" si="0"/>
        <v>E1205</v>
      </c>
      <c r="B20" s="88"/>
      <c r="C20" s="90" t="s">
        <v>301</v>
      </c>
      <c r="D20" s="89" t="s">
        <v>302</v>
      </c>
      <c r="E20" s="90" t="s">
        <v>303</v>
      </c>
      <c r="F20" s="91" t="s">
        <v>304</v>
      </c>
      <c r="G20" s="92"/>
      <c r="H20" s="93"/>
      <c r="I20" s="94">
        <v>1499</v>
      </c>
      <c r="J20" s="89">
        <v>0.5</v>
      </c>
      <c r="K20" s="89" t="s">
        <v>231</v>
      </c>
      <c r="L20" s="89"/>
      <c r="M20" s="89"/>
      <c r="N20" s="95"/>
      <c r="O20" s="96"/>
    </row>
    <row r="21" spans="1:15" ht="21" customHeight="1" x14ac:dyDescent="0.3">
      <c r="A21" s="77" t="str">
        <f t="shared" si="0"/>
        <v>网线_0.5M</v>
      </c>
      <c r="B21" s="88"/>
      <c r="C21" s="89" t="s">
        <v>65</v>
      </c>
      <c r="D21" s="89" t="s">
        <v>247</v>
      </c>
      <c r="E21" s="99" t="s">
        <v>305</v>
      </c>
      <c r="F21" s="100" t="s">
        <v>306</v>
      </c>
      <c r="G21" s="92"/>
      <c r="H21" s="93"/>
      <c r="I21" s="94">
        <v>10</v>
      </c>
      <c r="J21" s="89">
        <v>2</v>
      </c>
      <c r="K21" s="89" t="s">
        <v>247</v>
      </c>
      <c r="L21" s="89"/>
      <c r="M21" s="89"/>
      <c r="N21" s="95"/>
      <c r="O21" s="96"/>
    </row>
    <row r="22" spans="1:15" ht="21" customHeight="1" x14ac:dyDescent="0.3">
      <c r="A22" s="77" t="str">
        <f t="shared" si="0"/>
        <v>网线_1.0M</v>
      </c>
      <c r="B22" s="88"/>
      <c r="C22" s="89" t="s">
        <v>65</v>
      </c>
      <c r="D22" s="89" t="s">
        <v>247</v>
      </c>
      <c r="E22" s="99" t="s">
        <v>307</v>
      </c>
      <c r="F22" s="100" t="s">
        <v>308</v>
      </c>
      <c r="G22" s="92"/>
      <c r="H22" s="93"/>
      <c r="I22" s="94">
        <v>15</v>
      </c>
      <c r="J22" s="89">
        <v>2</v>
      </c>
      <c r="K22" s="89" t="s">
        <v>247</v>
      </c>
      <c r="L22" s="89"/>
      <c r="M22" s="89"/>
      <c r="N22" s="95"/>
      <c r="O22" s="96"/>
    </row>
    <row r="23" spans="1:15" ht="21" customHeight="1" x14ac:dyDescent="0.3">
      <c r="A23" s="77" t="str">
        <f t="shared" si="0"/>
        <v>网线_3.0M</v>
      </c>
      <c r="B23" s="88"/>
      <c r="C23" s="89" t="s">
        <v>65</v>
      </c>
      <c r="D23" s="89" t="s">
        <v>247</v>
      </c>
      <c r="E23" s="99" t="s">
        <v>309</v>
      </c>
      <c r="F23" s="100" t="s">
        <v>310</v>
      </c>
      <c r="G23" s="92"/>
      <c r="H23" s="93"/>
      <c r="I23" s="94">
        <v>20</v>
      </c>
      <c r="J23" s="89">
        <v>2</v>
      </c>
      <c r="K23" s="89" t="s">
        <v>247</v>
      </c>
      <c r="L23" s="89"/>
      <c r="M23" s="89"/>
      <c r="N23" s="95"/>
      <c r="O23" s="96"/>
    </row>
    <row r="24" spans="1:15" ht="21" customHeight="1" x14ac:dyDescent="0.3">
      <c r="A24" s="77" t="str">
        <f t="shared" si="0"/>
        <v>网线_5.0M</v>
      </c>
      <c r="B24" s="88"/>
      <c r="C24" s="89" t="s">
        <v>65</v>
      </c>
      <c r="D24" s="89" t="s">
        <v>247</v>
      </c>
      <c r="E24" s="99" t="s">
        <v>311</v>
      </c>
      <c r="F24" s="100" t="s">
        <v>312</v>
      </c>
      <c r="G24" s="92"/>
      <c r="H24" s="93"/>
      <c r="I24" s="94">
        <v>25</v>
      </c>
      <c r="J24" s="89">
        <v>2</v>
      </c>
      <c r="K24" s="89" t="s">
        <v>247</v>
      </c>
      <c r="L24" s="89"/>
      <c r="M24" s="89"/>
      <c r="N24" s="95"/>
      <c r="O24" s="96"/>
    </row>
    <row r="25" spans="1:15" ht="21" customHeight="1" x14ac:dyDescent="0.3">
      <c r="A25" s="77" t="str">
        <f t="shared" si="0"/>
        <v>网线_10M</v>
      </c>
      <c r="B25" s="88"/>
      <c r="C25" s="89" t="s">
        <v>65</v>
      </c>
      <c r="D25" s="89" t="s">
        <v>247</v>
      </c>
      <c r="E25" s="99" t="s">
        <v>313</v>
      </c>
      <c r="F25" s="100" t="s">
        <v>314</v>
      </c>
      <c r="G25" s="92"/>
      <c r="H25" s="93"/>
      <c r="I25" s="94">
        <v>30</v>
      </c>
      <c r="J25" s="89">
        <v>2</v>
      </c>
      <c r="K25" s="89" t="s">
        <v>247</v>
      </c>
      <c r="L25" s="89"/>
      <c r="M25" s="89"/>
      <c r="N25" s="95"/>
      <c r="O25" s="96"/>
    </row>
    <row r="26" spans="1:15" ht="21" customHeight="1" x14ac:dyDescent="0.3">
      <c r="A26" s="77" t="str">
        <f t="shared" si="0"/>
        <v>GPIB_0.5M</v>
      </c>
      <c r="B26" s="88"/>
      <c r="C26" s="89" t="s">
        <v>69</v>
      </c>
      <c r="D26" s="89" t="s">
        <v>247</v>
      </c>
      <c r="E26" s="99" t="s">
        <v>315</v>
      </c>
      <c r="F26" s="100" t="s">
        <v>316</v>
      </c>
      <c r="G26" s="92"/>
      <c r="H26" s="93"/>
      <c r="I26" s="94">
        <v>60</v>
      </c>
      <c r="J26" s="89">
        <v>2</v>
      </c>
      <c r="K26" s="89" t="s">
        <v>247</v>
      </c>
      <c r="L26" s="89"/>
      <c r="M26" s="89"/>
      <c r="N26" s="95"/>
      <c r="O26" s="96"/>
    </row>
    <row r="27" spans="1:15" ht="21" customHeight="1" x14ac:dyDescent="0.3">
      <c r="A27" s="77" t="str">
        <f t="shared" si="0"/>
        <v>GPIB_1.0M</v>
      </c>
      <c r="B27" s="88"/>
      <c r="C27" s="89" t="s">
        <v>69</v>
      </c>
      <c r="D27" s="89" t="s">
        <v>247</v>
      </c>
      <c r="E27" s="99" t="s">
        <v>317</v>
      </c>
      <c r="F27" s="100" t="s">
        <v>318</v>
      </c>
      <c r="G27" s="92"/>
      <c r="H27" s="93"/>
      <c r="I27" s="94">
        <v>80</v>
      </c>
      <c r="J27" s="89">
        <v>2</v>
      </c>
      <c r="K27" s="89" t="s">
        <v>247</v>
      </c>
      <c r="L27" s="89"/>
      <c r="M27" s="89"/>
      <c r="N27" s="95"/>
      <c r="O27" s="96"/>
    </row>
    <row r="28" spans="1:15" ht="21" customHeight="1" x14ac:dyDescent="0.3">
      <c r="A28" s="77" t="str">
        <f t="shared" si="0"/>
        <v>GPIB_1.5M</v>
      </c>
      <c r="B28" s="88"/>
      <c r="C28" s="89" t="s">
        <v>69</v>
      </c>
      <c r="D28" s="89" t="s">
        <v>247</v>
      </c>
      <c r="E28" s="99" t="s">
        <v>319</v>
      </c>
      <c r="F28" s="100" t="s">
        <v>320</v>
      </c>
      <c r="G28" s="92"/>
      <c r="H28" s="93"/>
      <c r="I28" s="94">
        <v>90</v>
      </c>
      <c r="J28" s="89">
        <v>2</v>
      </c>
      <c r="K28" s="89" t="s">
        <v>247</v>
      </c>
      <c r="L28" s="89"/>
      <c r="M28" s="89"/>
      <c r="N28" s="95"/>
      <c r="O28" s="96"/>
    </row>
    <row r="29" spans="1:15" ht="21" customHeight="1" x14ac:dyDescent="0.3">
      <c r="A29" s="77" t="str">
        <f t="shared" si="0"/>
        <v>GPIB_2.0M</v>
      </c>
      <c r="B29" s="88"/>
      <c r="C29" s="89" t="s">
        <v>69</v>
      </c>
      <c r="D29" s="89" t="s">
        <v>247</v>
      </c>
      <c r="E29" s="99" t="s">
        <v>321</v>
      </c>
      <c r="F29" s="100" t="s">
        <v>322</v>
      </c>
      <c r="G29" s="92"/>
      <c r="H29" s="93"/>
      <c r="I29" s="94">
        <v>100</v>
      </c>
      <c r="J29" s="89">
        <v>2</v>
      </c>
      <c r="K29" s="89" t="s">
        <v>247</v>
      </c>
      <c r="L29" s="89"/>
      <c r="M29" s="89"/>
      <c r="N29" s="95"/>
      <c r="O29" s="96"/>
    </row>
    <row r="30" spans="1:15" ht="21" customHeight="1" x14ac:dyDescent="0.3">
      <c r="A30" s="77" t="str">
        <f t="shared" si="0"/>
        <v>GPIB_3.0M</v>
      </c>
      <c r="B30" s="88"/>
      <c r="C30" s="89" t="s">
        <v>69</v>
      </c>
      <c r="D30" s="89" t="s">
        <v>247</v>
      </c>
      <c r="E30" s="99" t="s">
        <v>323</v>
      </c>
      <c r="F30" s="100" t="s">
        <v>324</v>
      </c>
      <c r="G30" s="92"/>
      <c r="H30" s="93"/>
      <c r="I30" s="94">
        <v>120</v>
      </c>
      <c r="J30" s="89">
        <v>2</v>
      </c>
      <c r="K30" s="89" t="s">
        <v>247</v>
      </c>
      <c r="L30" s="89"/>
      <c r="M30" s="89"/>
      <c r="N30" s="95"/>
      <c r="O30" s="96"/>
    </row>
    <row r="31" spans="1:15" ht="21" customHeight="1" x14ac:dyDescent="0.3">
      <c r="A31" s="77" t="str">
        <f t="shared" si="0"/>
        <v>GPIB_5.0M</v>
      </c>
      <c r="B31" s="88"/>
      <c r="C31" s="89" t="s">
        <v>69</v>
      </c>
      <c r="D31" s="89" t="s">
        <v>247</v>
      </c>
      <c r="E31" s="99" t="s">
        <v>325</v>
      </c>
      <c r="F31" s="100" t="s">
        <v>326</v>
      </c>
      <c r="G31" s="92"/>
      <c r="H31" s="93"/>
      <c r="I31" s="94">
        <v>160</v>
      </c>
      <c r="J31" s="89">
        <v>2</v>
      </c>
      <c r="K31" s="89" t="s">
        <v>247</v>
      </c>
      <c r="L31" s="89"/>
      <c r="M31" s="89"/>
      <c r="N31" s="95"/>
      <c r="O31" s="96"/>
    </row>
    <row r="32" spans="1:15" ht="21" customHeight="1" x14ac:dyDescent="0.25">
      <c r="A32" s="77" t="str">
        <f t="shared" si="0"/>
        <v>24U机柜</v>
      </c>
      <c r="B32" s="88"/>
      <c r="C32" s="89" t="s">
        <v>28</v>
      </c>
      <c r="D32" s="89" t="s">
        <v>124</v>
      </c>
      <c r="E32" s="90" t="s">
        <v>126</v>
      </c>
      <c r="F32" s="91" t="s">
        <v>327</v>
      </c>
      <c r="G32" s="92"/>
      <c r="H32" s="93"/>
      <c r="I32" s="94">
        <v>12000</v>
      </c>
      <c r="J32" s="89">
        <v>6</v>
      </c>
      <c r="K32" s="89"/>
      <c r="L32" s="89"/>
      <c r="M32" s="89"/>
      <c r="N32" s="95"/>
      <c r="O32" s="96"/>
    </row>
    <row r="33" spans="1:15" ht="21" customHeight="1" x14ac:dyDescent="0.25">
      <c r="A33" s="77" t="str">
        <f t="shared" si="0"/>
        <v>32U机柜</v>
      </c>
      <c r="B33" s="88"/>
      <c r="C33" s="89" t="s">
        <v>28</v>
      </c>
      <c r="D33" s="89" t="s">
        <v>124</v>
      </c>
      <c r="E33" s="90" t="s">
        <v>125</v>
      </c>
      <c r="F33" s="91" t="s">
        <v>328</v>
      </c>
      <c r="G33" s="92"/>
      <c r="H33" s="93"/>
      <c r="I33" s="94">
        <v>13000</v>
      </c>
      <c r="J33" s="89">
        <v>6</v>
      </c>
      <c r="K33" s="89"/>
      <c r="L33" s="89"/>
      <c r="M33" s="89"/>
      <c r="N33" s="95"/>
      <c r="O33" s="96"/>
    </row>
    <row r="34" spans="1:15" ht="21" customHeight="1" x14ac:dyDescent="0.25">
      <c r="A34" s="77" t="str">
        <f>E34</f>
        <v>37U机柜</v>
      </c>
      <c r="B34" s="88"/>
      <c r="C34" s="89" t="s">
        <v>28</v>
      </c>
      <c r="D34" s="89" t="s">
        <v>124</v>
      </c>
      <c r="E34" s="90" t="s">
        <v>329</v>
      </c>
      <c r="F34" s="91" t="s">
        <v>330</v>
      </c>
      <c r="G34" s="92"/>
      <c r="H34" s="93"/>
      <c r="I34" s="94">
        <v>17000</v>
      </c>
      <c r="J34" s="89">
        <v>6</v>
      </c>
      <c r="K34" s="89"/>
      <c r="L34" s="89"/>
      <c r="M34" s="89"/>
      <c r="N34" s="95"/>
      <c r="O34" s="96"/>
    </row>
    <row r="35" spans="1:15" ht="21" customHeight="1" x14ac:dyDescent="0.25">
      <c r="A35" s="77" t="str">
        <f t="shared" si="0"/>
        <v>ESH2-Z5接地板</v>
      </c>
      <c r="B35" s="88"/>
      <c r="C35" s="90" t="s">
        <v>331</v>
      </c>
      <c r="D35" s="89" t="s">
        <v>124</v>
      </c>
      <c r="E35" s="90" t="s">
        <v>254</v>
      </c>
      <c r="F35" s="91" t="s">
        <v>332</v>
      </c>
      <c r="G35" s="92"/>
      <c r="H35" s="93"/>
      <c r="I35" s="94">
        <v>375</v>
      </c>
      <c r="J35" s="89">
        <v>2</v>
      </c>
      <c r="K35" s="89"/>
      <c r="L35" s="89"/>
      <c r="M35" s="89"/>
      <c r="N35" s="95"/>
      <c r="O35" s="96"/>
    </row>
    <row r="36" spans="1:15" ht="21" customHeight="1" x14ac:dyDescent="0.25">
      <c r="A36" s="77" t="str">
        <f t="shared" si="0"/>
        <v>ENV216接地板</v>
      </c>
      <c r="B36" s="88"/>
      <c r="C36" s="90" t="s">
        <v>331</v>
      </c>
      <c r="D36" s="89" t="s">
        <v>124</v>
      </c>
      <c r="E36" s="98" t="s">
        <v>99</v>
      </c>
      <c r="F36" s="91" t="s">
        <v>333</v>
      </c>
      <c r="G36" s="92"/>
      <c r="H36" s="93"/>
      <c r="I36" s="94">
        <v>150</v>
      </c>
      <c r="J36" s="89">
        <v>2</v>
      </c>
      <c r="K36" s="89"/>
      <c r="L36" s="89"/>
      <c r="M36" s="89"/>
      <c r="N36" s="95"/>
      <c r="O36" s="96"/>
    </row>
    <row r="37" spans="1:15" ht="21" customHeight="1" x14ac:dyDescent="0.25">
      <c r="A37" s="77" t="str">
        <f t="shared" si="0"/>
        <v>ENV432接地板</v>
      </c>
      <c r="B37" s="88"/>
      <c r="C37" s="90" t="s">
        <v>331</v>
      </c>
      <c r="D37" s="89" t="s">
        <v>124</v>
      </c>
      <c r="E37" s="98" t="s">
        <v>123</v>
      </c>
      <c r="F37" s="91" t="s">
        <v>334</v>
      </c>
      <c r="G37" s="92"/>
      <c r="H37" s="93"/>
      <c r="I37" s="94">
        <v>375</v>
      </c>
      <c r="J37" s="89">
        <v>2</v>
      </c>
      <c r="K37" s="89"/>
      <c r="L37" s="89"/>
      <c r="M37" s="89"/>
      <c r="N37" s="95"/>
      <c r="O37" s="96"/>
    </row>
    <row r="38" spans="1:15" ht="21" customHeight="1" x14ac:dyDescent="0.25">
      <c r="A38" s="77" t="str">
        <f t="shared" si="0"/>
        <v>ENV4200接地板</v>
      </c>
      <c r="B38" s="88"/>
      <c r="C38" s="90" t="s">
        <v>331</v>
      </c>
      <c r="D38" s="89" t="s">
        <v>124</v>
      </c>
      <c r="E38" s="98" t="s">
        <v>335</v>
      </c>
      <c r="F38" s="91" t="s">
        <v>336</v>
      </c>
      <c r="G38" s="92"/>
      <c r="H38" s="93"/>
      <c r="I38" s="94">
        <v>350</v>
      </c>
      <c r="J38" s="89">
        <v>2</v>
      </c>
      <c r="K38" s="89"/>
      <c r="L38" s="89"/>
      <c r="M38" s="89"/>
      <c r="N38" s="95"/>
      <c r="O38" s="96"/>
    </row>
    <row r="39" spans="1:15" ht="21" customHeight="1" x14ac:dyDescent="0.25">
      <c r="A39" s="77" t="str">
        <f t="shared" si="0"/>
        <v>HL050 Adaptor</v>
      </c>
      <c r="B39" s="88"/>
      <c r="C39" s="90" t="s">
        <v>301</v>
      </c>
      <c r="D39" s="89" t="s">
        <v>124</v>
      </c>
      <c r="E39" s="98" t="s">
        <v>337</v>
      </c>
      <c r="F39" s="91" t="s">
        <v>338</v>
      </c>
      <c r="G39" s="92"/>
      <c r="H39" s="93"/>
      <c r="I39" s="94"/>
      <c r="J39" s="89">
        <v>2</v>
      </c>
      <c r="K39" s="89"/>
      <c r="L39" s="89"/>
      <c r="M39" s="89"/>
      <c r="N39" s="95"/>
      <c r="O39" s="96"/>
    </row>
    <row r="40" spans="1:15" ht="21" customHeight="1" x14ac:dyDescent="0.25">
      <c r="A40" s="77" t="str">
        <f t="shared" si="0"/>
        <v>06dB-1W-3GHz-FMBNC</v>
      </c>
      <c r="B40" s="88"/>
      <c r="C40" s="89" t="s">
        <v>19</v>
      </c>
      <c r="D40" s="89" t="s">
        <v>31</v>
      </c>
      <c r="E40" s="98" t="s">
        <v>339</v>
      </c>
      <c r="F40" s="91" t="s">
        <v>340</v>
      </c>
      <c r="G40" s="92"/>
      <c r="H40" s="93"/>
      <c r="I40" s="94">
        <v>230</v>
      </c>
      <c r="J40" s="89">
        <v>3</v>
      </c>
      <c r="K40" s="89"/>
      <c r="L40" s="89"/>
      <c r="M40" s="89"/>
      <c r="N40" s="95"/>
      <c r="O40" s="96"/>
    </row>
    <row r="41" spans="1:15" ht="21" customHeight="1" x14ac:dyDescent="0.25">
      <c r="A41" s="77" t="str">
        <f t="shared" si="0"/>
        <v>06dB-5W-3GHz-FFN</v>
      </c>
      <c r="B41" s="88"/>
      <c r="C41" s="89" t="s">
        <v>19</v>
      </c>
      <c r="D41" s="89" t="s">
        <v>31</v>
      </c>
      <c r="E41" s="98" t="s">
        <v>341</v>
      </c>
      <c r="F41" s="91" t="s">
        <v>342</v>
      </c>
      <c r="G41" s="92"/>
      <c r="H41" s="93"/>
      <c r="I41" s="94">
        <v>230</v>
      </c>
      <c r="J41" s="89">
        <v>3</v>
      </c>
      <c r="K41" s="89"/>
      <c r="L41" s="89"/>
      <c r="M41" s="89"/>
      <c r="N41" s="95"/>
      <c r="O41" s="96"/>
    </row>
    <row r="42" spans="1:15" ht="21" customHeight="1" x14ac:dyDescent="0.25">
      <c r="A42" s="77" t="str">
        <f t="shared" si="0"/>
        <v>06dB-10W-3GHz-FFN</v>
      </c>
      <c r="B42" s="88"/>
      <c r="C42" s="89" t="s">
        <v>19</v>
      </c>
      <c r="D42" s="89" t="s">
        <v>31</v>
      </c>
      <c r="E42" s="98" t="s">
        <v>343</v>
      </c>
      <c r="F42" s="91" t="s">
        <v>344</v>
      </c>
      <c r="G42" s="92"/>
      <c r="H42" s="93"/>
      <c r="I42" s="94">
        <v>216</v>
      </c>
      <c r="J42" s="89">
        <v>3</v>
      </c>
      <c r="K42" s="89"/>
      <c r="L42" s="89"/>
      <c r="M42" s="89"/>
      <c r="N42" s="95"/>
      <c r="O42" s="96"/>
    </row>
    <row r="43" spans="1:15" ht="21" customHeight="1" x14ac:dyDescent="0.25">
      <c r="A43" s="77" t="str">
        <f t="shared" si="0"/>
        <v>06dB-50W-3GHz-FFN</v>
      </c>
      <c r="B43" s="88"/>
      <c r="C43" s="89" t="s">
        <v>19</v>
      </c>
      <c r="D43" s="89" t="s">
        <v>31</v>
      </c>
      <c r="E43" s="98" t="s">
        <v>345</v>
      </c>
      <c r="F43" s="91" t="s">
        <v>346</v>
      </c>
      <c r="G43" s="92"/>
      <c r="H43" s="93"/>
      <c r="I43" s="94">
        <v>880</v>
      </c>
      <c r="J43" s="89">
        <v>3</v>
      </c>
      <c r="K43" s="89"/>
      <c r="L43" s="89"/>
      <c r="M43" s="89"/>
      <c r="N43" s="95"/>
      <c r="O43" s="96"/>
    </row>
    <row r="44" spans="1:15" ht="21" customHeight="1" x14ac:dyDescent="0.25">
      <c r="A44" s="77" t="str">
        <f t="shared" si="0"/>
        <v>06dB-50W-6GHz-FFN</v>
      </c>
      <c r="B44" s="88"/>
      <c r="C44" s="89" t="s">
        <v>19</v>
      </c>
      <c r="D44" s="89" t="s">
        <v>31</v>
      </c>
      <c r="E44" s="98" t="s">
        <v>347</v>
      </c>
      <c r="F44" s="91" t="s">
        <v>348</v>
      </c>
      <c r="G44" s="92"/>
      <c r="H44" s="93"/>
      <c r="I44" s="94">
        <v>880</v>
      </c>
      <c r="J44" s="89">
        <v>3</v>
      </c>
      <c r="K44" s="89"/>
      <c r="L44" s="89"/>
      <c r="M44" s="89"/>
      <c r="N44" s="95"/>
      <c r="O44" s="96"/>
    </row>
    <row r="45" spans="1:15" ht="21" customHeight="1" x14ac:dyDescent="0.25">
      <c r="A45" s="77" t="str">
        <f t="shared" si="0"/>
        <v>06dB-200W-3GHz-FFN</v>
      </c>
      <c r="B45" s="88"/>
      <c r="C45" s="89" t="s">
        <v>19</v>
      </c>
      <c r="D45" s="89" t="s">
        <v>31</v>
      </c>
      <c r="E45" s="98" t="s">
        <v>349</v>
      </c>
      <c r="F45" s="91" t="s">
        <v>350</v>
      </c>
      <c r="G45" s="92"/>
      <c r="H45" s="93"/>
      <c r="I45" s="94">
        <v>230</v>
      </c>
      <c r="J45" s="89">
        <v>3</v>
      </c>
      <c r="K45" s="89"/>
      <c r="L45" s="89"/>
      <c r="M45" s="89"/>
      <c r="N45" s="95"/>
      <c r="O45" s="96"/>
    </row>
    <row r="46" spans="1:15" ht="21" customHeight="1" x14ac:dyDescent="0.25">
      <c r="A46" s="77" t="str">
        <f t="shared" si="0"/>
        <v>10dB-1W-3GHz-FMBNC</v>
      </c>
      <c r="B46" s="88"/>
      <c r="C46" s="89" t="s">
        <v>19</v>
      </c>
      <c r="D46" s="89" t="s">
        <v>31</v>
      </c>
      <c r="E46" s="98" t="s">
        <v>351</v>
      </c>
      <c r="F46" s="91" t="s">
        <v>352</v>
      </c>
      <c r="G46" s="92"/>
      <c r="H46" s="93"/>
      <c r="I46" s="94">
        <v>95</v>
      </c>
      <c r="J46" s="89">
        <v>1</v>
      </c>
      <c r="K46" s="89"/>
      <c r="L46" s="89"/>
      <c r="M46" s="89"/>
      <c r="N46" s="95"/>
      <c r="O46" s="96"/>
    </row>
    <row r="47" spans="1:15" ht="21" customHeight="1" x14ac:dyDescent="0.25">
      <c r="A47" s="77" t="str">
        <f t="shared" si="0"/>
        <v>10dB-5W-3GHz-FFN</v>
      </c>
      <c r="B47" s="88"/>
      <c r="C47" s="89" t="s">
        <v>19</v>
      </c>
      <c r="D47" s="89" t="s">
        <v>31</v>
      </c>
      <c r="E47" s="98" t="s">
        <v>353</v>
      </c>
      <c r="F47" s="91" t="s">
        <v>354</v>
      </c>
      <c r="G47" s="92"/>
      <c r="H47" s="93"/>
      <c r="I47" s="94">
        <v>880</v>
      </c>
      <c r="J47" s="89">
        <v>1</v>
      </c>
      <c r="K47" s="89"/>
      <c r="L47" s="89"/>
      <c r="M47" s="89"/>
      <c r="N47" s="95"/>
      <c r="O47" s="96"/>
    </row>
    <row r="48" spans="1:15" ht="21" customHeight="1" x14ac:dyDescent="0.25">
      <c r="A48" s="77" t="str">
        <f t="shared" si="0"/>
        <v>10dB-50W-3GHz-FFN</v>
      </c>
      <c r="B48" s="88"/>
      <c r="C48" s="89" t="s">
        <v>19</v>
      </c>
      <c r="D48" s="89" t="s">
        <v>31</v>
      </c>
      <c r="E48" s="98" t="s">
        <v>355</v>
      </c>
      <c r="F48" s="91" t="s">
        <v>356</v>
      </c>
      <c r="G48" s="92"/>
      <c r="H48" s="93"/>
      <c r="I48" s="94">
        <v>58</v>
      </c>
      <c r="J48" s="89">
        <v>1</v>
      </c>
      <c r="K48" s="89"/>
      <c r="L48" s="89"/>
      <c r="M48" s="89"/>
      <c r="N48" s="95"/>
      <c r="O48" s="96"/>
    </row>
    <row r="49" spans="1:15" ht="21" customHeight="1" x14ac:dyDescent="0.25">
      <c r="A49" s="77" t="str">
        <f t="shared" si="0"/>
        <v>10dB-100W-3GHz-FFN</v>
      </c>
      <c r="B49" s="88"/>
      <c r="C49" s="89" t="s">
        <v>19</v>
      </c>
      <c r="D49" s="89" t="s">
        <v>31</v>
      </c>
      <c r="E49" s="98" t="s">
        <v>357</v>
      </c>
      <c r="F49" s="91" t="s">
        <v>358</v>
      </c>
      <c r="G49" s="92"/>
      <c r="H49" s="93"/>
      <c r="I49" s="94">
        <v>58</v>
      </c>
      <c r="J49" s="89">
        <v>1</v>
      </c>
      <c r="K49" s="89"/>
      <c r="L49" s="89"/>
      <c r="M49" s="89"/>
      <c r="N49" s="95"/>
      <c r="O49" s="96"/>
    </row>
    <row r="50" spans="1:15" ht="21" customHeight="1" x14ac:dyDescent="0.25">
      <c r="A50" s="77" t="str">
        <f t="shared" si="0"/>
        <v>20dB-1W-3GHz-FMBNC</v>
      </c>
      <c r="B50" s="88"/>
      <c r="C50" s="89" t="s">
        <v>19</v>
      </c>
      <c r="D50" s="89" t="s">
        <v>31</v>
      </c>
      <c r="E50" s="98" t="s">
        <v>359</v>
      </c>
      <c r="F50" s="91" t="s">
        <v>360</v>
      </c>
      <c r="G50" s="92"/>
      <c r="H50" s="93"/>
      <c r="I50" s="94">
        <v>95</v>
      </c>
      <c r="J50" s="89">
        <v>1</v>
      </c>
      <c r="K50" s="89"/>
      <c r="L50" s="89"/>
      <c r="M50" s="89"/>
      <c r="N50" s="95"/>
      <c r="O50" s="96"/>
    </row>
    <row r="51" spans="1:15" ht="21" customHeight="1" x14ac:dyDescent="0.15">
      <c r="A51" s="77" t="str">
        <f>E51</f>
        <v>20dB-10W-3GHz-FFN</v>
      </c>
      <c r="B51" s="88"/>
      <c r="C51" s="89" t="s">
        <v>19</v>
      </c>
      <c r="D51" s="89" t="s">
        <v>31</v>
      </c>
      <c r="E51" s="90" t="s">
        <v>361</v>
      </c>
      <c r="F51" s="101" t="s">
        <v>362</v>
      </c>
      <c r="G51" s="92"/>
      <c r="H51" s="93"/>
      <c r="I51" s="94">
        <v>95</v>
      </c>
      <c r="J51" s="89">
        <v>1</v>
      </c>
      <c r="K51" s="89"/>
      <c r="L51" s="89"/>
      <c r="M51" s="89"/>
      <c r="N51" s="95"/>
      <c r="O51" s="96"/>
    </row>
    <row r="52" spans="1:15" ht="21" customHeight="1" x14ac:dyDescent="0.15">
      <c r="A52" s="77" t="str">
        <f>E52</f>
        <v>20dB-50W-3GHz-FFN</v>
      </c>
      <c r="B52" s="88"/>
      <c r="C52" s="89" t="s">
        <v>19</v>
      </c>
      <c r="D52" s="89" t="s">
        <v>31</v>
      </c>
      <c r="E52" s="90" t="s">
        <v>363</v>
      </c>
      <c r="F52" s="101" t="s">
        <v>364</v>
      </c>
      <c r="G52" s="92"/>
      <c r="H52" s="93"/>
      <c r="I52" s="94">
        <v>95</v>
      </c>
      <c r="J52" s="89">
        <v>1</v>
      </c>
      <c r="K52" s="89"/>
      <c r="L52" s="89"/>
      <c r="M52" s="89"/>
      <c r="N52" s="95"/>
      <c r="O52" s="96"/>
    </row>
    <row r="53" spans="1:15" ht="21" customHeight="1" x14ac:dyDescent="0.15">
      <c r="A53" s="77" t="str">
        <f t="shared" ref="A53:A59" si="1">E53</f>
        <v>20dB-200W-3GHz-FFN</v>
      </c>
      <c r="B53" s="88"/>
      <c r="C53" s="89" t="s">
        <v>19</v>
      </c>
      <c r="D53" s="89" t="s">
        <v>31</v>
      </c>
      <c r="E53" s="90" t="s">
        <v>365</v>
      </c>
      <c r="F53" s="101" t="s">
        <v>366</v>
      </c>
      <c r="G53" s="92"/>
      <c r="H53" s="93"/>
      <c r="I53" s="94">
        <v>95</v>
      </c>
      <c r="J53" s="89">
        <v>1</v>
      </c>
      <c r="K53" s="89"/>
      <c r="L53" s="89"/>
      <c r="M53" s="89"/>
      <c r="N53" s="95"/>
      <c r="O53" s="96"/>
    </row>
    <row r="54" spans="1:15" ht="21" customHeight="1" x14ac:dyDescent="0.15">
      <c r="A54" s="77" t="str">
        <f t="shared" si="1"/>
        <v>20dB-250W-3GHz-FFN</v>
      </c>
      <c r="B54" s="88"/>
      <c r="C54" s="89" t="s">
        <v>19</v>
      </c>
      <c r="D54" s="89" t="s">
        <v>31</v>
      </c>
      <c r="E54" s="90" t="s">
        <v>367</v>
      </c>
      <c r="F54" s="101" t="s">
        <v>368</v>
      </c>
      <c r="G54" s="92"/>
      <c r="H54" s="93"/>
      <c r="I54" s="94">
        <v>95</v>
      </c>
      <c r="J54" s="89">
        <v>1</v>
      </c>
      <c r="K54" s="89"/>
      <c r="L54" s="89"/>
      <c r="M54" s="89"/>
      <c r="N54" s="95"/>
      <c r="O54" s="96"/>
    </row>
    <row r="55" spans="1:15" ht="21" customHeight="1" x14ac:dyDescent="0.15">
      <c r="A55" s="77" t="str">
        <f t="shared" si="1"/>
        <v>40dB-50W-3GHz-FFN</v>
      </c>
      <c r="B55" s="88"/>
      <c r="C55" s="89" t="s">
        <v>19</v>
      </c>
      <c r="D55" s="89" t="s">
        <v>31</v>
      </c>
      <c r="E55" s="90" t="s">
        <v>369</v>
      </c>
      <c r="F55" s="101" t="s">
        <v>370</v>
      </c>
      <c r="G55" s="92"/>
      <c r="H55" s="93"/>
      <c r="I55" s="94">
        <v>95</v>
      </c>
      <c r="J55" s="89">
        <v>1</v>
      </c>
      <c r="K55" s="89"/>
      <c r="L55" s="89"/>
      <c r="M55" s="89"/>
      <c r="N55" s="95"/>
      <c r="O55" s="96"/>
    </row>
    <row r="56" spans="1:15" ht="21" customHeight="1" x14ac:dyDescent="0.15">
      <c r="A56" s="77" t="str">
        <f t="shared" si="1"/>
        <v>50dB-200W-6GHz-FFN</v>
      </c>
      <c r="B56" s="88"/>
      <c r="C56" s="89" t="s">
        <v>19</v>
      </c>
      <c r="D56" s="89" t="s">
        <v>31</v>
      </c>
      <c r="E56" s="90" t="s">
        <v>371</v>
      </c>
      <c r="F56" s="101" t="s">
        <v>372</v>
      </c>
      <c r="G56" s="92"/>
      <c r="H56" s="93"/>
      <c r="I56" s="94">
        <v>95</v>
      </c>
      <c r="J56" s="89">
        <v>1</v>
      </c>
      <c r="K56" s="89"/>
      <c r="L56" s="89"/>
      <c r="M56" s="89"/>
      <c r="N56" s="95"/>
      <c r="O56" s="96"/>
    </row>
    <row r="57" spans="1:15" ht="21" customHeight="1" x14ac:dyDescent="0.15">
      <c r="A57" s="77" t="str">
        <f t="shared" si="1"/>
        <v>50dB-200W-18GHz-FFN</v>
      </c>
      <c r="B57" s="88"/>
      <c r="C57" s="89" t="s">
        <v>19</v>
      </c>
      <c r="D57" s="89" t="s">
        <v>31</v>
      </c>
      <c r="E57" s="90" t="s">
        <v>373</v>
      </c>
      <c r="F57" s="101" t="s">
        <v>374</v>
      </c>
      <c r="G57" s="92"/>
      <c r="H57" s="93"/>
      <c r="I57" s="94">
        <v>95</v>
      </c>
      <c r="J57" s="89">
        <v>1</v>
      </c>
      <c r="K57" s="89"/>
      <c r="L57" s="89"/>
      <c r="M57" s="89"/>
      <c r="N57" s="95"/>
      <c r="O57" s="96"/>
    </row>
    <row r="58" spans="1:15" ht="21" customHeight="1" x14ac:dyDescent="0.15">
      <c r="A58" s="77" t="str">
        <f t="shared" si="1"/>
        <v>150-A-FFN-06</v>
      </c>
      <c r="B58" s="88"/>
      <c r="C58" s="89" t="s">
        <v>19</v>
      </c>
      <c r="D58" s="89" t="s">
        <v>203</v>
      </c>
      <c r="E58" s="90" t="s">
        <v>204</v>
      </c>
      <c r="F58" s="101" t="s">
        <v>375</v>
      </c>
      <c r="G58" s="92"/>
      <c r="H58" s="93"/>
      <c r="I58" s="94">
        <v>3603</v>
      </c>
      <c r="J58" s="89">
        <v>8</v>
      </c>
      <c r="K58" s="89"/>
      <c r="L58" s="89"/>
      <c r="M58" s="89"/>
      <c r="N58" s="95"/>
      <c r="O58" s="96"/>
    </row>
    <row r="59" spans="1:15" ht="21" customHeight="1" x14ac:dyDescent="0.15">
      <c r="A59" s="77" t="str">
        <f t="shared" si="1"/>
        <v>50-A-FFN-20</v>
      </c>
      <c r="B59" s="88"/>
      <c r="C59" s="89" t="s">
        <v>19</v>
      </c>
      <c r="D59" s="89" t="s">
        <v>203</v>
      </c>
      <c r="E59" s="90" t="s">
        <v>205</v>
      </c>
      <c r="F59" s="101" t="s">
        <v>376</v>
      </c>
      <c r="G59" s="92"/>
      <c r="H59" s="93"/>
      <c r="I59" s="94">
        <v>2035</v>
      </c>
      <c r="J59" s="89">
        <v>8</v>
      </c>
      <c r="K59" s="89"/>
      <c r="L59" s="89"/>
      <c r="M59" s="89"/>
      <c r="N59" s="95"/>
      <c r="O59" s="96"/>
    </row>
    <row r="60" spans="1:15" ht="21" customHeight="1" x14ac:dyDescent="0.25">
      <c r="A60" s="77" t="str">
        <f t="shared" si="0"/>
        <v>1W-3G-N N(f)</v>
      </c>
      <c r="B60" s="88"/>
      <c r="C60" s="89" t="s">
        <v>20</v>
      </c>
      <c r="D60" s="89" t="s">
        <v>31</v>
      </c>
      <c r="E60" s="98" t="s">
        <v>377</v>
      </c>
      <c r="F60" s="91" t="s">
        <v>378</v>
      </c>
      <c r="G60" s="92"/>
      <c r="H60" s="93"/>
      <c r="I60" s="94">
        <v>40</v>
      </c>
      <c r="J60" s="89">
        <v>1</v>
      </c>
      <c r="K60" s="89"/>
      <c r="L60" s="89"/>
      <c r="M60" s="89"/>
      <c r="N60" s="95"/>
      <c r="O60" s="96"/>
    </row>
    <row r="61" spans="1:15" ht="21" customHeight="1" x14ac:dyDescent="0.25">
      <c r="A61" s="77" t="str">
        <f t="shared" si="0"/>
        <v>10W-3G-N N(f)</v>
      </c>
      <c r="B61" s="88"/>
      <c r="C61" s="89" t="s">
        <v>20</v>
      </c>
      <c r="D61" s="89" t="s">
        <v>31</v>
      </c>
      <c r="E61" s="98" t="s">
        <v>379</v>
      </c>
      <c r="F61" s="91" t="s">
        <v>380</v>
      </c>
      <c r="G61" s="92"/>
      <c r="H61" s="93"/>
      <c r="I61" s="94">
        <v>65</v>
      </c>
      <c r="J61" s="89">
        <v>1</v>
      </c>
      <c r="K61" s="89"/>
      <c r="L61" s="89"/>
      <c r="M61" s="89"/>
      <c r="N61" s="95"/>
      <c r="O61" s="96"/>
    </row>
    <row r="62" spans="1:15" ht="21" customHeight="1" x14ac:dyDescent="0.25">
      <c r="A62" s="77" t="str">
        <f t="shared" si="0"/>
        <v>50W-3G-N N(f)</v>
      </c>
      <c r="B62" s="88"/>
      <c r="C62" s="89" t="s">
        <v>20</v>
      </c>
      <c r="D62" s="89" t="s">
        <v>31</v>
      </c>
      <c r="E62" s="98" t="s">
        <v>381</v>
      </c>
      <c r="F62" s="91" t="s">
        <v>382</v>
      </c>
      <c r="G62" s="92"/>
      <c r="H62" s="93"/>
      <c r="I62" s="94">
        <v>125</v>
      </c>
      <c r="J62" s="89">
        <v>1</v>
      </c>
      <c r="K62" s="89"/>
      <c r="L62" s="89"/>
      <c r="M62" s="89"/>
      <c r="N62" s="95"/>
      <c r="O62" s="96"/>
    </row>
    <row r="63" spans="1:15" ht="21" customHeight="1" x14ac:dyDescent="0.25">
      <c r="A63" s="77" t="str">
        <f t="shared" si="0"/>
        <v>BN 51 26 90</v>
      </c>
      <c r="B63" s="88"/>
      <c r="C63" s="89" t="s">
        <v>383</v>
      </c>
      <c r="D63" s="89" t="s">
        <v>219</v>
      </c>
      <c r="E63" s="98" t="s">
        <v>220</v>
      </c>
      <c r="F63" s="91" t="s">
        <v>384</v>
      </c>
      <c r="G63" s="92"/>
      <c r="H63" s="93"/>
      <c r="I63" s="94">
        <v>11642</v>
      </c>
      <c r="J63" s="89">
        <v>4</v>
      </c>
      <c r="K63" s="89" t="s">
        <v>242</v>
      </c>
      <c r="L63" s="89"/>
      <c r="M63" s="89"/>
      <c r="N63" s="95"/>
      <c r="O63" s="96"/>
    </row>
    <row r="64" spans="1:15" ht="21" customHeight="1" x14ac:dyDescent="0.25">
      <c r="A64" s="77" t="str">
        <f t="shared" si="0"/>
        <v>RG223_0.5M_N(m)/N(m)</v>
      </c>
      <c r="B64" s="88"/>
      <c r="C64" s="89" t="s">
        <v>22</v>
      </c>
      <c r="D64" s="89" t="s">
        <v>225</v>
      </c>
      <c r="E64" s="98" t="s">
        <v>385</v>
      </c>
      <c r="F64" s="91" t="s">
        <v>386</v>
      </c>
      <c r="G64" s="92"/>
      <c r="H64" s="93"/>
      <c r="I64" s="94">
        <v>95</v>
      </c>
      <c r="J64" s="89">
        <v>2</v>
      </c>
      <c r="K64" s="89" t="s">
        <v>118</v>
      </c>
      <c r="L64" s="89"/>
      <c r="M64" s="89"/>
      <c r="N64" s="95"/>
      <c r="O64" s="96"/>
    </row>
    <row r="65" spans="1:15" ht="21" customHeight="1" x14ac:dyDescent="0.25">
      <c r="A65" s="77" t="str">
        <f t="shared" si="0"/>
        <v>RG223_1.0M_N(m)/N(m)</v>
      </c>
      <c r="B65" s="88"/>
      <c r="C65" s="89" t="s">
        <v>22</v>
      </c>
      <c r="D65" s="89" t="s">
        <v>225</v>
      </c>
      <c r="E65" s="98" t="s">
        <v>387</v>
      </c>
      <c r="F65" s="91" t="s">
        <v>388</v>
      </c>
      <c r="G65" s="92"/>
      <c r="H65" s="93"/>
      <c r="I65" s="94">
        <f>95</f>
        <v>95</v>
      </c>
      <c r="J65" s="89">
        <v>2</v>
      </c>
      <c r="K65" s="89" t="s">
        <v>118</v>
      </c>
      <c r="L65" s="89"/>
      <c r="M65" s="89"/>
      <c r="N65" s="95"/>
      <c r="O65" s="96"/>
    </row>
    <row r="66" spans="1:15" ht="21" customHeight="1" x14ac:dyDescent="0.25">
      <c r="A66" s="77" t="str">
        <f t="shared" si="0"/>
        <v>RG223_2.0M_N(m)/N(m)</v>
      </c>
      <c r="B66" s="88"/>
      <c r="C66" s="89" t="s">
        <v>22</v>
      </c>
      <c r="D66" s="89" t="s">
        <v>225</v>
      </c>
      <c r="E66" s="98" t="s">
        <v>389</v>
      </c>
      <c r="F66" s="91" t="s">
        <v>390</v>
      </c>
      <c r="G66" s="92"/>
      <c r="H66" s="93"/>
      <c r="I66" s="94">
        <f>95+1*35</f>
        <v>130</v>
      </c>
      <c r="J66" s="89">
        <v>2</v>
      </c>
      <c r="K66" s="89" t="s">
        <v>118</v>
      </c>
      <c r="L66" s="89"/>
      <c r="M66" s="89"/>
      <c r="N66" s="95"/>
      <c r="O66" s="96"/>
    </row>
    <row r="67" spans="1:15" ht="21" customHeight="1" x14ac:dyDescent="0.25">
      <c r="A67" s="77" t="str">
        <f t="shared" si="0"/>
        <v>RG223_3.0M_N(m)/N(m)</v>
      </c>
      <c r="B67" s="88"/>
      <c r="C67" s="89" t="s">
        <v>22</v>
      </c>
      <c r="D67" s="89" t="s">
        <v>225</v>
      </c>
      <c r="E67" s="98" t="s">
        <v>391</v>
      </c>
      <c r="F67" s="91" t="s">
        <v>392</v>
      </c>
      <c r="G67" s="92"/>
      <c r="H67" s="93"/>
      <c r="I67" s="94">
        <f>95+2*35</f>
        <v>165</v>
      </c>
      <c r="J67" s="89">
        <v>2</v>
      </c>
      <c r="K67" s="89" t="s">
        <v>118</v>
      </c>
      <c r="L67" s="89"/>
      <c r="M67" s="89"/>
      <c r="N67" s="95"/>
      <c r="O67" s="96"/>
    </row>
    <row r="68" spans="1:15" ht="21" customHeight="1" x14ac:dyDescent="0.25">
      <c r="A68" s="77" t="str">
        <f t="shared" si="0"/>
        <v>RG223_5.0M_N(m)/N(m)</v>
      </c>
      <c r="B68" s="88"/>
      <c r="C68" s="89" t="s">
        <v>22</v>
      </c>
      <c r="D68" s="89" t="s">
        <v>225</v>
      </c>
      <c r="E68" s="98" t="s">
        <v>393</v>
      </c>
      <c r="F68" s="91" t="s">
        <v>394</v>
      </c>
      <c r="G68" s="92"/>
      <c r="H68" s="93"/>
      <c r="I68" s="94">
        <f>95+4*35</f>
        <v>235</v>
      </c>
      <c r="J68" s="89">
        <v>2</v>
      </c>
      <c r="K68" s="89" t="s">
        <v>118</v>
      </c>
      <c r="L68" s="89"/>
      <c r="M68" s="89"/>
      <c r="N68" s="95"/>
      <c r="O68" s="96"/>
    </row>
    <row r="69" spans="1:15" ht="21" customHeight="1" x14ac:dyDescent="0.25">
      <c r="A69" s="77" t="str">
        <f t="shared" si="0"/>
        <v>RG223_6.0M_N(m)/N(m)</v>
      </c>
      <c r="B69" s="88"/>
      <c r="C69" s="89" t="s">
        <v>22</v>
      </c>
      <c r="D69" s="89" t="s">
        <v>225</v>
      </c>
      <c r="E69" s="98" t="s">
        <v>395</v>
      </c>
      <c r="F69" s="91" t="s">
        <v>396</v>
      </c>
      <c r="G69" s="92"/>
      <c r="H69" s="93"/>
      <c r="I69" s="94">
        <f>95+5*35</f>
        <v>270</v>
      </c>
      <c r="J69" s="89">
        <v>2</v>
      </c>
      <c r="K69" s="89" t="s">
        <v>118</v>
      </c>
      <c r="L69" s="89"/>
      <c r="M69" s="89"/>
      <c r="N69" s="95"/>
      <c r="O69" s="96"/>
    </row>
    <row r="70" spans="1:15" ht="21" customHeight="1" x14ac:dyDescent="0.25">
      <c r="A70" s="77" t="str">
        <f t="shared" si="0"/>
        <v>RG223_10.0M_N(m)/N(m)</v>
      </c>
      <c r="B70" s="88"/>
      <c r="C70" s="89" t="s">
        <v>22</v>
      </c>
      <c r="D70" s="89" t="s">
        <v>225</v>
      </c>
      <c r="E70" s="98" t="s">
        <v>397</v>
      </c>
      <c r="F70" s="91" t="s">
        <v>398</v>
      </c>
      <c r="G70" s="92"/>
      <c r="H70" s="93"/>
      <c r="I70" s="94">
        <f>95+9*35</f>
        <v>410</v>
      </c>
      <c r="J70" s="89">
        <v>2</v>
      </c>
      <c r="K70" s="89" t="s">
        <v>118</v>
      </c>
      <c r="L70" s="89"/>
      <c r="M70" s="89"/>
      <c r="N70" s="95"/>
      <c r="O70" s="96"/>
    </row>
    <row r="71" spans="1:15" ht="21" customHeight="1" x14ac:dyDescent="0.25">
      <c r="A71" s="77" t="str">
        <f t="shared" si="0"/>
        <v>RG223_1.0M_BNC(m)/N(m)</v>
      </c>
      <c r="B71" s="88"/>
      <c r="C71" s="89" t="s">
        <v>22</v>
      </c>
      <c r="D71" s="89" t="s">
        <v>225</v>
      </c>
      <c r="E71" s="98" t="s">
        <v>399</v>
      </c>
      <c r="F71" s="91" t="s">
        <v>400</v>
      </c>
      <c r="G71" s="92"/>
      <c r="H71" s="93"/>
      <c r="I71" s="94">
        <v>95</v>
      </c>
      <c r="J71" s="89">
        <v>2</v>
      </c>
      <c r="K71" s="89" t="s">
        <v>118</v>
      </c>
      <c r="L71" s="89"/>
      <c r="M71" s="89"/>
      <c r="N71" s="95"/>
      <c r="O71" s="96"/>
    </row>
    <row r="72" spans="1:15" ht="21" customHeight="1" x14ac:dyDescent="0.25">
      <c r="A72" s="77" t="str">
        <f t="shared" si="0"/>
        <v>RG223_2.0M_BNC(m)/N(m)</v>
      </c>
      <c r="B72" s="88"/>
      <c r="C72" s="89" t="s">
        <v>22</v>
      </c>
      <c r="D72" s="89" t="s">
        <v>225</v>
      </c>
      <c r="E72" s="98" t="s">
        <v>401</v>
      </c>
      <c r="F72" s="91" t="s">
        <v>402</v>
      </c>
      <c r="G72" s="92"/>
      <c r="H72" s="93"/>
      <c r="I72" s="94">
        <f>95+1*35</f>
        <v>130</v>
      </c>
      <c r="J72" s="89">
        <v>2</v>
      </c>
      <c r="K72" s="89" t="s">
        <v>118</v>
      </c>
      <c r="L72" s="89"/>
      <c r="M72" s="89"/>
      <c r="N72" s="95"/>
      <c r="O72" s="96"/>
    </row>
    <row r="73" spans="1:15" ht="21" customHeight="1" x14ac:dyDescent="0.25">
      <c r="A73" s="77" t="str">
        <f t="shared" si="0"/>
        <v>RG223_3.0M_BNC(m)/N(m)</v>
      </c>
      <c r="B73" s="88"/>
      <c r="C73" s="89" t="s">
        <v>22</v>
      </c>
      <c r="D73" s="89" t="s">
        <v>225</v>
      </c>
      <c r="E73" s="98" t="s">
        <v>403</v>
      </c>
      <c r="F73" s="91" t="s">
        <v>404</v>
      </c>
      <c r="G73" s="92"/>
      <c r="H73" s="93"/>
      <c r="I73" s="94">
        <f>95+2*35</f>
        <v>165</v>
      </c>
      <c r="J73" s="89">
        <v>2</v>
      </c>
      <c r="K73" s="89" t="s">
        <v>118</v>
      </c>
      <c r="L73" s="89"/>
      <c r="M73" s="89"/>
      <c r="N73" s="95"/>
      <c r="O73" s="96"/>
    </row>
    <row r="74" spans="1:15" ht="21" customHeight="1" x14ac:dyDescent="0.25">
      <c r="A74" s="77" t="str">
        <f t="shared" si="0"/>
        <v>RG223_5.0M_BNC(m)/N(m)</v>
      </c>
      <c r="B74" s="88"/>
      <c r="C74" s="89" t="s">
        <v>22</v>
      </c>
      <c r="D74" s="89" t="s">
        <v>225</v>
      </c>
      <c r="E74" s="98" t="s">
        <v>405</v>
      </c>
      <c r="F74" s="91" t="s">
        <v>406</v>
      </c>
      <c r="G74" s="92"/>
      <c r="H74" s="93"/>
      <c r="I74" s="94">
        <f>95+4*35</f>
        <v>235</v>
      </c>
      <c r="J74" s="89">
        <v>2</v>
      </c>
      <c r="K74" s="89" t="s">
        <v>118</v>
      </c>
      <c r="L74" s="89"/>
      <c r="M74" s="89"/>
      <c r="N74" s="95"/>
      <c r="O74" s="96"/>
    </row>
    <row r="75" spans="1:15" ht="21" customHeight="1" x14ac:dyDescent="0.25">
      <c r="A75" s="77" t="str">
        <f t="shared" si="0"/>
        <v>RG223_10.0M_BNC(m)/N(m)</v>
      </c>
      <c r="B75" s="88"/>
      <c r="C75" s="89" t="s">
        <v>22</v>
      </c>
      <c r="D75" s="89" t="s">
        <v>225</v>
      </c>
      <c r="E75" s="98" t="s">
        <v>407</v>
      </c>
      <c r="F75" s="91" t="s">
        <v>408</v>
      </c>
      <c r="G75" s="92"/>
      <c r="H75" s="93"/>
      <c r="I75" s="94">
        <f>95+9*35</f>
        <v>410</v>
      </c>
      <c r="J75" s="89">
        <v>2</v>
      </c>
      <c r="K75" s="89" t="s">
        <v>118</v>
      </c>
      <c r="L75" s="89"/>
      <c r="M75" s="89"/>
      <c r="N75" s="95"/>
      <c r="O75" s="96"/>
    </row>
    <row r="76" spans="1:15" ht="21" customHeight="1" x14ac:dyDescent="0.25">
      <c r="A76" s="77" t="str">
        <f t="shared" si="0"/>
        <v>RG223_20.0M_BNC(m)/N(m)</v>
      </c>
      <c r="B76" s="88"/>
      <c r="C76" s="89" t="s">
        <v>22</v>
      </c>
      <c r="D76" s="89" t="s">
        <v>225</v>
      </c>
      <c r="E76" s="98" t="s">
        <v>409</v>
      </c>
      <c r="F76" s="91" t="s">
        <v>410</v>
      </c>
      <c r="G76" s="92"/>
      <c r="H76" s="93"/>
      <c r="I76" s="94">
        <f>95+19*35</f>
        <v>760</v>
      </c>
      <c r="J76" s="89">
        <v>2</v>
      </c>
      <c r="K76" s="89" t="s">
        <v>118</v>
      </c>
      <c r="L76" s="89"/>
      <c r="M76" s="89"/>
      <c r="N76" s="95"/>
      <c r="O76" s="96"/>
    </row>
    <row r="77" spans="1:15" ht="21" customHeight="1" x14ac:dyDescent="0.25">
      <c r="A77" s="77" t="str">
        <f t="shared" si="0"/>
        <v>RG223_0.5M_BNC(m)/BNC(m)</v>
      </c>
      <c r="B77" s="88"/>
      <c r="C77" s="89" t="s">
        <v>22</v>
      </c>
      <c r="D77" s="89" t="s">
        <v>225</v>
      </c>
      <c r="E77" s="98" t="s">
        <v>411</v>
      </c>
      <c r="F77" s="102" t="s">
        <v>412</v>
      </c>
      <c r="G77" s="92"/>
      <c r="H77" s="93"/>
      <c r="I77" s="94">
        <f>95+1*35</f>
        <v>130</v>
      </c>
      <c r="J77" s="89">
        <v>2</v>
      </c>
      <c r="K77" s="89" t="s">
        <v>118</v>
      </c>
      <c r="L77" s="89"/>
      <c r="M77" s="89"/>
      <c r="N77" s="95"/>
      <c r="O77" s="96"/>
    </row>
    <row r="78" spans="1:15" ht="21" customHeight="1" x14ac:dyDescent="0.25">
      <c r="A78" s="77" t="str">
        <f t="shared" si="0"/>
        <v>RG223_2.0M_BNC(m)/BNC(m)</v>
      </c>
      <c r="B78" s="88"/>
      <c r="C78" s="89" t="s">
        <v>22</v>
      </c>
      <c r="D78" s="89" t="s">
        <v>225</v>
      </c>
      <c r="E78" s="98" t="s">
        <v>413</v>
      </c>
      <c r="F78" s="91" t="s">
        <v>414</v>
      </c>
      <c r="G78" s="92"/>
      <c r="H78" s="93"/>
      <c r="I78" s="94">
        <v>95</v>
      </c>
      <c r="J78" s="89">
        <v>2</v>
      </c>
      <c r="K78" s="89" t="s">
        <v>118</v>
      </c>
      <c r="L78" s="89"/>
      <c r="M78" s="89"/>
      <c r="N78" s="95"/>
      <c r="O78" s="96"/>
    </row>
    <row r="79" spans="1:15" ht="21" customHeight="1" x14ac:dyDescent="0.25">
      <c r="A79" s="77" t="str">
        <f t="shared" si="0"/>
        <v>LMR400-UF_1.0M_N(m)/N(m)</v>
      </c>
      <c r="B79" s="88"/>
      <c r="C79" s="89" t="s">
        <v>22</v>
      </c>
      <c r="D79" s="89" t="s">
        <v>225</v>
      </c>
      <c r="E79" s="98" t="s">
        <v>415</v>
      </c>
      <c r="F79" s="91" t="s">
        <v>416</v>
      </c>
      <c r="G79" s="92"/>
      <c r="H79" s="93"/>
      <c r="I79" s="94">
        <f>220</f>
        <v>220</v>
      </c>
      <c r="J79" s="89">
        <v>2</v>
      </c>
      <c r="K79" s="89" t="s">
        <v>118</v>
      </c>
      <c r="L79" s="89"/>
      <c r="M79" s="89"/>
      <c r="N79" s="95"/>
      <c r="O79" s="96"/>
    </row>
    <row r="80" spans="1:15" ht="21" customHeight="1" x14ac:dyDescent="0.25">
      <c r="A80" s="77" t="str">
        <f t="shared" si="0"/>
        <v>LMR400-UF_2.0M_N(m)/N(m)</v>
      </c>
      <c r="B80" s="88"/>
      <c r="C80" s="89" t="s">
        <v>22</v>
      </c>
      <c r="D80" s="89" t="s">
        <v>225</v>
      </c>
      <c r="E80" s="98" t="s">
        <v>417</v>
      </c>
      <c r="F80" s="91" t="s">
        <v>418</v>
      </c>
      <c r="G80" s="92"/>
      <c r="H80" s="93"/>
      <c r="I80" s="94">
        <f>220+1*50</f>
        <v>270</v>
      </c>
      <c r="J80" s="89">
        <v>2</v>
      </c>
      <c r="K80" s="89" t="s">
        <v>118</v>
      </c>
      <c r="L80" s="89"/>
      <c r="M80" s="89"/>
      <c r="N80" s="95"/>
      <c r="O80" s="96"/>
    </row>
    <row r="81" spans="1:15" ht="21" customHeight="1" x14ac:dyDescent="0.25">
      <c r="A81" s="77" t="str">
        <f t="shared" si="0"/>
        <v>LMR400-UF_3.0M_N(m)/N(m)</v>
      </c>
      <c r="B81" s="88"/>
      <c r="C81" s="89" t="s">
        <v>22</v>
      </c>
      <c r="D81" s="89" t="s">
        <v>225</v>
      </c>
      <c r="E81" s="98" t="s">
        <v>419</v>
      </c>
      <c r="F81" s="91" t="s">
        <v>420</v>
      </c>
      <c r="G81" s="92"/>
      <c r="H81" s="93"/>
      <c r="I81" s="94">
        <f>220+2*50</f>
        <v>320</v>
      </c>
      <c r="J81" s="89">
        <v>2</v>
      </c>
      <c r="K81" s="89" t="s">
        <v>118</v>
      </c>
      <c r="L81" s="89"/>
      <c r="M81" s="89"/>
      <c r="N81" s="95"/>
      <c r="O81" s="96"/>
    </row>
    <row r="82" spans="1:15" ht="21" customHeight="1" x14ac:dyDescent="0.25">
      <c r="A82" s="77" t="str">
        <f t="shared" si="0"/>
        <v>LMR400-UF_4.0M_N(m)/N(m)</v>
      </c>
      <c r="B82" s="88"/>
      <c r="C82" s="89" t="s">
        <v>22</v>
      </c>
      <c r="D82" s="89" t="s">
        <v>225</v>
      </c>
      <c r="E82" s="98" t="s">
        <v>421</v>
      </c>
      <c r="F82" s="91" t="s">
        <v>422</v>
      </c>
      <c r="G82" s="92"/>
      <c r="H82" s="93"/>
      <c r="I82" s="94">
        <f>220+3*50</f>
        <v>370</v>
      </c>
      <c r="J82" s="89">
        <v>2</v>
      </c>
      <c r="K82" s="89" t="s">
        <v>118</v>
      </c>
      <c r="L82" s="89"/>
      <c r="M82" s="89"/>
      <c r="N82" s="95"/>
      <c r="O82" s="96"/>
    </row>
    <row r="83" spans="1:15" ht="21" customHeight="1" x14ac:dyDescent="0.25">
      <c r="A83" s="77" t="str">
        <f t="shared" si="0"/>
        <v>LMR400-UF_5.0M_N(m)/N(m)</v>
      </c>
      <c r="B83" s="88"/>
      <c r="C83" s="89" t="s">
        <v>22</v>
      </c>
      <c r="D83" s="89" t="s">
        <v>225</v>
      </c>
      <c r="E83" s="98" t="s">
        <v>423</v>
      </c>
      <c r="F83" s="91" t="s">
        <v>424</v>
      </c>
      <c r="G83" s="92"/>
      <c r="H83" s="93"/>
      <c r="I83" s="94">
        <f>220+4*50</f>
        <v>420</v>
      </c>
      <c r="J83" s="89">
        <v>2</v>
      </c>
      <c r="K83" s="89" t="s">
        <v>118</v>
      </c>
      <c r="L83" s="89"/>
      <c r="M83" s="89"/>
      <c r="N83" s="95"/>
      <c r="O83" s="96"/>
    </row>
    <row r="84" spans="1:15" ht="21" customHeight="1" x14ac:dyDescent="0.25">
      <c r="A84" s="77" t="str">
        <f t="shared" si="0"/>
        <v>LMR400-UF_6.0M_N(m)/N(m)</v>
      </c>
      <c r="B84" s="88"/>
      <c r="C84" s="89" t="s">
        <v>22</v>
      </c>
      <c r="D84" s="89" t="s">
        <v>225</v>
      </c>
      <c r="E84" s="98" t="s">
        <v>425</v>
      </c>
      <c r="F84" s="91" t="s">
        <v>426</v>
      </c>
      <c r="G84" s="92"/>
      <c r="H84" s="93"/>
      <c r="I84" s="94">
        <f>220+5*50</f>
        <v>470</v>
      </c>
      <c r="J84" s="89">
        <v>2</v>
      </c>
      <c r="K84" s="89" t="s">
        <v>118</v>
      </c>
      <c r="L84" s="89"/>
      <c r="M84" s="89"/>
      <c r="N84" s="95"/>
      <c r="O84" s="96"/>
    </row>
    <row r="85" spans="1:15" ht="21" customHeight="1" x14ac:dyDescent="0.25">
      <c r="A85" s="77" t="str">
        <f t="shared" ref="A85:A148" si="2">E85</f>
        <v>LMR400-UF_10.0M_N(m)/N(m)</v>
      </c>
      <c r="B85" s="88"/>
      <c r="C85" s="89" t="s">
        <v>22</v>
      </c>
      <c r="D85" s="89" t="s">
        <v>225</v>
      </c>
      <c r="E85" s="98" t="s">
        <v>427</v>
      </c>
      <c r="F85" s="91" t="s">
        <v>428</v>
      </c>
      <c r="G85" s="92"/>
      <c r="H85" s="93"/>
      <c r="I85" s="94">
        <f>220+9*50</f>
        <v>670</v>
      </c>
      <c r="J85" s="89">
        <v>2</v>
      </c>
      <c r="K85" s="89" t="s">
        <v>118</v>
      </c>
      <c r="L85" s="89"/>
      <c r="M85" s="89"/>
      <c r="N85" s="95"/>
      <c r="O85" s="96"/>
    </row>
    <row r="86" spans="1:15" ht="21" customHeight="1" x14ac:dyDescent="0.25">
      <c r="A86" s="77" t="str">
        <f t="shared" si="2"/>
        <v>LMR400-UF_20.0M_N(m)/N(m)</v>
      </c>
      <c r="B86" s="88"/>
      <c r="C86" s="89" t="s">
        <v>22</v>
      </c>
      <c r="D86" s="89" t="s">
        <v>225</v>
      </c>
      <c r="E86" s="98" t="s">
        <v>429</v>
      </c>
      <c r="F86" s="91" t="s">
        <v>430</v>
      </c>
      <c r="G86" s="92"/>
      <c r="H86" s="93"/>
      <c r="I86" s="94">
        <f>220+19*50</f>
        <v>1170</v>
      </c>
      <c r="J86" s="89">
        <v>2</v>
      </c>
      <c r="K86" s="89" t="s">
        <v>118</v>
      </c>
      <c r="L86" s="89"/>
      <c r="M86" s="89"/>
      <c r="N86" s="95"/>
      <c r="O86" s="96"/>
    </row>
    <row r="87" spans="1:15" ht="21" customHeight="1" x14ac:dyDescent="0.25">
      <c r="A87" s="77" t="str">
        <f t="shared" si="2"/>
        <v>HI6105</v>
      </c>
      <c r="B87" s="88"/>
      <c r="C87" s="89" t="s">
        <v>26</v>
      </c>
      <c r="D87" s="89" t="s">
        <v>33</v>
      </c>
      <c r="E87" s="90" t="s">
        <v>137</v>
      </c>
      <c r="F87" s="91"/>
      <c r="G87" s="92"/>
      <c r="H87" s="93"/>
      <c r="I87" s="94">
        <v>68000</v>
      </c>
      <c r="J87" s="89">
        <v>15</v>
      </c>
      <c r="K87" s="89" t="s">
        <v>175</v>
      </c>
      <c r="L87" s="89"/>
      <c r="M87" s="89"/>
      <c r="N87" s="95"/>
      <c r="O87" s="96"/>
    </row>
    <row r="88" spans="1:15" ht="21" customHeight="1" x14ac:dyDescent="0.25">
      <c r="A88" s="77" t="str">
        <f t="shared" si="2"/>
        <v>HI6113</v>
      </c>
      <c r="B88" s="88"/>
      <c r="C88" s="89" t="s">
        <v>216</v>
      </c>
      <c r="D88" s="89" t="s">
        <v>33</v>
      </c>
      <c r="E88" s="90" t="s">
        <v>138</v>
      </c>
      <c r="F88" s="91"/>
      <c r="G88" s="92"/>
      <c r="H88" s="93"/>
      <c r="I88" s="94">
        <v>38500</v>
      </c>
      <c r="J88" s="89">
        <v>15</v>
      </c>
      <c r="K88" s="89" t="s">
        <v>175</v>
      </c>
      <c r="L88" s="89"/>
      <c r="M88" s="89"/>
      <c r="N88" s="95"/>
      <c r="O88" s="96"/>
    </row>
    <row r="89" spans="1:15" ht="21" customHeight="1" x14ac:dyDescent="0.25">
      <c r="A89" s="77" t="str">
        <f t="shared" si="2"/>
        <v>H-491269</v>
      </c>
      <c r="B89" s="88"/>
      <c r="C89" s="89" t="s">
        <v>217</v>
      </c>
      <c r="D89" s="89" t="s">
        <v>33</v>
      </c>
      <c r="E89" s="90" t="s">
        <v>139</v>
      </c>
      <c r="F89" s="91"/>
      <c r="G89" s="92"/>
      <c r="H89" s="93"/>
      <c r="I89" s="94">
        <v>10300</v>
      </c>
      <c r="J89" s="89">
        <v>15</v>
      </c>
      <c r="K89" s="89" t="s">
        <v>175</v>
      </c>
      <c r="L89" s="89"/>
      <c r="M89" s="89"/>
      <c r="N89" s="95"/>
      <c r="O89" s="96"/>
    </row>
    <row r="90" spans="1:15" ht="21" customHeight="1" x14ac:dyDescent="0.25">
      <c r="A90" s="77" t="str">
        <f t="shared" si="2"/>
        <v>7405-901B</v>
      </c>
      <c r="B90" s="88"/>
      <c r="C90" s="89"/>
      <c r="D90" s="89" t="s">
        <v>33</v>
      </c>
      <c r="E90" s="90" t="s">
        <v>140</v>
      </c>
      <c r="F90" s="91"/>
      <c r="G90" s="92"/>
      <c r="H90" s="93"/>
      <c r="I90" s="94">
        <v>2500</v>
      </c>
      <c r="J90" s="89">
        <v>15</v>
      </c>
      <c r="K90" s="89" t="s">
        <v>175</v>
      </c>
      <c r="L90" s="89"/>
      <c r="M90" s="89"/>
      <c r="N90" s="95"/>
      <c r="O90" s="96"/>
    </row>
    <row r="91" spans="1:15" ht="21" customHeight="1" x14ac:dyDescent="0.25">
      <c r="A91" s="77" t="str">
        <f t="shared" si="2"/>
        <v>91550-1</v>
      </c>
      <c r="B91" s="88"/>
      <c r="C91" s="89"/>
      <c r="D91" s="89" t="s">
        <v>33</v>
      </c>
      <c r="E91" s="90" t="s">
        <v>141</v>
      </c>
      <c r="F91" s="91"/>
      <c r="G91" s="92"/>
      <c r="H91" s="93"/>
      <c r="I91" s="94">
        <v>15000</v>
      </c>
      <c r="J91" s="89">
        <v>15</v>
      </c>
      <c r="K91" s="89" t="s">
        <v>175</v>
      </c>
      <c r="L91" s="89"/>
      <c r="M91" s="89"/>
      <c r="N91" s="95"/>
      <c r="O91" s="96"/>
    </row>
    <row r="92" spans="1:15" ht="21" customHeight="1" x14ac:dyDescent="0.25">
      <c r="A92" s="77" t="str">
        <f t="shared" si="2"/>
        <v>94111-1</v>
      </c>
      <c r="B92" s="88"/>
      <c r="C92" s="89"/>
      <c r="D92" s="89" t="s">
        <v>33</v>
      </c>
      <c r="E92" s="90" t="s">
        <v>142</v>
      </c>
      <c r="F92" s="91"/>
      <c r="G92" s="92"/>
      <c r="H92" s="93"/>
      <c r="I92" s="94">
        <v>15000</v>
      </c>
      <c r="J92" s="89">
        <v>15</v>
      </c>
      <c r="K92" s="89" t="s">
        <v>175</v>
      </c>
      <c r="L92" s="89"/>
      <c r="M92" s="89"/>
      <c r="N92" s="95"/>
      <c r="O92" s="96"/>
    </row>
    <row r="93" spans="1:15" ht="21" customHeight="1" x14ac:dyDescent="0.25">
      <c r="A93" s="77" t="str">
        <f t="shared" si="2"/>
        <v>Conical cover</v>
      </c>
      <c r="B93" s="88"/>
      <c r="C93" s="89" t="s">
        <v>113</v>
      </c>
      <c r="D93" s="89" t="s">
        <v>114</v>
      </c>
      <c r="E93" s="103" t="s">
        <v>112</v>
      </c>
      <c r="F93" s="91" t="s">
        <v>431</v>
      </c>
      <c r="G93" s="92">
        <v>1082.5</v>
      </c>
      <c r="H93" s="93"/>
      <c r="I93" s="94">
        <f>G93*$L$3+G93*$L$3*$N$3+G93*$L$3*(1+$N$3)*$O$3</f>
        <v>10326.8508340725</v>
      </c>
      <c r="J93" s="89">
        <v>4</v>
      </c>
      <c r="K93" s="89"/>
      <c r="L93" s="89"/>
      <c r="M93" s="89"/>
      <c r="N93" s="95"/>
      <c r="O93" s="96"/>
    </row>
    <row r="94" spans="1:15" ht="21" customHeight="1" x14ac:dyDescent="0.25">
      <c r="A94" s="77" t="str">
        <f t="shared" si="2"/>
        <v>TK9420</v>
      </c>
      <c r="B94" s="88"/>
      <c r="C94" s="89" t="s">
        <v>21</v>
      </c>
      <c r="D94" s="89" t="s">
        <v>114</v>
      </c>
      <c r="E94" s="90" t="s">
        <v>121</v>
      </c>
      <c r="F94" s="91" t="s">
        <v>432</v>
      </c>
      <c r="G94" s="92">
        <v>491.5</v>
      </c>
      <c r="H94" s="93"/>
      <c r="I94" s="94">
        <f t="shared" ref="I94:I103" si="3">G94*$L$3+G94*$L$3*$N$3+G94*$L$3*(1+$N$3)*$O$3</f>
        <v>4688.8195703894999</v>
      </c>
      <c r="J94" s="89">
        <v>8</v>
      </c>
      <c r="K94" s="89"/>
      <c r="L94" s="89"/>
      <c r="M94" s="89"/>
      <c r="N94" s="95"/>
      <c r="O94" s="96"/>
    </row>
    <row r="95" spans="1:15" ht="21" customHeight="1" x14ac:dyDescent="0.25">
      <c r="A95" s="77" t="str">
        <f t="shared" si="2"/>
        <v>AM9144</v>
      </c>
      <c r="B95" s="88"/>
      <c r="C95" s="89" t="s">
        <v>301</v>
      </c>
      <c r="D95" s="89" t="s">
        <v>114</v>
      </c>
      <c r="E95" s="90" t="s">
        <v>128</v>
      </c>
      <c r="F95" s="91" t="s">
        <v>433</v>
      </c>
      <c r="G95" s="92">
        <v>774</v>
      </c>
      <c r="H95" s="93"/>
      <c r="I95" s="94">
        <f t="shared" si="3"/>
        <v>7383.8175940619994</v>
      </c>
      <c r="J95" s="89">
        <v>4</v>
      </c>
      <c r="K95" s="89"/>
      <c r="L95" s="89"/>
      <c r="M95" s="89"/>
      <c r="N95" s="95"/>
      <c r="O95" s="96"/>
    </row>
    <row r="96" spans="1:15" ht="21" customHeight="1" x14ac:dyDescent="0.25">
      <c r="A96" s="77" t="str">
        <f t="shared" si="2"/>
        <v>AA9202</v>
      </c>
      <c r="B96" s="88"/>
      <c r="C96" s="89" t="s">
        <v>301</v>
      </c>
      <c r="D96" s="89" t="s">
        <v>114</v>
      </c>
      <c r="E96" s="90" t="s">
        <v>129</v>
      </c>
      <c r="F96" s="91" t="s">
        <v>218</v>
      </c>
      <c r="G96" s="92">
        <v>90</v>
      </c>
      <c r="H96" s="93"/>
      <c r="I96" s="94">
        <f t="shared" si="3"/>
        <v>858.58344117000001</v>
      </c>
      <c r="J96" s="89">
        <v>4</v>
      </c>
      <c r="K96" s="89"/>
      <c r="L96" s="89"/>
      <c r="M96" s="89"/>
      <c r="N96" s="95"/>
      <c r="O96" s="96"/>
    </row>
    <row r="97" spans="1:15" ht="21" customHeight="1" x14ac:dyDescent="0.25">
      <c r="A97" s="77" t="str">
        <f t="shared" si="2"/>
        <v>VULB9163</v>
      </c>
      <c r="B97" s="88"/>
      <c r="C97" s="89" t="s">
        <v>13</v>
      </c>
      <c r="D97" s="89" t="s">
        <v>114</v>
      </c>
      <c r="E97" s="90" t="s">
        <v>434</v>
      </c>
      <c r="F97" s="91" t="s">
        <v>435</v>
      </c>
      <c r="G97" s="92"/>
      <c r="H97" s="93"/>
      <c r="I97" s="94"/>
      <c r="J97" s="89"/>
      <c r="K97" s="89"/>
      <c r="L97" s="89"/>
      <c r="M97" s="89"/>
      <c r="N97" s="95"/>
      <c r="O97" s="96"/>
    </row>
    <row r="98" spans="1:15" ht="21" customHeight="1" x14ac:dyDescent="0.25">
      <c r="A98" s="77" t="str">
        <f t="shared" si="2"/>
        <v>BBHA9170</v>
      </c>
      <c r="B98" s="88"/>
      <c r="C98" s="89" t="s">
        <v>13</v>
      </c>
      <c r="D98" s="89" t="s">
        <v>114</v>
      </c>
      <c r="E98" s="90" t="s">
        <v>127</v>
      </c>
      <c r="F98" s="91" t="s">
        <v>436</v>
      </c>
      <c r="G98" s="92">
        <f>2988/2</f>
        <v>1494</v>
      </c>
      <c r="H98" s="93"/>
      <c r="I98" s="94">
        <f t="shared" si="3"/>
        <v>14252.485123421999</v>
      </c>
      <c r="J98" s="89">
        <v>8</v>
      </c>
      <c r="K98" s="89"/>
      <c r="L98" s="89"/>
      <c r="M98" s="89"/>
      <c r="N98" s="95"/>
      <c r="O98" s="96"/>
    </row>
    <row r="99" spans="1:15" ht="21" customHeight="1" x14ac:dyDescent="0.15">
      <c r="A99" s="77" t="str">
        <f>E99</f>
        <v>STLP9149</v>
      </c>
      <c r="B99" s="88"/>
      <c r="C99" s="89" t="s">
        <v>13</v>
      </c>
      <c r="D99" s="89" t="s">
        <v>114</v>
      </c>
      <c r="E99" s="90" t="s">
        <v>135</v>
      </c>
      <c r="F99" s="102" t="s">
        <v>437</v>
      </c>
      <c r="G99" s="92">
        <v>2952</v>
      </c>
      <c r="H99" s="93"/>
      <c r="I99" s="94">
        <f>G99*$L$3+G99*$L$3*$N$3+G99*$L$3*(1+$N$3)*$O$3</f>
        <v>28161.536870376</v>
      </c>
      <c r="J99" s="89">
        <v>8</v>
      </c>
      <c r="K99" s="89"/>
      <c r="L99" s="89"/>
      <c r="M99" s="89"/>
      <c r="N99" s="95"/>
      <c r="O99" s="96"/>
    </row>
    <row r="100" spans="1:15" ht="21" customHeight="1" x14ac:dyDescent="0.25">
      <c r="A100" s="77" t="str">
        <f t="shared" si="2"/>
        <v>BBV9743</v>
      </c>
      <c r="B100" s="88"/>
      <c r="C100" s="89" t="s">
        <v>438</v>
      </c>
      <c r="D100" s="89" t="s">
        <v>114</v>
      </c>
      <c r="E100" s="90" t="s">
        <v>136</v>
      </c>
      <c r="F100" s="91" t="s">
        <v>439</v>
      </c>
      <c r="G100" s="92">
        <v>882</v>
      </c>
      <c r="H100" s="93"/>
      <c r="I100" s="94">
        <f t="shared" si="3"/>
        <v>8414.117723465999</v>
      </c>
      <c r="J100" s="89">
        <v>8</v>
      </c>
      <c r="K100" s="89"/>
      <c r="L100" s="89"/>
      <c r="M100" s="89"/>
      <c r="N100" s="95"/>
      <c r="O100" s="96"/>
    </row>
    <row r="101" spans="1:15" ht="21" customHeight="1" x14ac:dyDescent="0.25">
      <c r="A101" s="77" t="str">
        <f>E101</f>
        <v>NNHV 8123-200</v>
      </c>
      <c r="B101" s="88"/>
      <c r="C101" s="89" t="s">
        <v>16</v>
      </c>
      <c r="D101" s="89" t="s">
        <v>114</v>
      </c>
      <c r="E101" s="90" t="s">
        <v>440</v>
      </c>
      <c r="F101" s="91" t="s">
        <v>441</v>
      </c>
      <c r="G101" s="92"/>
      <c r="H101" s="93"/>
      <c r="I101" s="94">
        <f>G101*$L$3+G101*$L$3*$N$3+G101*$L$3*(1+$N$3)*$O$3</f>
        <v>0</v>
      </c>
      <c r="J101" s="89">
        <v>8</v>
      </c>
      <c r="K101" s="89"/>
      <c r="L101" s="89"/>
      <c r="M101" s="89"/>
      <c r="N101" s="95"/>
      <c r="O101" s="96"/>
    </row>
    <row r="102" spans="1:15" ht="21" customHeight="1" x14ac:dyDescent="0.25">
      <c r="A102" s="77" t="str">
        <f t="shared" si="2"/>
        <v>NNHV 8123-400</v>
      </c>
      <c r="B102" s="88"/>
      <c r="C102" s="89" t="s">
        <v>16</v>
      </c>
      <c r="D102" s="89" t="s">
        <v>114</v>
      </c>
      <c r="E102" s="90" t="s">
        <v>206</v>
      </c>
      <c r="F102" s="91" t="s">
        <v>442</v>
      </c>
      <c r="G102" s="92">
        <v>3101.5</v>
      </c>
      <c r="H102" s="93"/>
      <c r="I102" s="94">
        <f t="shared" si="3"/>
        <v>29587.739364319499</v>
      </c>
      <c r="J102" s="89">
        <v>8</v>
      </c>
      <c r="K102" s="89"/>
      <c r="L102" s="89"/>
      <c r="M102" s="89"/>
      <c r="N102" s="95"/>
      <c r="O102" s="96"/>
    </row>
    <row r="103" spans="1:15" ht="21" customHeight="1" x14ac:dyDescent="0.25">
      <c r="A103" s="77" t="str">
        <f t="shared" si="2"/>
        <v>NNHV 8124-200</v>
      </c>
      <c r="B103" s="88"/>
      <c r="C103" s="89" t="s">
        <v>16</v>
      </c>
      <c r="D103" s="89" t="s">
        <v>114</v>
      </c>
      <c r="E103" s="90" t="s">
        <v>443</v>
      </c>
      <c r="F103" s="91" t="s">
        <v>441</v>
      </c>
      <c r="G103" s="92"/>
      <c r="H103" s="93"/>
      <c r="I103" s="94">
        <f t="shared" si="3"/>
        <v>0</v>
      </c>
      <c r="J103" s="89">
        <v>8</v>
      </c>
      <c r="K103" s="89"/>
      <c r="L103" s="89"/>
      <c r="M103" s="89"/>
      <c r="N103" s="95"/>
      <c r="O103" s="96"/>
    </row>
    <row r="104" spans="1:15" ht="21" customHeight="1" x14ac:dyDescent="0.25">
      <c r="A104" s="77" t="str">
        <f>E104</f>
        <v>NNHV 8124-400</v>
      </c>
      <c r="B104" s="88"/>
      <c r="C104" s="89" t="s">
        <v>16</v>
      </c>
      <c r="D104" s="89" t="s">
        <v>114</v>
      </c>
      <c r="E104" s="90" t="s">
        <v>444</v>
      </c>
      <c r="F104" s="91" t="s">
        <v>442</v>
      </c>
      <c r="G104" s="92"/>
      <c r="H104" s="93"/>
      <c r="I104" s="94">
        <f>G104*$L$3+G104*$L$3*$N$3+G104*$L$3*(1+$N$3)*$O$3</f>
        <v>0</v>
      </c>
      <c r="J104" s="89">
        <v>8</v>
      </c>
      <c r="K104" s="89"/>
      <c r="L104" s="89"/>
      <c r="M104" s="89"/>
      <c r="N104" s="95"/>
      <c r="O104" s="96"/>
    </row>
    <row r="105" spans="1:15" ht="21" customHeight="1" x14ac:dyDescent="0.25">
      <c r="A105" s="77" t="str">
        <f t="shared" si="2"/>
        <v>AM-1571</v>
      </c>
      <c r="B105" s="88"/>
      <c r="C105" s="89" t="s">
        <v>438</v>
      </c>
      <c r="D105" s="89" t="s">
        <v>131</v>
      </c>
      <c r="E105" s="90" t="s">
        <v>445</v>
      </c>
      <c r="F105" s="91" t="s">
        <v>446</v>
      </c>
      <c r="G105" s="92"/>
      <c r="H105" s="93">
        <v>535</v>
      </c>
      <c r="I105" s="94">
        <f>H105*$M$3+H105*$M$3*0.03+H105*$M$3*1.03*0.060255+H105*$M$3*(1+0.03+1.03*0.060255)*0.17</f>
        <v>4564.637537916743</v>
      </c>
      <c r="J105" s="89">
        <v>12</v>
      </c>
      <c r="K105" s="89"/>
      <c r="L105" s="89"/>
      <c r="M105" s="89"/>
      <c r="N105" s="95"/>
      <c r="O105" s="96"/>
    </row>
    <row r="106" spans="1:15" ht="21" customHeight="1" x14ac:dyDescent="0.25">
      <c r="A106" s="77" t="str">
        <f t="shared" si="2"/>
        <v>JS41-00101000-21-10P</v>
      </c>
      <c r="B106" s="88"/>
      <c r="C106" s="89" t="s">
        <v>438</v>
      </c>
      <c r="D106" s="89" t="s">
        <v>131</v>
      </c>
      <c r="E106" s="90" t="s">
        <v>447</v>
      </c>
      <c r="F106" s="91" t="s">
        <v>448</v>
      </c>
      <c r="G106" s="92"/>
      <c r="H106" s="93">
        <v>3627</v>
      </c>
      <c r="I106" s="94">
        <f>H106*$M$3+H106*$M$3*0.03+H106*$M$3*1.03*0.060255+H106*$M$3*(1+0.03+1.03*0.060255)*0.17</f>
        <v>30945.682897241175</v>
      </c>
      <c r="J106" s="89">
        <v>17</v>
      </c>
      <c r="K106" s="89"/>
      <c r="L106" s="89"/>
      <c r="M106" s="89"/>
      <c r="N106" s="95"/>
      <c r="O106" s="96"/>
    </row>
    <row r="107" spans="1:15" ht="21" customHeight="1" x14ac:dyDescent="0.25">
      <c r="A107" s="77" t="str">
        <f t="shared" si="2"/>
        <v>AFS44-00101800-25-10P-44</v>
      </c>
      <c r="B107" s="88"/>
      <c r="C107" s="89" t="s">
        <v>438</v>
      </c>
      <c r="D107" s="89" t="s">
        <v>131</v>
      </c>
      <c r="E107" s="90" t="s">
        <v>176</v>
      </c>
      <c r="F107" s="91" t="s">
        <v>449</v>
      </c>
      <c r="G107" s="92"/>
      <c r="H107" s="93">
        <v>2350</v>
      </c>
      <c r="I107" s="94"/>
      <c r="J107" s="89">
        <v>14</v>
      </c>
      <c r="K107" s="89" t="s">
        <v>174</v>
      </c>
      <c r="L107" s="89"/>
      <c r="M107" s="89"/>
      <c r="N107" s="95"/>
      <c r="O107" s="96"/>
    </row>
    <row r="108" spans="1:15" ht="21" customHeight="1" x14ac:dyDescent="0.25">
      <c r="A108" s="77" t="str">
        <f t="shared" si="2"/>
        <v>AMF-7D-00101800-24-10P</v>
      </c>
      <c r="B108" s="88"/>
      <c r="C108" s="89" t="s">
        <v>438</v>
      </c>
      <c r="D108" s="89" t="s">
        <v>131</v>
      </c>
      <c r="E108" s="90" t="s">
        <v>177</v>
      </c>
      <c r="F108" s="91" t="s">
        <v>450</v>
      </c>
      <c r="G108" s="92"/>
      <c r="H108" s="93">
        <v>4020</v>
      </c>
      <c r="I108" s="94"/>
      <c r="J108" s="89">
        <v>14</v>
      </c>
      <c r="K108" s="89" t="s">
        <v>174</v>
      </c>
      <c r="L108" s="89"/>
      <c r="M108" s="89"/>
      <c r="N108" s="95"/>
      <c r="O108" s="96"/>
    </row>
    <row r="109" spans="1:15" ht="21" customHeight="1" x14ac:dyDescent="0.25">
      <c r="A109" s="77" t="str">
        <f t="shared" si="2"/>
        <v>JS42-00101800-32-10P</v>
      </c>
      <c r="B109" s="88"/>
      <c r="C109" s="89" t="s">
        <v>438</v>
      </c>
      <c r="D109" s="89" t="s">
        <v>131</v>
      </c>
      <c r="E109" s="90" t="s">
        <v>178</v>
      </c>
      <c r="F109" s="91" t="s">
        <v>451</v>
      </c>
      <c r="G109" s="92"/>
      <c r="H109" s="93">
        <v>2100</v>
      </c>
      <c r="I109" s="94"/>
      <c r="J109" s="89">
        <v>14</v>
      </c>
      <c r="K109" s="89" t="s">
        <v>174</v>
      </c>
      <c r="L109" s="89"/>
      <c r="M109" s="89"/>
      <c r="N109" s="95"/>
      <c r="O109" s="96"/>
    </row>
    <row r="110" spans="1:15" ht="21" customHeight="1" x14ac:dyDescent="0.25">
      <c r="A110" s="77" t="str">
        <f t="shared" si="2"/>
        <v>JS42-00101800-28-10P</v>
      </c>
      <c r="B110" s="88"/>
      <c r="C110" s="89" t="s">
        <v>438</v>
      </c>
      <c r="D110" s="89" t="s">
        <v>131</v>
      </c>
      <c r="E110" s="90" t="s">
        <v>179</v>
      </c>
      <c r="F110" s="91" t="s">
        <v>452</v>
      </c>
      <c r="G110" s="92"/>
      <c r="H110" s="93">
        <v>2700</v>
      </c>
      <c r="I110" s="94"/>
      <c r="J110" s="89">
        <v>14</v>
      </c>
      <c r="K110" s="89" t="s">
        <v>174</v>
      </c>
      <c r="L110" s="89"/>
      <c r="M110" s="89"/>
      <c r="N110" s="95"/>
      <c r="O110" s="96"/>
    </row>
    <row r="111" spans="1:15" ht="21" customHeight="1" x14ac:dyDescent="0.25">
      <c r="A111" s="77" t="str">
        <f t="shared" si="2"/>
        <v>JS42-00101800-26-10P</v>
      </c>
      <c r="B111" s="88"/>
      <c r="C111" s="89" t="s">
        <v>438</v>
      </c>
      <c r="D111" s="89" t="s">
        <v>131</v>
      </c>
      <c r="E111" s="90" t="s">
        <v>180</v>
      </c>
      <c r="F111" s="91" t="s">
        <v>453</v>
      </c>
      <c r="G111" s="92"/>
      <c r="H111" s="93">
        <v>3060</v>
      </c>
      <c r="I111" s="94"/>
      <c r="J111" s="89">
        <v>14</v>
      </c>
      <c r="K111" s="89" t="s">
        <v>174</v>
      </c>
      <c r="L111" s="89"/>
      <c r="M111" s="89"/>
      <c r="N111" s="95"/>
      <c r="O111" s="96"/>
    </row>
    <row r="112" spans="1:15" ht="21" customHeight="1" x14ac:dyDescent="0.25">
      <c r="A112" s="77" t="str">
        <f t="shared" si="2"/>
        <v>JS42-00101800-24-10P</v>
      </c>
      <c r="B112" s="88"/>
      <c r="C112" s="89" t="s">
        <v>438</v>
      </c>
      <c r="D112" s="89" t="s">
        <v>131</v>
      </c>
      <c r="E112" s="90" t="s">
        <v>181</v>
      </c>
      <c r="F112" s="91"/>
      <c r="G112" s="92"/>
      <c r="H112" s="93">
        <v>3540</v>
      </c>
      <c r="I112" s="94"/>
      <c r="J112" s="89">
        <v>14</v>
      </c>
      <c r="K112" s="89" t="s">
        <v>174</v>
      </c>
      <c r="L112" s="89"/>
      <c r="M112" s="89"/>
      <c r="N112" s="95"/>
      <c r="O112" s="96"/>
    </row>
    <row r="113" spans="1:15" ht="21" customHeight="1" x14ac:dyDescent="0.25">
      <c r="A113" s="77" t="str">
        <f t="shared" si="2"/>
        <v>AMF-6D-00101800-30-10P</v>
      </c>
      <c r="B113" s="88"/>
      <c r="C113" s="89" t="s">
        <v>438</v>
      </c>
      <c r="D113" s="89" t="s">
        <v>131</v>
      </c>
      <c r="E113" s="90" t="s">
        <v>182</v>
      </c>
      <c r="F113" s="91"/>
      <c r="G113" s="92"/>
      <c r="H113" s="93">
        <v>2820</v>
      </c>
      <c r="I113" s="94"/>
      <c r="J113" s="89">
        <v>14</v>
      </c>
      <c r="K113" s="89" t="s">
        <v>174</v>
      </c>
      <c r="L113" s="89"/>
      <c r="M113" s="89"/>
      <c r="N113" s="95"/>
      <c r="O113" s="96"/>
    </row>
    <row r="114" spans="1:15" ht="21" customHeight="1" x14ac:dyDescent="0.25">
      <c r="A114" s="77" t="str">
        <f t="shared" si="2"/>
        <v>JS41-00101800-24-10P</v>
      </c>
      <c r="B114" s="88"/>
      <c r="C114" s="89" t="s">
        <v>438</v>
      </c>
      <c r="D114" s="89" t="s">
        <v>131</v>
      </c>
      <c r="E114" s="90" t="s">
        <v>169</v>
      </c>
      <c r="F114" s="91" t="s">
        <v>454</v>
      </c>
      <c r="G114" s="92"/>
      <c r="H114" s="93">
        <v>3475</v>
      </c>
      <c r="I114" s="94">
        <f>28818</f>
        <v>28818</v>
      </c>
      <c r="J114" s="89">
        <v>14</v>
      </c>
      <c r="K114" s="89" t="s">
        <v>174</v>
      </c>
      <c r="L114" s="89"/>
      <c r="M114" s="89"/>
      <c r="N114" s="95"/>
      <c r="O114" s="96"/>
    </row>
    <row r="115" spans="1:15" ht="21" customHeight="1" x14ac:dyDescent="0.25">
      <c r="A115" s="77" t="str">
        <f t="shared" si="2"/>
        <v>JS41-00101800-32-10P</v>
      </c>
      <c r="B115" s="88"/>
      <c r="C115" s="89" t="s">
        <v>438</v>
      </c>
      <c r="D115" s="89" t="s">
        <v>131</v>
      </c>
      <c r="E115" s="90" t="s">
        <v>183</v>
      </c>
      <c r="F115" s="91"/>
      <c r="G115" s="92"/>
      <c r="H115" s="93">
        <v>2250</v>
      </c>
      <c r="I115" s="94"/>
      <c r="J115" s="89">
        <v>14</v>
      </c>
      <c r="K115" s="89" t="s">
        <v>174</v>
      </c>
      <c r="L115" s="89"/>
      <c r="M115" s="89"/>
      <c r="N115" s="95"/>
      <c r="O115" s="96"/>
    </row>
    <row r="116" spans="1:15" ht="21" customHeight="1" x14ac:dyDescent="0.25">
      <c r="A116" s="77" t="str">
        <f t="shared" si="2"/>
        <v>JS41-00101800-28-10P</v>
      </c>
      <c r="B116" s="88"/>
      <c r="C116" s="89" t="s">
        <v>438</v>
      </c>
      <c r="D116" s="89" t="s">
        <v>131</v>
      </c>
      <c r="E116" s="90" t="s">
        <v>184</v>
      </c>
      <c r="F116" s="91"/>
      <c r="G116" s="92"/>
      <c r="H116" s="93">
        <v>2505</v>
      </c>
      <c r="I116" s="94"/>
      <c r="J116" s="89">
        <v>14</v>
      </c>
      <c r="K116" s="89" t="s">
        <v>174</v>
      </c>
      <c r="L116" s="89"/>
      <c r="M116" s="89"/>
      <c r="N116" s="95"/>
      <c r="O116" s="96"/>
    </row>
    <row r="117" spans="1:15" ht="21" customHeight="1" x14ac:dyDescent="0.25">
      <c r="A117" s="77" t="str">
        <f t="shared" si="2"/>
        <v>AMF-6D-00101800-35-20P</v>
      </c>
      <c r="B117" s="88"/>
      <c r="C117" s="89" t="s">
        <v>438</v>
      </c>
      <c r="D117" s="89" t="s">
        <v>131</v>
      </c>
      <c r="E117" s="90" t="s">
        <v>185</v>
      </c>
      <c r="F117" s="91"/>
      <c r="G117" s="92"/>
      <c r="H117" s="93">
        <v>3230</v>
      </c>
      <c r="I117" s="94"/>
      <c r="J117" s="89">
        <v>14</v>
      </c>
      <c r="K117" s="89" t="s">
        <v>174</v>
      </c>
      <c r="L117" s="89"/>
      <c r="M117" s="89"/>
      <c r="N117" s="95"/>
      <c r="O117" s="96"/>
    </row>
    <row r="118" spans="1:15" ht="21" customHeight="1" x14ac:dyDescent="0.25">
      <c r="A118" s="77" t="str">
        <f t="shared" si="2"/>
        <v>AMF-7D-00101800-30-10P</v>
      </c>
      <c r="B118" s="88"/>
      <c r="C118" s="89" t="s">
        <v>438</v>
      </c>
      <c r="D118" s="89" t="s">
        <v>131</v>
      </c>
      <c r="E118" s="90" t="s">
        <v>186</v>
      </c>
      <c r="F118" s="91"/>
      <c r="G118" s="92"/>
      <c r="H118" s="93">
        <v>2820</v>
      </c>
      <c r="I118" s="94"/>
      <c r="J118" s="89">
        <v>14</v>
      </c>
      <c r="K118" s="89" t="s">
        <v>174</v>
      </c>
      <c r="L118" s="89"/>
      <c r="M118" s="89"/>
      <c r="N118" s="95"/>
      <c r="O118" s="96"/>
    </row>
    <row r="119" spans="1:15" ht="21" customHeight="1" x14ac:dyDescent="0.25">
      <c r="A119" s="77" t="str">
        <f t="shared" si="2"/>
        <v>AFS44-01001800-42-10P-44</v>
      </c>
      <c r="B119" s="88"/>
      <c r="C119" s="89" t="s">
        <v>438</v>
      </c>
      <c r="D119" s="89" t="s">
        <v>131</v>
      </c>
      <c r="E119" s="90" t="s">
        <v>171</v>
      </c>
      <c r="F119" s="91" t="s">
        <v>455</v>
      </c>
      <c r="G119" s="92"/>
      <c r="H119" s="93">
        <v>1815</v>
      </c>
      <c r="I119" s="94">
        <v>15165</v>
      </c>
      <c r="J119" s="89">
        <v>14</v>
      </c>
      <c r="K119" s="89" t="s">
        <v>174</v>
      </c>
      <c r="L119" s="89"/>
      <c r="M119" s="89"/>
      <c r="N119" s="95"/>
      <c r="O119" s="96"/>
    </row>
    <row r="120" spans="1:15" ht="21" customHeight="1" x14ac:dyDescent="0.25">
      <c r="A120" s="77" t="str">
        <f t="shared" si="2"/>
        <v>AFS44-01001800-45-10P-45</v>
      </c>
      <c r="B120" s="88"/>
      <c r="C120" s="89" t="s">
        <v>438</v>
      </c>
      <c r="D120" s="89" t="s">
        <v>131</v>
      </c>
      <c r="E120" s="90" t="s">
        <v>187</v>
      </c>
      <c r="F120" s="91"/>
      <c r="G120" s="92"/>
      <c r="H120" s="93">
        <v>1735</v>
      </c>
      <c r="I120" s="94"/>
      <c r="J120" s="89">
        <v>14</v>
      </c>
      <c r="K120" s="89" t="s">
        <v>174</v>
      </c>
      <c r="L120" s="89"/>
      <c r="M120" s="89"/>
      <c r="N120" s="95"/>
      <c r="O120" s="96"/>
    </row>
    <row r="121" spans="1:15" ht="21" customHeight="1" x14ac:dyDescent="0.25">
      <c r="A121" s="77" t="str">
        <f t="shared" si="2"/>
        <v>AMF-7D-01001800-22-10P</v>
      </c>
      <c r="B121" s="88"/>
      <c r="C121" s="89" t="s">
        <v>438</v>
      </c>
      <c r="D121" s="89" t="s">
        <v>131</v>
      </c>
      <c r="E121" s="90" t="s">
        <v>188</v>
      </c>
      <c r="F121" s="91"/>
      <c r="G121" s="92"/>
      <c r="H121" s="93">
        <v>4770</v>
      </c>
      <c r="I121" s="94"/>
      <c r="J121" s="89">
        <v>14</v>
      </c>
      <c r="K121" s="89" t="s">
        <v>174</v>
      </c>
      <c r="L121" s="89"/>
      <c r="M121" s="89"/>
      <c r="N121" s="95"/>
      <c r="O121" s="96"/>
    </row>
    <row r="122" spans="1:15" ht="21" customHeight="1" x14ac:dyDescent="0.25">
      <c r="A122" s="77" t="str">
        <f t="shared" si="2"/>
        <v>AMF-6F-18002650-20-10P</v>
      </c>
      <c r="B122" s="88"/>
      <c r="C122" s="89" t="s">
        <v>438</v>
      </c>
      <c r="D122" s="89" t="s">
        <v>131</v>
      </c>
      <c r="E122" s="90" t="s">
        <v>170</v>
      </c>
      <c r="F122" s="91" t="s">
        <v>456</v>
      </c>
      <c r="G122" s="92"/>
      <c r="H122" s="93">
        <v>3835</v>
      </c>
      <c r="I122" s="94">
        <v>31779</v>
      </c>
      <c r="J122" s="89">
        <v>14</v>
      </c>
      <c r="K122" s="89" t="s">
        <v>174</v>
      </c>
      <c r="L122" s="89"/>
      <c r="M122" s="89"/>
      <c r="N122" s="95"/>
      <c r="O122" s="96"/>
    </row>
    <row r="123" spans="1:15" ht="21" customHeight="1" x14ac:dyDescent="0.25">
      <c r="A123" s="77" t="str">
        <f t="shared" si="2"/>
        <v>AMF-6F-18002650-25-10P</v>
      </c>
      <c r="B123" s="88"/>
      <c r="C123" s="89" t="s">
        <v>438</v>
      </c>
      <c r="D123" s="89" t="s">
        <v>131</v>
      </c>
      <c r="E123" s="90" t="s">
        <v>189</v>
      </c>
      <c r="F123" s="91"/>
      <c r="G123" s="92"/>
      <c r="H123" s="93">
        <v>2140</v>
      </c>
      <c r="I123" s="94"/>
      <c r="J123" s="89">
        <v>14</v>
      </c>
      <c r="K123" s="89" t="s">
        <v>174</v>
      </c>
      <c r="L123" s="89"/>
      <c r="M123" s="89"/>
      <c r="N123" s="95"/>
      <c r="O123" s="96"/>
    </row>
    <row r="124" spans="1:15" ht="21" customHeight="1" x14ac:dyDescent="0.25">
      <c r="A124" s="77" t="str">
        <f t="shared" si="2"/>
        <v>AMF-6F-18002650-45-10P</v>
      </c>
      <c r="B124" s="88"/>
      <c r="C124" s="89" t="s">
        <v>438</v>
      </c>
      <c r="D124" s="89" t="s">
        <v>131</v>
      </c>
      <c r="E124" s="90" t="s">
        <v>190</v>
      </c>
      <c r="F124" s="91"/>
      <c r="G124" s="92"/>
      <c r="H124" s="93">
        <v>1890</v>
      </c>
      <c r="I124" s="94"/>
      <c r="J124" s="89">
        <v>14</v>
      </c>
      <c r="K124" s="89" t="s">
        <v>174</v>
      </c>
      <c r="L124" s="89"/>
      <c r="M124" s="89"/>
      <c r="N124" s="95"/>
      <c r="O124" s="96"/>
    </row>
    <row r="125" spans="1:15" ht="21" customHeight="1" x14ac:dyDescent="0.25">
      <c r="A125" s="77" t="str">
        <f t="shared" si="2"/>
        <v>AMFW-5F-18002650-25-10P</v>
      </c>
      <c r="B125" s="88"/>
      <c r="C125" s="89" t="s">
        <v>438</v>
      </c>
      <c r="D125" s="89" t="s">
        <v>131</v>
      </c>
      <c r="E125" s="90" t="s">
        <v>191</v>
      </c>
      <c r="F125" s="91"/>
      <c r="G125" s="92"/>
      <c r="H125" s="93">
        <v>3300</v>
      </c>
      <c r="I125" s="94"/>
      <c r="J125" s="89">
        <v>14</v>
      </c>
      <c r="K125" s="89" t="s">
        <v>174</v>
      </c>
      <c r="L125" s="89"/>
      <c r="M125" s="89"/>
      <c r="N125" s="95"/>
      <c r="O125" s="96"/>
    </row>
    <row r="126" spans="1:15" ht="21" customHeight="1" x14ac:dyDescent="0.25">
      <c r="A126" s="77" t="str">
        <f t="shared" si="2"/>
        <v>JS44-18004000-33-8P</v>
      </c>
      <c r="B126" s="88"/>
      <c r="C126" s="89" t="s">
        <v>438</v>
      </c>
      <c r="D126" s="89" t="s">
        <v>131</v>
      </c>
      <c r="E126" s="90" t="s">
        <v>172</v>
      </c>
      <c r="F126" s="91" t="s">
        <v>457</v>
      </c>
      <c r="G126" s="92"/>
      <c r="H126" s="93">
        <v>3900</v>
      </c>
      <c r="I126" s="94">
        <v>32077</v>
      </c>
      <c r="J126" s="89">
        <v>14</v>
      </c>
      <c r="K126" s="89" t="s">
        <v>174</v>
      </c>
      <c r="L126" s="89"/>
      <c r="M126" s="89"/>
      <c r="N126" s="95"/>
      <c r="O126" s="96"/>
    </row>
    <row r="127" spans="1:15" ht="21" customHeight="1" x14ac:dyDescent="0.25">
      <c r="A127" s="77" t="str">
        <f t="shared" si="2"/>
        <v>JS44-18004000-35-8P</v>
      </c>
      <c r="B127" s="88"/>
      <c r="C127" s="89" t="s">
        <v>438</v>
      </c>
      <c r="D127" s="89" t="s">
        <v>131</v>
      </c>
      <c r="E127" s="90" t="s">
        <v>196</v>
      </c>
      <c r="F127" s="91"/>
      <c r="G127" s="92"/>
      <c r="H127" s="93">
        <v>3540</v>
      </c>
      <c r="I127" s="94"/>
      <c r="J127" s="89">
        <v>14</v>
      </c>
      <c r="K127" s="89" t="s">
        <v>174</v>
      </c>
      <c r="L127" s="89"/>
      <c r="M127" s="89"/>
      <c r="N127" s="95"/>
      <c r="O127" s="96"/>
    </row>
    <row r="128" spans="1:15" ht="21" customHeight="1" x14ac:dyDescent="0.25">
      <c r="A128" s="77" t="str">
        <f t="shared" si="2"/>
        <v>JS44-18004000-40-8P</v>
      </c>
      <c r="B128" s="88"/>
      <c r="C128" s="89" t="s">
        <v>438</v>
      </c>
      <c r="D128" s="89" t="s">
        <v>131</v>
      </c>
      <c r="E128" s="90" t="s">
        <v>197</v>
      </c>
      <c r="F128" s="91"/>
      <c r="G128" s="92"/>
      <c r="H128" s="93">
        <v>3300</v>
      </c>
      <c r="I128" s="94"/>
      <c r="J128" s="89">
        <v>14</v>
      </c>
      <c r="K128" s="89" t="s">
        <v>174</v>
      </c>
      <c r="L128" s="89"/>
      <c r="M128" s="89"/>
      <c r="N128" s="95"/>
      <c r="O128" s="96"/>
    </row>
    <row r="129" spans="1:15" ht="21" customHeight="1" x14ac:dyDescent="0.25">
      <c r="A129" s="77" t="str">
        <f t="shared" si="2"/>
        <v>JS44-18004000-45-8P</v>
      </c>
      <c r="B129" s="88"/>
      <c r="C129" s="89" t="s">
        <v>438</v>
      </c>
      <c r="D129" s="89" t="s">
        <v>131</v>
      </c>
      <c r="E129" s="90" t="s">
        <v>198</v>
      </c>
      <c r="F129" s="91"/>
      <c r="G129" s="92"/>
      <c r="H129" s="93">
        <v>3060</v>
      </c>
      <c r="I129" s="94"/>
      <c r="J129" s="89">
        <v>14</v>
      </c>
      <c r="K129" s="89" t="s">
        <v>174</v>
      </c>
      <c r="L129" s="89"/>
      <c r="M129" s="89"/>
      <c r="N129" s="95"/>
      <c r="O129" s="96"/>
    </row>
    <row r="130" spans="1:15" ht="21" customHeight="1" x14ac:dyDescent="0.25">
      <c r="A130" s="77" t="str">
        <f t="shared" si="2"/>
        <v>JS41-26004000-35-18P</v>
      </c>
      <c r="B130" s="88"/>
      <c r="C130" s="89" t="s">
        <v>438</v>
      </c>
      <c r="D130" s="89" t="s">
        <v>131</v>
      </c>
      <c r="E130" s="90" t="s">
        <v>192</v>
      </c>
      <c r="F130" s="91"/>
      <c r="G130" s="92"/>
      <c r="H130" s="93">
        <v>4140</v>
      </c>
      <c r="I130" s="94"/>
      <c r="J130" s="89">
        <v>14</v>
      </c>
      <c r="K130" s="89" t="s">
        <v>174</v>
      </c>
      <c r="L130" s="89"/>
      <c r="M130" s="89"/>
      <c r="N130" s="95"/>
      <c r="O130" s="96"/>
    </row>
    <row r="131" spans="1:15" ht="21" customHeight="1" x14ac:dyDescent="0.25">
      <c r="A131" s="77" t="str">
        <f t="shared" si="2"/>
        <v>JS41-26004000-40-18P</v>
      </c>
      <c r="B131" s="88"/>
      <c r="C131" s="89" t="s">
        <v>438</v>
      </c>
      <c r="D131" s="89" t="s">
        <v>131</v>
      </c>
      <c r="E131" s="90" t="s">
        <v>193</v>
      </c>
      <c r="F131" s="91" t="s">
        <v>458</v>
      </c>
      <c r="G131" s="92"/>
      <c r="H131" s="93">
        <v>3780</v>
      </c>
      <c r="I131" s="94">
        <v>31568</v>
      </c>
      <c r="J131" s="89">
        <v>14</v>
      </c>
      <c r="K131" s="89" t="s">
        <v>174</v>
      </c>
      <c r="L131" s="104"/>
      <c r="M131" s="89"/>
      <c r="N131" s="95"/>
      <c r="O131" s="96"/>
    </row>
    <row r="132" spans="1:15" ht="21" customHeight="1" x14ac:dyDescent="0.25">
      <c r="A132" s="77" t="str">
        <f t="shared" si="2"/>
        <v>JS41-26004000-45-18P</v>
      </c>
      <c r="B132" s="88"/>
      <c r="C132" s="89" t="s">
        <v>438</v>
      </c>
      <c r="D132" s="89" t="s">
        <v>131</v>
      </c>
      <c r="E132" s="90" t="s">
        <v>194</v>
      </c>
      <c r="F132" s="91"/>
      <c r="G132" s="92"/>
      <c r="H132" s="93">
        <v>3180</v>
      </c>
      <c r="I132" s="94"/>
      <c r="J132" s="89">
        <v>14</v>
      </c>
      <c r="K132" s="89" t="s">
        <v>174</v>
      </c>
      <c r="L132" s="89"/>
      <c r="M132" s="89"/>
      <c r="N132" s="95"/>
      <c r="O132" s="96"/>
    </row>
    <row r="133" spans="1:15" ht="21" customHeight="1" x14ac:dyDescent="0.25">
      <c r="A133" s="77" t="str">
        <f t="shared" si="2"/>
        <v>JS41-26004000-50-18P</v>
      </c>
      <c r="B133" s="88"/>
      <c r="C133" s="89" t="s">
        <v>438</v>
      </c>
      <c r="D133" s="89" t="s">
        <v>131</v>
      </c>
      <c r="E133" s="90" t="s">
        <v>195</v>
      </c>
      <c r="F133" s="91"/>
      <c r="G133" s="92"/>
      <c r="H133" s="93">
        <v>3180</v>
      </c>
      <c r="I133" s="94"/>
      <c r="J133" s="89">
        <v>14</v>
      </c>
      <c r="K133" s="89" t="s">
        <v>174</v>
      </c>
      <c r="L133" s="89"/>
      <c r="M133" s="89"/>
      <c r="N133" s="95"/>
      <c r="O133" s="96"/>
    </row>
    <row r="134" spans="1:15" ht="21" customHeight="1" x14ac:dyDescent="0.25">
      <c r="A134" s="77" t="str">
        <f t="shared" si="2"/>
        <v>FCC-801-M1-16A</v>
      </c>
      <c r="B134" s="88"/>
      <c r="C134" s="89" t="s">
        <v>459</v>
      </c>
      <c r="D134" s="89" t="s">
        <v>143</v>
      </c>
      <c r="E134" s="90" t="s">
        <v>144</v>
      </c>
      <c r="F134" s="91" t="s">
        <v>460</v>
      </c>
      <c r="G134" s="92"/>
      <c r="H134" s="93">
        <v>875</v>
      </c>
      <c r="I134" s="94">
        <f>H134*$M$3+H134*$M$3*0.03+H134*$M$3*1.03*0.060255+H134*$M$3*(1+0.03+1.03*0.060255)*0.17</f>
        <v>7465.5286835086918</v>
      </c>
      <c r="J134" s="89">
        <v>6</v>
      </c>
      <c r="K134" s="89"/>
      <c r="L134" s="95"/>
      <c r="M134" s="89"/>
      <c r="N134" s="95"/>
      <c r="O134" s="96"/>
    </row>
    <row r="135" spans="1:15" ht="21" customHeight="1" x14ac:dyDescent="0.25">
      <c r="A135" s="77" t="str">
        <f t="shared" si="2"/>
        <v>FCC-801-M2/M3-16A</v>
      </c>
      <c r="B135" s="88"/>
      <c r="C135" s="89" t="s">
        <v>459</v>
      </c>
      <c r="D135" s="89" t="s">
        <v>143</v>
      </c>
      <c r="E135" s="90" t="s">
        <v>145</v>
      </c>
      <c r="F135" s="91" t="s">
        <v>461</v>
      </c>
      <c r="G135" s="92"/>
      <c r="H135" s="93">
        <v>1650</v>
      </c>
      <c r="I135" s="94">
        <f t="shared" ref="I135:I157" si="4">H135*$M$3+H135*$M$3*0.03+H135*$M$3*1.03*0.060255+H135*$M$3*(1+0.03+1.03*0.060255)*0.17</f>
        <v>14077.854088902104</v>
      </c>
      <c r="J135" s="89">
        <v>6</v>
      </c>
      <c r="K135" s="89"/>
      <c r="L135" s="95"/>
      <c r="M135" s="89"/>
      <c r="N135" s="95"/>
      <c r="O135" s="96"/>
    </row>
    <row r="136" spans="1:15" ht="21" customHeight="1" x14ac:dyDescent="0.25">
      <c r="A136" s="77" t="str">
        <f t="shared" si="2"/>
        <v>FCC-801-M2/M3-16A-SA</v>
      </c>
      <c r="B136" s="88"/>
      <c r="C136" s="89" t="s">
        <v>459</v>
      </c>
      <c r="D136" s="89" t="s">
        <v>143</v>
      </c>
      <c r="E136" s="90" t="s">
        <v>146</v>
      </c>
      <c r="F136" s="91" t="s">
        <v>462</v>
      </c>
      <c r="G136" s="92"/>
      <c r="H136" s="93">
        <v>100</v>
      </c>
      <c r="I136" s="94">
        <f t="shared" si="4"/>
        <v>853.20327811527909</v>
      </c>
      <c r="J136" s="89">
        <v>6</v>
      </c>
      <c r="K136" s="89"/>
      <c r="L136" s="95"/>
      <c r="M136" s="89"/>
      <c r="N136" s="95"/>
      <c r="O136" s="96"/>
    </row>
    <row r="137" spans="1:15" ht="21" customHeight="1" x14ac:dyDescent="0.25">
      <c r="A137" s="77" t="str">
        <f t="shared" si="2"/>
        <v>FCC-801-M4-32A</v>
      </c>
      <c r="B137" s="88"/>
      <c r="C137" s="89" t="s">
        <v>459</v>
      </c>
      <c r="D137" s="89" t="s">
        <v>143</v>
      </c>
      <c r="E137" s="90" t="s">
        <v>147</v>
      </c>
      <c r="F137" s="91" t="s">
        <v>463</v>
      </c>
      <c r="G137" s="92"/>
      <c r="H137" s="93">
        <v>2250</v>
      </c>
      <c r="I137" s="94">
        <f t="shared" si="4"/>
        <v>19197.073757593782</v>
      </c>
      <c r="J137" s="89">
        <v>6</v>
      </c>
      <c r="K137" s="89"/>
      <c r="L137" s="95"/>
      <c r="M137" s="89"/>
      <c r="N137" s="95"/>
      <c r="O137" s="96"/>
    </row>
    <row r="138" spans="1:15" ht="21" customHeight="1" x14ac:dyDescent="0.25">
      <c r="A138" s="77" t="str">
        <f t="shared" si="2"/>
        <v>FCC-801-M4-32A-SA</v>
      </c>
      <c r="B138" s="88"/>
      <c r="C138" s="89" t="s">
        <v>459</v>
      </c>
      <c r="D138" s="89" t="s">
        <v>143</v>
      </c>
      <c r="E138" s="90" t="s">
        <v>148</v>
      </c>
      <c r="F138" s="91" t="s">
        <v>464</v>
      </c>
      <c r="G138" s="92"/>
      <c r="H138" s="93">
        <v>175</v>
      </c>
      <c r="I138" s="94">
        <f t="shared" si="4"/>
        <v>1493.1057367017386</v>
      </c>
      <c r="J138" s="89">
        <v>6</v>
      </c>
      <c r="K138" s="89"/>
      <c r="L138" s="95"/>
      <c r="M138" s="89"/>
      <c r="N138" s="95"/>
      <c r="O138" s="96"/>
    </row>
    <row r="139" spans="1:15" ht="21" customHeight="1" x14ac:dyDescent="0.25">
      <c r="A139" s="77" t="str">
        <f t="shared" si="2"/>
        <v>FCC-801-M5-32A</v>
      </c>
      <c r="B139" s="88"/>
      <c r="C139" s="89" t="s">
        <v>459</v>
      </c>
      <c r="D139" s="89" t="s">
        <v>143</v>
      </c>
      <c r="E139" s="90" t="s">
        <v>149</v>
      </c>
      <c r="F139" s="91" t="s">
        <v>465</v>
      </c>
      <c r="G139" s="92"/>
      <c r="H139" s="93">
        <v>2850</v>
      </c>
      <c r="I139" s="94">
        <f t="shared" si="4"/>
        <v>24316.293426285454</v>
      </c>
      <c r="J139" s="89">
        <v>6</v>
      </c>
      <c r="K139" s="89"/>
      <c r="L139" s="95"/>
      <c r="M139" s="89"/>
      <c r="N139" s="95"/>
      <c r="O139" s="96"/>
    </row>
    <row r="140" spans="1:15" ht="21" customHeight="1" x14ac:dyDescent="0.25">
      <c r="A140" s="77" t="str">
        <f t="shared" si="2"/>
        <v>FCC-801-M5-32A-SA</v>
      </c>
      <c r="B140" s="88"/>
      <c r="C140" s="89" t="s">
        <v>459</v>
      </c>
      <c r="D140" s="89" t="s">
        <v>143</v>
      </c>
      <c r="E140" s="90" t="s">
        <v>150</v>
      </c>
      <c r="F140" s="91" t="s">
        <v>466</v>
      </c>
      <c r="G140" s="92"/>
      <c r="H140" s="93">
        <v>200</v>
      </c>
      <c r="I140" s="94">
        <f t="shared" si="4"/>
        <v>1706.4065562305582</v>
      </c>
      <c r="J140" s="89">
        <v>6</v>
      </c>
      <c r="K140" s="89"/>
      <c r="L140" s="95"/>
      <c r="M140" s="89"/>
      <c r="N140" s="95"/>
      <c r="O140" s="96"/>
    </row>
    <row r="141" spans="1:15" ht="21" customHeight="1" x14ac:dyDescent="0.25">
      <c r="A141" s="77" t="str">
        <f t="shared" si="2"/>
        <v>FCC-801-S4-USB-2.0</v>
      </c>
      <c r="B141" s="88"/>
      <c r="C141" s="89" t="s">
        <v>459</v>
      </c>
      <c r="D141" s="89" t="s">
        <v>143</v>
      </c>
      <c r="E141" s="90" t="s">
        <v>152</v>
      </c>
      <c r="F141" s="91" t="s">
        <v>467</v>
      </c>
      <c r="G141" s="92"/>
      <c r="H141" s="93">
        <v>1850</v>
      </c>
      <c r="I141" s="94">
        <f t="shared" si="4"/>
        <v>15784.260645132665</v>
      </c>
      <c r="J141" s="89">
        <v>6</v>
      </c>
      <c r="K141" s="89"/>
      <c r="L141" s="95"/>
      <c r="M141" s="89"/>
      <c r="N141" s="95"/>
      <c r="O141" s="96"/>
    </row>
    <row r="142" spans="1:15" ht="21" customHeight="1" x14ac:dyDescent="0.25">
      <c r="A142" s="77" t="str">
        <f t="shared" si="2"/>
        <v>FCC-801-S4-USB-2.0-SA</v>
      </c>
      <c r="B142" s="88"/>
      <c r="C142" s="89" t="s">
        <v>459</v>
      </c>
      <c r="D142" s="89" t="s">
        <v>143</v>
      </c>
      <c r="E142" s="90" t="s">
        <v>151</v>
      </c>
      <c r="F142" s="91" t="s">
        <v>468</v>
      </c>
      <c r="G142" s="92"/>
      <c r="H142" s="93">
        <v>150</v>
      </c>
      <c r="I142" s="94">
        <f t="shared" si="4"/>
        <v>1279.8049171729187</v>
      </c>
      <c r="J142" s="89">
        <v>6</v>
      </c>
      <c r="K142" s="89"/>
      <c r="L142" s="95"/>
      <c r="M142" s="89"/>
      <c r="N142" s="95"/>
      <c r="O142" s="96"/>
    </row>
    <row r="143" spans="1:15" ht="21" customHeight="1" x14ac:dyDescent="0.25">
      <c r="A143" s="77" t="str">
        <f t="shared" si="2"/>
        <v>FCC-801-T2-RJ11</v>
      </c>
      <c r="B143" s="88"/>
      <c r="C143" s="89" t="s">
        <v>459</v>
      </c>
      <c r="D143" s="89" t="s">
        <v>143</v>
      </c>
      <c r="E143" s="90" t="s">
        <v>153</v>
      </c>
      <c r="F143" s="91" t="s">
        <v>469</v>
      </c>
      <c r="G143" s="92"/>
      <c r="H143" s="93">
        <v>1050</v>
      </c>
      <c r="I143" s="94">
        <f t="shared" si="4"/>
        <v>8958.6344202104301</v>
      </c>
      <c r="J143" s="89">
        <v>6</v>
      </c>
      <c r="K143" s="89"/>
      <c r="L143" s="95"/>
      <c r="M143" s="89"/>
      <c r="N143" s="95"/>
      <c r="O143" s="96"/>
    </row>
    <row r="144" spans="1:15" ht="21" customHeight="1" x14ac:dyDescent="0.25">
      <c r="A144" s="77" t="str">
        <f t="shared" si="2"/>
        <v>FCC-801-T2-RJ11-SA</v>
      </c>
      <c r="B144" s="88"/>
      <c r="C144" s="89" t="s">
        <v>459</v>
      </c>
      <c r="D144" s="89" t="s">
        <v>143</v>
      </c>
      <c r="E144" s="90" t="s">
        <v>154</v>
      </c>
      <c r="F144" s="91" t="s">
        <v>470</v>
      </c>
      <c r="G144" s="92"/>
      <c r="H144" s="93">
        <v>85</v>
      </c>
      <c r="I144" s="94">
        <f t="shared" si="4"/>
        <v>725.22278639798731</v>
      </c>
      <c r="J144" s="89">
        <v>6</v>
      </c>
      <c r="K144" s="89"/>
      <c r="L144" s="95"/>
      <c r="M144" s="89"/>
      <c r="N144" s="95"/>
      <c r="O144" s="96"/>
    </row>
    <row r="145" spans="1:15" ht="21" customHeight="1" x14ac:dyDescent="0.25">
      <c r="A145" s="77" t="str">
        <f t="shared" si="2"/>
        <v>FCC-801-T4-RJ45</v>
      </c>
      <c r="B145" s="88"/>
      <c r="C145" s="89" t="s">
        <v>459</v>
      </c>
      <c r="D145" s="89" t="s">
        <v>143</v>
      </c>
      <c r="E145" s="90" t="s">
        <v>155</v>
      </c>
      <c r="F145" s="91" t="s">
        <v>471</v>
      </c>
      <c r="G145" s="92"/>
      <c r="H145" s="93">
        <v>1450</v>
      </c>
      <c r="I145" s="94">
        <f t="shared" si="4"/>
        <v>12371.447532671547</v>
      </c>
      <c r="J145" s="89">
        <v>6</v>
      </c>
      <c r="K145" s="89"/>
      <c r="L145" s="95"/>
      <c r="M145" s="89"/>
      <c r="N145" s="95"/>
      <c r="O145" s="96"/>
    </row>
    <row r="146" spans="1:15" ht="21" customHeight="1" x14ac:dyDescent="0.25">
      <c r="A146" s="77" t="str">
        <f t="shared" si="2"/>
        <v>FCC-801-T4-RJ45-SA</v>
      </c>
      <c r="B146" s="88"/>
      <c r="C146" s="89" t="s">
        <v>459</v>
      </c>
      <c r="D146" s="89" t="s">
        <v>143</v>
      </c>
      <c r="E146" s="90" t="s">
        <v>156</v>
      </c>
      <c r="F146" s="91" t="s">
        <v>472</v>
      </c>
      <c r="G146" s="92"/>
      <c r="H146" s="93">
        <v>85</v>
      </c>
      <c r="I146" s="94">
        <f t="shared" si="4"/>
        <v>725.22278639798731</v>
      </c>
      <c r="J146" s="89">
        <v>6</v>
      </c>
      <c r="K146" s="89"/>
      <c r="L146" s="95"/>
      <c r="M146" s="89"/>
      <c r="N146" s="95"/>
      <c r="O146" s="96"/>
    </row>
    <row r="147" spans="1:15" ht="21" customHeight="1" x14ac:dyDescent="0.25">
      <c r="A147" s="77" t="str">
        <f t="shared" si="2"/>
        <v>F-090407-1004-1A</v>
      </c>
      <c r="B147" s="88"/>
      <c r="C147" s="89" t="s">
        <v>459</v>
      </c>
      <c r="D147" s="89" t="s">
        <v>143</v>
      </c>
      <c r="E147" s="90" t="s">
        <v>157</v>
      </c>
      <c r="F147" s="91" t="s">
        <v>473</v>
      </c>
      <c r="G147" s="92"/>
      <c r="H147" s="93">
        <v>2000</v>
      </c>
      <c r="I147" s="94">
        <f t="shared" si="4"/>
        <v>17064.065562305583</v>
      </c>
      <c r="J147" s="89">
        <v>6</v>
      </c>
      <c r="K147" s="89"/>
      <c r="L147" s="95"/>
      <c r="M147" s="89"/>
      <c r="N147" s="95"/>
      <c r="O147" s="96"/>
    </row>
    <row r="148" spans="1:15" ht="21" customHeight="1" x14ac:dyDescent="0.25">
      <c r="A148" s="77" t="str">
        <f t="shared" si="2"/>
        <v>FCC-801-T8-RJ45-SA</v>
      </c>
      <c r="B148" s="88"/>
      <c r="C148" s="89" t="s">
        <v>459</v>
      </c>
      <c r="D148" s="89" t="s">
        <v>143</v>
      </c>
      <c r="E148" s="90" t="s">
        <v>158</v>
      </c>
      <c r="F148" s="91" t="s">
        <v>474</v>
      </c>
      <c r="G148" s="92"/>
      <c r="H148" s="93">
        <v>85</v>
      </c>
      <c r="I148" s="94">
        <f t="shared" si="4"/>
        <v>725.22278639798731</v>
      </c>
      <c r="J148" s="89">
        <v>6</v>
      </c>
      <c r="K148" s="89"/>
      <c r="L148" s="95"/>
      <c r="M148" s="89"/>
      <c r="N148" s="95"/>
      <c r="O148" s="96"/>
    </row>
    <row r="149" spans="1:15" ht="21" customHeight="1" x14ac:dyDescent="0.25">
      <c r="A149" s="77" t="str">
        <f t="shared" ref="A149:A214" si="5">E149</f>
        <v>FCC-801-150-50-CDN</v>
      </c>
      <c r="B149" s="88"/>
      <c r="C149" s="89" t="s">
        <v>459</v>
      </c>
      <c r="D149" s="89" t="s">
        <v>143</v>
      </c>
      <c r="E149" s="90" t="s">
        <v>159</v>
      </c>
      <c r="F149" s="91" t="s">
        <v>475</v>
      </c>
      <c r="G149" s="92"/>
      <c r="H149" s="93">
        <v>725</v>
      </c>
      <c r="I149" s="94">
        <f t="shared" si="4"/>
        <v>6185.7237663357737</v>
      </c>
      <c r="J149" s="89">
        <v>6</v>
      </c>
      <c r="K149" s="89"/>
      <c r="L149" s="95"/>
      <c r="M149" s="89"/>
      <c r="N149" s="95"/>
      <c r="O149" s="96"/>
    </row>
    <row r="150" spans="1:15" ht="21" customHeight="1" x14ac:dyDescent="0.25">
      <c r="A150" s="77" t="str">
        <f t="shared" si="5"/>
        <v>F-203I-A-23MM</v>
      </c>
      <c r="B150" s="88"/>
      <c r="C150" s="89" t="s">
        <v>459</v>
      </c>
      <c r="D150" s="89" t="s">
        <v>143</v>
      </c>
      <c r="E150" s="90" t="s">
        <v>160</v>
      </c>
      <c r="F150" s="91" t="s">
        <v>476</v>
      </c>
      <c r="G150" s="92"/>
      <c r="H150" s="93">
        <v>4800</v>
      </c>
      <c r="I150" s="94">
        <f t="shared" si="4"/>
        <v>40953.7573495334</v>
      </c>
      <c r="J150" s="89">
        <v>6</v>
      </c>
      <c r="K150" s="89"/>
      <c r="L150" s="95"/>
      <c r="M150" s="89"/>
      <c r="N150" s="95"/>
      <c r="O150" s="96"/>
    </row>
    <row r="151" spans="1:15" ht="21" customHeight="1" x14ac:dyDescent="0.25">
      <c r="A151" s="77" t="str">
        <f t="shared" si="5"/>
        <v>F-203-A-DCN-23MM</v>
      </c>
      <c r="B151" s="88"/>
      <c r="C151" s="89" t="s">
        <v>459</v>
      </c>
      <c r="D151" s="89" t="s">
        <v>143</v>
      </c>
      <c r="E151" s="90" t="s">
        <v>161</v>
      </c>
      <c r="F151" s="91" t="s">
        <v>477</v>
      </c>
      <c r="G151" s="92"/>
      <c r="H151" s="93">
        <v>2900</v>
      </c>
      <c r="I151" s="94">
        <f t="shared" si="4"/>
        <v>24742.895065343095</v>
      </c>
      <c r="J151" s="89">
        <v>6</v>
      </c>
      <c r="K151" s="89"/>
      <c r="L151" s="95"/>
      <c r="M151" s="89"/>
      <c r="N151" s="95"/>
      <c r="O151" s="96"/>
    </row>
    <row r="152" spans="1:15" ht="21" customHeight="1" x14ac:dyDescent="0.25">
      <c r="A152" s="77" t="str">
        <f t="shared" si="5"/>
        <v>F-203I-A-CF3-23MM-150</v>
      </c>
      <c r="B152" s="88"/>
      <c r="C152" s="89" t="s">
        <v>459</v>
      </c>
      <c r="D152" s="89" t="s">
        <v>143</v>
      </c>
      <c r="E152" s="90" t="s">
        <v>162</v>
      </c>
      <c r="F152" s="91" t="s">
        <v>478</v>
      </c>
      <c r="G152" s="92"/>
      <c r="H152" s="93">
        <v>1100</v>
      </c>
      <c r="I152" s="94">
        <f t="shared" si="4"/>
        <v>9385.2360592680707</v>
      </c>
      <c r="J152" s="89">
        <v>6</v>
      </c>
      <c r="K152" s="89"/>
      <c r="L152" s="95"/>
      <c r="M152" s="89"/>
      <c r="N152" s="95"/>
      <c r="O152" s="96"/>
    </row>
    <row r="153" spans="1:15" ht="21" customHeight="1" x14ac:dyDescent="0.25">
      <c r="A153" s="77" t="str">
        <f t="shared" si="5"/>
        <v>F-120-8</v>
      </c>
      <c r="B153" s="88"/>
      <c r="C153" s="89" t="s">
        <v>459</v>
      </c>
      <c r="D153" s="89" t="s">
        <v>143</v>
      </c>
      <c r="E153" s="90" t="s">
        <v>163</v>
      </c>
      <c r="F153" s="91" t="s">
        <v>479</v>
      </c>
      <c r="G153" s="92"/>
      <c r="H153" s="93">
        <v>7250</v>
      </c>
      <c r="I153" s="94">
        <f t="shared" si="4"/>
        <v>61857.237663357737</v>
      </c>
      <c r="J153" s="89">
        <v>6</v>
      </c>
      <c r="K153" s="89"/>
      <c r="L153" s="95"/>
      <c r="M153" s="89"/>
      <c r="N153" s="95"/>
      <c r="O153" s="96"/>
    </row>
    <row r="154" spans="1:15" ht="21" customHeight="1" x14ac:dyDescent="0.25">
      <c r="A154" s="77" t="str">
        <f t="shared" si="5"/>
        <v>FCC-BCICF-4</v>
      </c>
      <c r="B154" s="88"/>
      <c r="C154" s="89" t="s">
        <v>459</v>
      </c>
      <c r="D154" s="89" t="s">
        <v>143</v>
      </c>
      <c r="E154" s="90" t="s">
        <v>164</v>
      </c>
      <c r="F154" s="91" t="s">
        <v>480</v>
      </c>
      <c r="G154" s="92"/>
      <c r="H154" s="93">
        <v>2850</v>
      </c>
      <c r="I154" s="94">
        <f t="shared" si="4"/>
        <v>24316.293426285454</v>
      </c>
      <c r="J154" s="89">
        <v>6</v>
      </c>
      <c r="K154" s="89"/>
      <c r="L154" s="95"/>
      <c r="M154" s="89"/>
      <c r="N154" s="95"/>
      <c r="O154" s="96"/>
    </row>
    <row r="155" spans="1:15" ht="21" customHeight="1" x14ac:dyDescent="0.25">
      <c r="A155" s="77" t="str">
        <f t="shared" si="5"/>
        <v>F-52</v>
      </c>
      <c r="B155" s="88"/>
      <c r="C155" s="89" t="s">
        <v>459</v>
      </c>
      <c r="D155" s="89" t="s">
        <v>143</v>
      </c>
      <c r="E155" s="90" t="s">
        <v>165</v>
      </c>
      <c r="F155" s="91" t="s">
        <v>481</v>
      </c>
      <c r="G155" s="92"/>
      <c r="H155" s="93">
        <v>2250</v>
      </c>
      <c r="I155" s="94">
        <f t="shared" si="4"/>
        <v>19197.073757593782</v>
      </c>
      <c r="J155" s="89">
        <v>6</v>
      </c>
      <c r="K155" s="89"/>
      <c r="L155" s="95"/>
      <c r="M155" s="89"/>
      <c r="N155" s="95"/>
      <c r="O155" s="96"/>
    </row>
    <row r="156" spans="1:15" ht="21" customHeight="1" x14ac:dyDescent="0.25">
      <c r="A156" s="77" t="str">
        <f t="shared" si="5"/>
        <v>FCC-MPCF-3-F-52</v>
      </c>
      <c r="B156" s="88"/>
      <c r="C156" s="89" t="s">
        <v>459</v>
      </c>
      <c r="D156" s="89" t="s">
        <v>143</v>
      </c>
      <c r="E156" s="90" t="s">
        <v>166</v>
      </c>
      <c r="F156" s="91" t="s">
        <v>482</v>
      </c>
      <c r="G156" s="92"/>
      <c r="H156" s="93">
        <v>2500</v>
      </c>
      <c r="I156" s="94">
        <f t="shared" si="4"/>
        <v>21330.081952881977</v>
      </c>
      <c r="J156" s="89">
        <v>6</v>
      </c>
      <c r="K156" s="89"/>
      <c r="L156" s="95"/>
      <c r="M156" s="89"/>
      <c r="N156" s="95"/>
      <c r="O156" s="96"/>
    </row>
    <row r="157" spans="1:15" ht="21" customHeight="1" x14ac:dyDescent="0.25">
      <c r="A157" s="77" t="str">
        <f t="shared" si="5"/>
        <v>FCC-801-150-50-BCI-1000</v>
      </c>
      <c r="B157" s="88"/>
      <c r="C157" s="89" t="s">
        <v>459</v>
      </c>
      <c r="D157" s="89" t="s">
        <v>143</v>
      </c>
      <c r="E157" s="90" t="s">
        <v>167</v>
      </c>
      <c r="F157" s="91" t="s">
        <v>483</v>
      </c>
      <c r="G157" s="92"/>
      <c r="H157" s="93">
        <v>825</v>
      </c>
      <c r="I157" s="94">
        <f t="shared" si="4"/>
        <v>7038.9270444510521</v>
      </c>
      <c r="J157" s="89">
        <v>6</v>
      </c>
      <c r="K157" s="89"/>
      <c r="L157" s="95"/>
      <c r="M157" s="89"/>
      <c r="N157" s="95"/>
      <c r="O157" s="96"/>
    </row>
    <row r="158" spans="1:15" ht="21" customHeight="1" x14ac:dyDescent="0.25">
      <c r="A158" s="77" t="str">
        <f t="shared" si="5"/>
        <v>F-130A-1</v>
      </c>
      <c r="B158" s="88"/>
      <c r="C158" s="89" t="s">
        <v>459</v>
      </c>
      <c r="D158" s="89" t="s">
        <v>143</v>
      </c>
      <c r="E158" s="90" t="s">
        <v>209</v>
      </c>
      <c r="F158" s="91" t="s">
        <v>484</v>
      </c>
      <c r="G158" s="92"/>
      <c r="H158" s="93"/>
      <c r="I158" s="94">
        <v>34700</v>
      </c>
      <c r="J158" s="89">
        <v>8</v>
      </c>
      <c r="K158" s="89" t="s">
        <v>229</v>
      </c>
      <c r="L158" s="89"/>
      <c r="M158" s="89"/>
      <c r="N158" s="95"/>
      <c r="O158" s="96"/>
    </row>
    <row r="159" spans="1:15" ht="21" customHeight="1" x14ac:dyDescent="0.25">
      <c r="A159" s="77" t="str">
        <f t="shared" si="5"/>
        <v>FCC-BCICF-1</v>
      </c>
      <c r="B159" s="88"/>
      <c r="C159" s="89" t="s">
        <v>459</v>
      </c>
      <c r="D159" s="89" t="s">
        <v>143</v>
      </c>
      <c r="E159" s="90" t="s">
        <v>207</v>
      </c>
      <c r="F159" s="91" t="s">
        <v>480</v>
      </c>
      <c r="G159" s="92"/>
      <c r="H159" s="93"/>
      <c r="I159" s="94">
        <v>17150</v>
      </c>
      <c r="J159" s="89">
        <v>8</v>
      </c>
      <c r="K159" s="89" t="s">
        <v>229</v>
      </c>
      <c r="L159" s="89"/>
      <c r="M159" s="89"/>
      <c r="N159" s="95"/>
      <c r="O159" s="96"/>
    </row>
    <row r="160" spans="1:15" ht="21" customHeight="1" x14ac:dyDescent="0.25">
      <c r="A160" s="77" t="str">
        <f t="shared" si="5"/>
        <v>F-51</v>
      </c>
      <c r="B160" s="88"/>
      <c r="C160" s="89" t="s">
        <v>459</v>
      </c>
      <c r="D160" s="89" t="s">
        <v>143</v>
      </c>
      <c r="E160" s="90" t="s">
        <v>208</v>
      </c>
      <c r="F160" s="91" t="s">
        <v>481</v>
      </c>
      <c r="G160" s="92"/>
      <c r="H160" s="93"/>
      <c r="I160" s="94">
        <v>15626</v>
      </c>
      <c r="J160" s="89">
        <v>8</v>
      </c>
      <c r="K160" s="89" t="s">
        <v>229</v>
      </c>
      <c r="L160" s="89"/>
      <c r="M160" s="89"/>
      <c r="N160" s="95"/>
      <c r="O160" s="96"/>
    </row>
    <row r="161" spans="1:15" ht="21" customHeight="1" x14ac:dyDescent="0.25">
      <c r="A161" s="77" t="str">
        <f>E161</f>
        <v>BNC(f)-BNC(f)</v>
      </c>
      <c r="B161" s="88"/>
      <c r="C161" s="89" t="s">
        <v>485</v>
      </c>
      <c r="D161" s="89" t="s">
        <v>118</v>
      </c>
      <c r="E161" s="98" t="s">
        <v>486</v>
      </c>
      <c r="F161" s="91" t="s">
        <v>487</v>
      </c>
      <c r="G161" s="92"/>
      <c r="H161" s="93"/>
      <c r="I161" s="94"/>
      <c r="J161" s="89">
        <v>2</v>
      </c>
      <c r="K161" s="89" t="s">
        <v>118</v>
      </c>
      <c r="L161" s="89"/>
      <c r="M161" s="89"/>
      <c r="N161" s="95"/>
      <c r="O161" s="96"/>
    </row>
    <row r="162" spans="1:15" ht="21" customHeight="1" x14ac:dyDescent="0.25">
      <c r="A162" s="77" t="str">
        <f>E162</f>
        <v>BNC(f)-BNC(f)_TW</v>
      </c>
      <c r="B162" s="88"/>
      <c r="C162" s="89" t="s">
        <v>485</v>
      </c>
      <c r="D162" s="89" t="s">
        <v>118</v>
      </c>
      <c r="E162" s="98" t="s">
        <v>488</v>
      </c>
      <c r="F162" s="91" t="s">
        <v>489</v>
      </c>
      <c r="G162" s="92"/>
      <c r="H162" s="93"/>
      <c r="I162" s="94"/>
      <c r="J162" s="89">
        <v>2</v>
      </c>
      <c r="K162" s="89" t="s">
        <v>118</v>
      </c>
      <c r="L162" s="89"/>
      <c r="M162" s="89"/>
      <c r="N162" s="95"/>
      <c r="O162" s="96"/>
    </row>
    <row r="163" spans="1:15" ht="21" customHeight="1" x14ac:dyDescent="0.25">
      <c r="A163" s="77" t="str">
        <f>E163</f>
        <v>BNC(f)-BNC RA(m)</v>
      </c>
      <c r="B163" s="88"/>
      <c r="C163" s="89" t="s">
        <v>485</v>
      </c>
      <c r="D163" s="89" t="s">
        <v>118</v>
      </c>
      <c r="E163" s="98" t="s">
        <v>490</v>
      </c>
      <c r="F163" s="91" t="s">
        <v>491</v>
      </c>
      <c r="G163" s="92"/>
      <c r="H163" s="93"/>
      <c r="I163" s="94"/>
      <c r="J163" s="89">
        <v>2</v>
      </c>
      <c r="K163" s="89" t="s">
        <v>118</v>
      </c>
      <c r="L163" s="89"/>
      <c r="M163" s="89"/>
      <c r="N163" s="95"/>
      <c r="O163" s="96"/>
    </row>
    <row r="164" spans="1:15" ht="21" customHeight="1" x14ac:dyDescent="0.25">
      <c r="A164" s="77" t="str">
        <f>E164</f>
        <v>BNC(f)-N(f)</v>
      </c>
      <c r="B164" s="88"/>
      <c r="C164" s="89" t="s">
        <v>485</v>
      </c>
      <c r="D164" s="89" t="s">
        <v>118</v>
      </c>
      <c r="E164" s="90" t="s">
        <v>492</v>
      </c>
      <c r="F164" s="91" t="s">
        <v>493</v>
      </c>
      <c r="G164" s="92"/>
      <c r="H164" s="93"/>
      <c r="I164" s="94"/>
      <c r="J164" s="89">
        <v>2</v>
      </c>
      <c r="K164" s="89" t="s">
        <v>118</v>
      </c>
      <c r="L164" s="89"/>
      <c r="M164" s="89"/>
      <c r="N164" s="95"/>
      <c r="O164" s="96"/>
    </row>
    <row r="165" spans="1:15" ht="21" customHeight="1" x14ac:dyDescent="0.25">
      <c r="A165" s="77" t="str">
        <f t="shared" si="5"/>
        <v>BNC(f)-N(m)</v>
      </c>
      <c r="B165" s="88"/>
      <c r="C165" s="89" t="s">
        <v>485</v>
      </c>
      <c r="D165" s="89" t="s">
        <v>118</v>
      </c>
      <c r="E165" s="90" t="s">
        <v>494</v>
      </c>
      <c r="F165" s="91" t="s">
        <v>495</v>
      </c>
      <c r="G165" s="92"/>
      <c r="H165" s="93"/>
      <c r="I165" s="94"/>
      <c r="J165" s="89"/>
      <c r="K165" s="89" t="s">
        <v>118</v>
      </c>
      <c r="L165" s="89"/>
      <c r="M165" s="89"/>
      <c r="N165" s="95"/>
      <c r="O165" s="96"/>
    </row>
    <row r="166" spans="1:15" ht="21" customHeight="1" x14ac:dyDescent="0.25">
      <c r="A166" s="77" t="str">
        <f t="shared" si="5"/>
        <v>BNC(m)-TV(m)</v>
      </c>
      <c r="B166" s="88"/>
      <c r="C166" s="89" t="s">
        <v>485</v>
      </c>
      <c r="D166" s="89" t="s">
        <v>118</v>
      </c>
      <c r="E166" s="90" t="s">
        <v>496</v>
      </c>
      <c r="F166" s="91" t="s">
        <v>497</v>
      </c>
      <c r="G166" s="92"/>
      <c r="H166" s="93"/>
      <c r="I166" s="94"/>
      <c r="J166" s="89"/>
      <c r="K166" s="89" t="s">
        <v>118</v>
      </c>
      <c r="L166" s="89"/>
      <c r="M166" s="89"/>
      <c r="N166" s="95"/>
      <c r="O166" s="96"/>
    </row>
    <row r="167" spans="1:15" ht="21" customHeight="1" x14ac:dyDescent="0.25">
      <c r="A167" s="77" t="str">
        <f t="shared" si="5"/>
        <v>BNC(m)-N(f)</v>
      </c>
      <c r="B167" s="88"/>
      <c r="C167" s="89" t="s">
        <v>485</v>
      </c>
      <c r="D167" s="89" t="s">
        <v>118</v>
      </c>
      <c r="E167" s="90" t="s">
        <v>498</v>
      </c>
      <c r="F167" s="91" t="s">
        <v>499</v>
      </c>
      <c r="G167" s="92"/>
      <c r="H167" s="93"/>
      <c r="I167" s="94"/>
      <c r="J167" s="89"/>
      <c r="K167" s="89" t="s">
        <v>118</v>
      </c>
      <c r="L167" s="89"/>
      <c r="M167" s="89"/>
      <c r="N167" s="95"/>
      <c r="O167" s="96"/>
    </row>
    <row r="168" spans="1:15" ht="21" customHeight="1" x14ac:dyDescent="0.25">
      <c r="A168" s="77" t="str">
        <f t="shared" si="5"/>
        <v>BNC(f)-SMA(m)</v>
      </c>
      <c r="B168" s="88"/>
      <c r="C168" s="89" t="s">
        <v>485</v>
      </c>
      <c r="D168" s="89" t="s">
        <v>118</v>
      </c>
      <c r="E168" s="90" t="s">
        <v>500</v>
      </c>
      <c r="F168" s="91" t="s">
        <v>501</v>
      </c>
      <c r="G168" s="92"/>
      <c r="H168" s="93"/>
      <c r="I168" s="94"/>
      <c r="J168" s="89"/>
      <c r="K168" s="89" t="s">
        <v>118</v>
      </c>
      <c r="L168" s="89"/>
      <c r="M168" s="89"/>
      <c r="N168" s="95"/>
      <c r="O168" s="96"/>
    </row>
    <row r="169" spans="1:15" ht="21" customHeight="1" x14ac:dyDescent="0.25">
      <c r="A169" s="77" t="str">
        <f t="shared" si="5"/>
        <v>N(f)-N(f)</v>
      </c>
      <c r="B169" s="88"/>
      <c r="C169" s="89" t="s">
        <v>485</v>
      </c>
      <c r="D169" s="89" t="s">
        <v>118</v>
      </c>
      <c r="E169" s="90" t="s">
        <v>104</v>
      </c>
      <c r="F169" s="91" t="s">
        <v>502</v>
      </c>
      <c r="G169" s="92"/>
      <c r="H169" s="93"/>
      <c r="I169" s="94"/>
      <c r="J169" s="89"/>
      <c r="K169" s="89" t="s">
        <v>118</v>
      </c>
      <c r="L169" s="89"/>
      <c r="M169" s="89"/>
      <c r="N169" s="95"/>
      <c r="O169" s="96"/>
    </row>
    <row r="170" spans="1:15" ht="21" customHeight="1" x14ac:dyDescent="0.25">
      <c r="A170" s="77" t="str">
        <f t="shared" si="5"/>
        <v>N(f)-N(f)_TW</v>
      </c>
      <c r="B170" s="88"/>
      <c r="C170" s="89" t="s">
        <v>485</v>
      </c>
      <c r="D170" s="89" t="s">
        <v>118</v>
      </c>
      <c r="E170" s="90" t="s">
        <v>503</v>
      </c>
      <c r="F170" s="91" t="s">
        <v>504</v>
      </c>
      <c r="G170" s="92"/>
      <c r="H170" s="93"/>
      <c r="I170" s="94"/>
      <c r="J170" s="89"/>
      <c r="K170" s="89" t="s">
        <v>118</v>
      </c>
      <c r="L170" s="89"/>
      <c r="M170" s="89"/>
      <c r="N170" s="95"/>
      <c r="O170" s="96"/>
    </row>
    <row r="171" spans="1:15" ht="21" customHeight="1" x14ac:dyDescent="0.25">
      <c r="A171" s="77" t="str">
        <f t="shared" si="5"/>
        <v>N(f)-7/16(f)</v>
      </c>
      <c r="B171" s="88"/>
      <c r="C171" s="89" t="s">
        <v>485</v>
      </c>
      <c r="D171" s="89" t="s">
        <v>118</v>
      </c>
      <c r="E171" s="90" t="s">
        <v>505</v>
      </c>
      <c r="F171" s="91" t="s">
        <v>506</v>
      </c>
      <c r="G171" s="92"/>
      <c r="H171" s="93"/>
      <c r="I171" s="94"/>
      <c r="J171" s="89"/>
      <c r="K171" s="89" t="s">
        <v>118</v>
      </c>
      <c r="L171" s="89"/>
      <c r="M171" s="89"/>
      <c r="N171" s="95"/>
      <c r="O171" s="96"/>
    </row>
    <row r="172" spans="1:15" ht="21" customHeight="1" x14ac:dyDescent="0.25">
      <c r="A172" s="77" t="str">
        <f t="shared" si="5"/>
        <v>N(f)-7/16(m)</v>
      </c>
      <c r="B172" s="88"/>
      <c r="C172" s="89" t="s">
        <v>485</v>
      </c>
      <c r="D172" s="89" t="s">
        <v>118</v>
      </c>
      <c r="E172" s="90" t="s">
        <v>507</v>
      </c>
      <c r="F172" s="91" t="s">
        <v>508</v>
      </c>
      <c r="G172" s="92"/>
      <c r="H172" s="93"/>
      <c r="I172" s="94"/>
      <c r="J172" s="89"/>
      <c r="K172" s="89" t="s">
        <v>118</v>
      </c>
      <c r="L172" s="89"/>
      <c r="M172" s="89"/>
      <c r="N172" s="95"/>
      <c r="O172" s="96"/>
    </row>
    <row r="173" spans="1:15" ht="21" customHeight="1" x14ac:dyDescent="0.25">
      <c r="A173" s="77" t="str">
        <f t="shared" si="5"/>
        <v>N(f)-小C(m)</v>
      </c>
      <c r="B173" s="88"/>
      <c r="C173" s="89" t="s">
        <v>485</v>
      </c>
      <c r="D173" s="89" t="s">
        <v>118</v>
      </c>
      <c r="E173" s="90" t="s">
        <v>509</v>
      </c>
      <c r="F173" s="91" t="s">
        <v>510</v>
      </c>
      <c r="G173" s="92"/>
      <c r="H173" s="93"/>
      <c r="I173" s="94"/>
      <c r="J173" s="89"/>
      <c r="K173" s="89" t="s">
        <v>118</v>
      </c>
      <c r="L173" s="89"/>
      <c r="M173" s="89"/>
      <c r="N173" s="95"/>
      <c r="O173" s="96"/>
    </row>
    <row r="174" spans="1:15" ht="21" customHeight="1" x14ac:dyDescent="0.25">
      <c r="A174" s="77" t="str">
        <f t="shared" si="5"/>
        <v>N(f)-大C(m)</v>
      </c>
      <c r="B174" s="88"/>
      <c r="C174" s="89" t="s">
        <v>485</v>
      </c>
      <c r="D174" s="89" t="s">
        <v>118</v>
      </c>
      <c r="E174" s="90" t="s">
        <v>511</v>
      </c>
      <c r="F174" s="91" t="s">
        <v>512</v>
      </c>
      <c r="G174" s="92"/>
      <c r="H174" s="93"/>
      <c r="I174" s="94"/>
      <c r="J174" s="89"/>
      <c r="K174" s="89" t="s">
        <v>118</v>
      </c>
      <c r="L174" s="89"/>
      <c r="M174" s="89"/>
      <c r="N174" s="95"/>
      <c r="O174" s="96"/>
    </row>
    <row r="175" spans="1:15" ht="21" customHeight="1" x14ac:dyDescent="0.25">
      <c r="A175" s="77" t="str">
        <f t="shared" si="5"/>
        <v>N(f)-N(m)</v>
      </c>
      <c r="B175" s="88"/>
      <c r="C175" s="89" t="s">
        <v>485</v>
      </c>
      <c r="D175" s="89" t="s">
        <v>118</v>
      </c>
      <c r="E175" s="90" t="s">
        <v>513</v>
      </c>
      <c r="F175" s="91" t="s">
        <v>514</v>
      </c>
      <c r="G175" s="92"/>
      <c r="H175" s="93"/>
      <c r="I175" s="94"/>
      <c r="J175" s="89"/>
      <c r="K175" s="89" t="s">
        <v>118</v>
      </c>
      <c r="L175" s="89"/>
      <c r="M175" s="89"/>
      <c r="N175" s="95"/>
      <c r="O175" s="96"/>
    </row>
    <row r="176" spans="1:15" ht="21" customHeight="1" x14ac:dyDescent="0.25">
      <c r="A176" s="77" t="str">
        <f t="shared" si="5"/>
        <v>N(f)-N RA(m)</v>
      </c>
      <c r="B176" s="88"/>
      <c r="C176" s="89" t="s">
        <v>485</v>
      </c>
      <c r="D176" s="89" t="s">
        <v>118</v>
      </c>
      <c r="E176" s="90" t="s">
        <v>515</v>
      </c>
      <c r="F176" s="91" t="s">
        <v>516</v>
      </c>
      <c r="G176" s="92"/>
      <c r="H176" s="93"/>
      <c r="I176" s="94"/>
      <c r="J176" s="89"/>
      <c r="K176" s="89" t="s">
        <v>118</v>
      </c>
      <c r="L176" s="89"/>
      <c r="M176" s="89"/>
      <c r="N176" s="95"/>
      <c r="O176" s="96"/>
    </row>
    <row r="177" spans="1:15" ht="21" customHeight="1" x14ac:dyDescent="0.25">
      <c r="A177" s="77" t="str">
        <f t="shared" si="5"/>
        <v>N(m)-7/16(f)</v>
      </c>
      <c r="B177" s="88"/>
      <c r="C177" s="89" t="s">
        <v>485</v>
      </c>
      <c r="D177" s="89" t="s">
        <v>118</v>
      </c>
      <c r="E177" s="90" t="s">
        <v>517</v>
      </c>
      <c r="F177" s="91" t="s">
        <v>518</v>
      </c>
      <c r="G177" s="92"/>
      <c r="H177" s="93"/>
      <c r="I177" s="94"/>
      <c r="J177" s="89"/>
      <c r="K177" s="89" t="s">
        <v>118</v>
      </c>
      <c r="L177" s="89"/>
      <c r="M177" s="89"/>
      <c r="N177" s="95"/>
      <c r="O177" s="96"/>
    </row>
    <row r="178" spans="1:15" ht="21" customHeight="1" x14ac:dyDescent="0.25">
      <c r="A178" s="77" t="str">
        <f t="shared" si="5"/>
        <v>N(m)-7/16(m)</v>
      </c>
      <c r="B178" s="88"/>
      <c r="C178" s="89" t="s">
        <v>485</v>
      </c>
      <c r="D178" s="89" t="s">
        <v>118</v>
      </c>
      <c r="E178" s="90" t="s">
        <v>519</v>
      </c>
      <c r="F178" s="91" t="s">
        <v>518</v>
      </c>
      <c r="G178" s="92"/>
      <c r="H178" s="93"/>
      <c r="I178" s="94"/>
      <c r="J178" s="89"/>
      <c r="K178" s="89" t="s">
        <v>118</v>
      </c>
      <c r="L178" s="89"/>
      <c r="M178" s="89"/>
      <c r="N178" s="95"/>
      <c r="O178" s="96"/>
    </row>
    <row r="179" spans="1:15" ht="21" customHeight="1" x14ac:dyDescent="0.25">
      <c r="A179" s="77" t="str">
        <f t="shared" si="5"/>
        <v>N(m)-N(m)</v>
      </c>
      <c r="B179" s="88"/>
      <c r="C179" s="89" t="s">
        <v>485</v>
      </c>
      <c r="D179" s="89" t="s">
        <v>118</v>
      </c>
      <c r="E179" s="90" t="s">
        <v>520</v>
      </c>
      <c r="F179" s="91" t="s">
        <v>521</v>
      </c>
      <c r="G179" s="92"/>
      <c r="H179" s="93"/>
      <c r="I179" s="94"/>
      <c r="J179" s="89"/>
      <c r="K179" s="89" t="s">
        <v>118</v>
      </c>
      <c r="L179" s="89"/>
      <c r="M179" s="89"/>
      <c r="N179" s="95"/>
      <c r="O179" s="96"/>
    </row>
    <row r="180" spans="1:15" ht="21" customHeight="1" x14ac:dyDescent="0.25">
      <c r="A180" s="77" t="str">
        <f t="shared" si="5"/>
        <v>N(m)-N RA(m)</v>
      </c>
      <c r="B180" s="88"/>
      <c r="C180" s="89" t="s">
        <v>485</v>
      </c>
      <c r="D180" s="89" t="s">
        <v>118</v>
      </c>
      <c r="E180" s="90" t="s">
        <v>522</v>
      </c>
      <c r="F180" s="91" t="s">
        <v>523</v>
      </c>
      <c r="G180" s="92"/>
      <c r="H180" s="93"/>
      <c r="I180" s="94"/>
      <c r="J180" s="89"/>
      <c r="K180" s="89" t="s">
        <v>118</v>
      </c>
      <c r="L180" s="89"/>
      <c r="M180" s="89"/>
      <c r="N180" s="95"/>
      <c r="O180" s="96"/>
    </row>
    <row r="181" spans="1:15" ht="21" customHeight="1" x14ac:dyDescent="0.25">
      <c r="A181" s="77" t="str">
        <f t="shared" si="5"/>
        <v>NP(f)-NP(f)</v>
      </c>
      <c r="B181" s="88"/>
      <c r="C181" s="89" t="s">
        <v>485</v>
      </c>
      <c r="D181" s="89" t="s">
        <v>118</v>
      </c>
      <c r="E181" s="90" t="s">
        <v>524</v>
      </c>
      <c r="F181" s="91" t="s">
        <v>525</v>
      </c>
      <c r="G181" s="92"/>
      <c r="H181" s="93"/>
      <c r="I181" s="94"/>
      <c r="J181" s="89"/>
      <c r="K181" s="89" t="s">
        <v>118</v>
      </c>
      <c r="L181" s="89"/>
      <c r="M181" s="89"/>
      <c r="N181" s="95"/>
      <c r="O181" s="96"/>
    </row>
    <row r="182" spans="1:15" ht="21" customHeight="1" x14ac:dyDescent="0.25">
      <c r="A182" s="77" t="str">
        <f t="shared" si="5"/>
        <v>NP(f)-NP(f) TW</v>
      </c>
      <c r="B182" s="88"/>
      <c r="C182" s="89" t="s">
        <v>485</v>
      </c>
      <c r="D182" s="89" t="s">
        <v>118</v>
      </c>
      <c r="E182" s="90" t="s">
        <v>526</v>
      </c>
      <c r="F182" s="91" t="s">
        <v>527</v>
      </c>
      <c r="G182" s="92"/>
      <c r="H182" s="93"/>
      <c r="I182" s="94"/>
      <c r="J182" s="89"/>
      <c r="K182" s="89" t="s">
        <v>118</v>
      </c>
      <c r="L182" s="89"/>
      <c r="M182" s="89"/>
      <c r="N182" s="95"/>
      <c r="O182" s="96"/>
    </row>
    <row r="183" spans="1:15" ht="21" customHeight="1" x14ac:dyDescent="0.25">
      <c r="A183" s="77" t="str">
        <f t="shared" si="5"/>
        <v>NP(f)-NP(m)</v>
      </c>
      <c r="B183" s="88"/>
      <c r="C183" s="89" t="s">
        <v>485</v>
      </c>
      <c r="D183" s="89" t="s">
        <v>118</v>
      </c>
      <c r="E183" s="90" t="s">
        <v>528</v>
      </c>
      <c r="F183" s="91" t="s">
        <v>529</v>
      </c>
      <c r="G183" s="92"/>
      <c r="H183" s="93"/>
      <c r="I183" s="94"/>
      <c r="J183" s="89"/>
      <c r="K183" s="89" t="s">
        <v>118</v>
      </c>
      <c r="L183" s="89"/>
      <c r="M183" s="89"/>
      <c r="N183" s="95"/>
      <c r="O183" s="96"/>
    </row>
    <row r="184" spans="1:15" ht="21" customHeight="1" x14ac:dyDescent="0.25">
      <c r="A184" s="77" t="str">
        <f t="shared" si="5"/>
        <v>NP(f)-SMA(f)</v>
      </c>
      <c r="B184" s="88"/>
      <c r="C184" s="89" t="s">
        <v>485</v>
      </c>
      <c r="D184" s="89" t="s">
        <v>118</v>
      </c>
      <c r="E184" s="90" t="s">
        <v>530</v>
      </c>
      <c r="F184" s="91" t="s">
        <v>531</v>
      </c>
      <c r="G184" s="92"/>
      <c r="H184" s="93"/>
      <c r="I184" s="94"/>
      <c r="J184" s="89"/>
      <c r="K184" s="89" t="s">
        <v>118</v>
      </c>
      <c r="L184" s="89"/>
      <c r="M184" s="89"/>
      <c r="N184" s="95"/>
      <c r="O184" s="96"/>
    </row>
    <row r="185" spans="1:15" ht="21" customHeight="1" x14ac:dyDescent="0.25">
      <c r="A185" s="77" t="str">
        <f t="shared" si="5"/>
        <v>NP(f)-SMA(m)</v>
      </c>
      <c r="B185" s="88"/>
      <c r="C185" s="89" t="s">
        <v>485</v>
      </c>
      <c r="D185" s="89" t="s">
        <v>118</v>
      </c>
      <c r="E185" s="90" t="s">
        <v>532</v>
      </c>
      <c r="F185" s="91" t="s">
        <v>533</v>
      </c>
      <c r="G185" s="92"/>
      <c r="H185" s="93"/>
      <c r="I185" s="94"/>
      <c r="J185" s="89"/>
      <c r="K185" s="89" t="s">
        <v>118</v>
      </c>
      <c r="L185" s="89"/>
      <c r="M185" s="89"/>
      <c r="N185" s="95"/>
      <c r="O185" s="96"/>
    </row>
    <row r="186" spans="1:15" ht="21" customHeight="1" x14ac:dyDescent="0.25">
      <c r="A186" s="77" t="str">
        <f t="shared" si="5"/>
        <v>NP(m)-SMA(f)</v>
      </c>
      <c r="B186" s="88"/>
      <c r="C186" s="89" t="s">
        <v>485</v>
      </c>
      <c r="D186" s="89" t="s">
        <v>118</v>
      </c>
      <c r="E186" s="90" t="s">
        <v>534</v>
      </c>
      <c r="F186" s="91" t="s">
        <v>535</v>
      </c>
      <c r="G186" s="92"/>
      <c r="H186" s="93"/>
      <c r="I186" s="94"/>
      <c r="J186" s="89"/>
      <c r="K186" s="89" t="s">
        <v>118</v>
      </c>
      <c r="L186" s="89"/>
      <c r="M186" s="89"/>
      <c r="N186" s="95"/>
      <c r="O186" s="96"/>
    </row>
    <row r="187" spans="1:15" ht="21" customHeight="1" x14ac:dyDescent="0.25">
      <c r="A187" s="77" t="str">
        <f t="shared" si="5"/>
        <v>NP(m)-SMA(m)</v>
      </c>
      <c r="B187" s="88"/>
      <c r="C187" s="89" t="s">
        <v>485</v>
      </c>
      <c r="D187" s="89" t="s">
        <v>118</v>
      </c>
      <c r="E187" s="90" t="s">
        <v>536</v>
      </c>
      <c r="F187" s="91" t="s">
        <v>537</v>
      </c>
      <c r="G187" s="92"/>
      <c r="H187" s="93"/>
      <c r="I187" s="94"/>
      <c r="J187" s="89"/>
      <c r="K187" s="89" t="s">
        <v>118</v>
      </c>
      <c r="L187" s="89"/>
      <c r="M187" s="89"/>
      <c r="N187" s="95"/>
      <c r="O187" s="96"/>
    </row>
    <row r="188" spans="1:15" ht="21" customHeight="1" x14ac:dyDescent="0.25">
      <c r="A188" s="77" t="str">
        <f t="shared" si="5"/>
        <v>7/16(f)-7/16(f)</v>
      </c>
      <c r="B188" s="88"/>
      <c r="C188" s="89" t="s">
        <v>485</v>
      </c>
      <c r="D188" s="89" t="s">
        <v>118</v>
      </c>
      <c r="E188" s="90" t="s">
        <v>538</v>
      </c>
      <c r="F188" s="91" t="s">
        <v>539</v>
      </c>
      <c r="G188" s="92"/>
      <c r="H188" s="93"/>
      <c r="I188" s="94"/>
      <c r="J188" s="89"/>
      <c r="K188" s="89" t="s">
        <v>118</v>
      </c>
      <c r="L188" s="89"/>
      <c r="M188" s="89"/>
      <c r="N188" s="95"/>
      <c r="O188" s="96"/>
    </row>
    <row r="189" spans="1:15" ht="21" customHeight="1" x14ac:dyDescent="0.25">
      <c r="A189" s="77" t="str">
        <f t="shared" si="5"/>
        <v>7/16(f)-7/16(f)_TW</v>
      </c>
      <c r="B189" s="88"/>
      <c r="C189" s="89" t="s">
        <v>485</v>
      </c>
      <c r="D189" s="89" t="s">
        <v>118</v>
      </c>
      <c r="E189" s="90" t="s">
        <v>540</v>
      </c>
      <c r="F189" s="91" t="s">
        <v>541</v>
      </c>
      <c r="G189" s="92"/>
      <c r="H189" s="93"/>
      <c r="I189" s="94"/>
      <c r="J189" s="89"/>
      <c r="K189" s="89" t="s">
        <v>118</v>
      </c>
      <c r="L189" s="89"/>
      <c r="M189" s="89"/>
      <c r="N189" s="95"/>
      <c r="O189" s="96"/>
    </row>
    <row r="190" spans="1:15" ht="21" customHeight="1" x14ac:dyDescent="0.25">
      <c r="A190" s="77" t="str">
        <f t="shared" si="5"/>
        <v>7/16(f)-7/16(m)</v>
      </c>
      <c r="B190" s="88"/>
      <c r="C190" s="89" t="s">
        <v>485</v>
      </c>
      <c r="D190" s="89" t="s">
        <v>118</v>
      </c>
      <c r="E190" s="90" t="s">
        <v>542</v>
      </c>
      <c r="F190" s="91" t="s">
        <v>543</v>
      </c>
      <c r="G190" s="92"/>
      <c r="H190" s="93"/>
      <c r="I190" s="94"/>
      <c r="J190" s="89"/>
      <c r="K190" s="89" t="s">
        <v>118</v>
      </c>
      <c r="L190" s="89"/>
      <c r="M190" s="89"/>
      <c r="N190" s="95"/>
      <c r="O190" s="96"/>
    </row>
    <row r="191" spans="1:15" ht="21" customHeight="1" x14ac:dyDescent="0.25">
      <c r="A191" s="77" t="str">
        <f t="shared" si="5"/>
        <v>7/16(f)-7/16 RA(m)</v>
      </c>
      <c r="B191" s="88"/>
      <c r="C191" s="89" t="s">
        <v>485</v>
      </c>
      <c r="D191" s="89" t="s">
        <v>118</v>
      </c>
      <c r="E191" s="90" t="s">
        <v>544</v>
      </c>
      <c r="F191" s="91" t="s">
        <v>545</v>
      </c>
      <c r="G191" s="92"/>
      <c r="H191" s="93"/>
      <c r="I191" s="94"/>
      <c r="J191" s="89"/>
      <c r="K191" s="89" t="s">
        <v>118</v>
      </c>
      <c r="L191" s="89"/>
      <c r="M191" s="89"/>
      <c r="N191" s="95"/>
      <c r="O191" s="96"/>
    </row>
    <row r="192" spans="1:15" ht="21" customHeight="1" x14ac:dyDescent="0.25">
      <c r="A192" s="77" t="str">
        <f t="shared" si="5"/>
        <v>7/16(m)-7/16(m)</v>
      </c>
      <c r="B192" s="88"/>
      <c r="C192" s="89" t="s">
        <v>485</v>
      </c>
      <c r="D192" s="89" t="s">
        <v>118</v>
      </c>
      <c r="E192" s="90" t="s">
        <v>546</v>
      </c>
      <c r="F192" s="91" t="s">
        <v>547</v>
      </c>
      <c r="G192" s="92"/>
      <c r="H192" s="93"/>
      <c r="I192" s="94"/>
      <c r="J192" s="89"/>
      <c r="K192" s="89" t="s">
        <v>118</v>
      </c>
      <c r="L192" s="89"/>
      <c r="M192" s="89"/>
      <c r="N192" s="95"/>
      <c r="O192" s="96"/>
    </row>
    <row r="193" spans="1:15" ht="21" customHeight="1" x14ac:dyDescent="0.25">
      <c r="A193" s="77" t="str">
        <f t="shared" si="5"/>
        <v>SMA(f)-SMA(f)</v>
      </c>
      <c r="B193" s="88"/>
      <c r="C193" s="89" t="s">
        <v>485</v>
      </c>
      <c r="D193" s="89" t="s">
        <v>118</v>
      </c>
      <c r="E193" s="90" t="s">
        <v>548</v>
      </c>
      <c r="F193" s="91" t="s">
        <v>549</v>
      </c>
      <c r="G193" s="92"/>
      <c r="H193" s="93"/>
      <c r="I193" s="94"/>
      <c r="J193" s="89"/>
      <c r="K193" s="89" t="s">
        <v>118</v>
      </c>
      <c r="L193" s="89"/>
      <c r="M193" s="89"/>
      <c r="N193" s="95"/>
      <c r="O193" s="96"/>
    </row>
    <row r="194" spans="1:15" ht="21" customHeight="1" x14ac:dyDescent="0.25">
      <c r="A194" s="77" t="str">
        <f t="shared" si="5"/>
        <v>SMA(f)-SMA(m)</v>
      </c>
      <c r="B194" s="88"/>
      <c r="C194" s="89" t="s">
        <v>485</v>
      </c>
      <c r="D194" s="89" t="s">
        <v>118</v>
      </c>
      <c r="E194" s="90" t="s">
        <v>550</v>
      </c>
      <c r="F194" s="91" t="s">
        <v>551</v>
      </c>
      <c r="G194" s="92"/>
      <c r="H194" s="93"/>
      <c r="I194" s="94"/>
      <c r="J194" s="89"/>
      <c r="K194" s="89" t="s">
        <v>118</v>
      </c>
      <c r="L194" s="89"/>
      <c r="M194" s="89"/>
      <c r="N194" s="95"/>
      <c r="O194" s="96"/>
    </row>
    <row r="195" spans="1:15" ht="21" customHeight="1" x14ac:dyDescent="0.25">
      <c r="A195" s="77" t="str">
        <f t="shared" si="5"/>
        <v>SMA(m)-SMA(m)</v>
      </c>
      <c r="B195" s="88"/>
      <c r="C195" s="89" t="s">
        <v>485</v>
      </c>
      <c r="D195" s="89" t="s">
        <v>118</v>
      </c>
      <c r="E195" s="90" t="s">
        <v>552</v>
      </c>
      <c r="F195" s="91" t="s">
        <v>553</v>
      </c>
      <c r="G195" s="92"/>
      <c r="H195" s="93"/>
      <c r="I195" s="94"/>
      <c r="J195" s="89"/>
      <c r="K195" s="89" t="s">
        <v>118</v>
      </c>
      <c r="L195" s="89"/>
      <c r="M195" s="89"/>
      <c r="N195" s="95"/>
      <c r="O195" s="96"/>
    </row>
    <row r="196" spans="1:15" ht="21" customHeight="1" x14ac:dyDescent="0.25">
      <c r="A196" s="77" t="str">
        <f t="shared" si="5"/>
        <v>PC3.5(f)-PC3.5(f)</v>
      </c>
      <c r="B196" s="88"/>
      <c r="C196" s="89" t="s">
        <v>485</v>
      </c>
      <c r="D196" s="89" t="s">
        <v>118</v>
      </c>
      <c r="E196" s="90" t="s">
        <v>554</v>
      </c>
      <c r="F196" s="91" t="s">
        <v>555</v>
      </c>
      <c r="G196" s="92"/>
      <c r="H196" s="93"/>
      <c r="I196" s="94"/>
      <c r="J196" s="89"/>
      <c r="K196" s="89" t="s">
        <v>118</v>
      </c>
      <c r="L196" s="89"/>
      <c r="M196" s="89"/>
      <c r="N196" s="95"/>
      <c r="O196" s="96"/>
    </row>
    <row r="197" spans="1:15" ht="21" customHeight="1" x14ac:dyDescent="0.25">
      <c r="A197" s="77" t="str">
        <f t="shared" si="5"/>
        <v>Feedthrough_FST</v>
      </c>
      <c r="B197" s="88"/>
      <c r="C197" s="89" t="s">
        <v>485</v>
      </c>
      <c r="D197" s="89" t="s">
        <v>118</v>
      </c>
      <c r="E197" s="90" t="s">
        <v>556</v>
      </c>
      <c r="F197" s="91" t="s">
        <v>557</v>
      </c>
      <c r="G197" s="92"/>
      <c r="H197" s="93"/>
      <c r="I197" s="94"/>
      <c r="J197" s="89"/>
      <c r="K197" s="89" t="s">
        <v>118</v>
      </c>
      <c r="L197" s="89"/>
      <c r="M197" s="89"/>
      <c r="N197" s="95"/>
      <c r="O197" s="96"/>
    </row>
    <row r="198" spans="1:15" ht="21" customHeight="1" x14ac:dyDescent="0.25">
      <c r="A198" s="77" t="str">
        <f t="shared" si="5"/>
        <v>Feedthrough_FSMA</v>
      </c>
      <c r="B198" s="88"/>
      <c r="C198" s="89" t="s">
        <v>485</v>
      </c>
      <c r="D198" s="89" t="s">
        <v>118</v>
      </c>
      <c r="E198" s="90" t="s">
        <v>558</v>
      </c>
      <c r="F198" s="91" t="s">
        <v>559</v>
      </c>
      <c r="G198" s="92"/>
      <c r="H198" s="93"/>
      <c r="I198" s="94"/>
      <c r="J198" s="89"/>
      <c r="K198" s="89" t="s">
        <v>118</v>
      </c>
      <c r="L198" s="89"/>
      <c r="M198" s="89"/>
      <c r="N198" s="95"/>
      <c r="O198" s="96"/>
    </row>
    <row r="199" spans="1:15" ht="21" customHeight="1" x14ac:dyDescent="0.25">
      <c r="A199" s="77" t="str">
        <f t="shared" si="5"/>
        <v>BNC_M_F_F</v>
      </c>
      <c r="B199" s="88"/>
      <c r="C199" s="89" t="s">
        <v>485</v>
      </c>
      <c r="D199" s="89" t="s">
        <v>118</v>
      </c>
      <c r="E199" s="90" t="s">
        <v>560</v>
      </c>
      <c r="F199" s="91" t="s">
        <v>561</v>
      </c>
      <c r="G199" s="92"/>
      <c r="H199" s="93"/>
      <c r="I199" s="94"/>
      <c r="J199" s="89"/>
      <c r="K199" s="89" t="s">
        <v>118</v>
      </c>
      <c r="L199" s="89"/>
      <c r="M199" s="89"/>
      <c r="N199" s="95"/>
      <c r="O199" s="96"/>
    </row>
    <row r="200" spans="1:15" ht="21" customHeight="1" x14ac:dyDescent="0.25">
      <c r="A200" s="77" t="str">
        <f t="shared" si="5"/>
        <v>平衡-不平衡</v>
      </c>
      <c r="B200" s="88"/>
      <c r="C200" s="89" t="s">
        <v>485</v>
      </c>
      <c r="D200" s="89" t="s">
        <v>118</v>
      </c>
      <c r="E200" s="90" t="s">
        <v>562</v>
      </c>
      <c r="F200" s="91" t="s">
        <v>563</v>
      </c>
      <c r="G200" s="92"/>
      <c r="H200" s="93"/>
      <c r="I200" s="94"/>
      <c r="J200" s="89"/>
      <c r="K200" s="89" t="s">
        <v>118</v>
      </c>
      <c r="L200" s="89"/>
      <c r="M200" s="89"/>
      <c r="N200" s="95"/>
      <c r="O200" s="96"/>
    </row>
    <row r="201" spans="1:15" ht="21" customHeight="1" x14ac:dyDescent="0.25">
      <c r="A201" s="77" t="str">
        <f t="shared" si="5"/>
        <v>ST-FC</v>
      </c>
      <c r="B201" s="88"/>
      <c r="C201" s="89" t="s">
        <v>485</v>
      </c>
      <c r="D201" s="89" t="s">
        <v>118</v>
      </c>
      <c r="E201" s="90" t="s">
        <v>564</v>
      </c>
      <c r="F201" s="91"/>
      <c r="G201" s="92"/>
      <c r="H201" s="93"/>
      <c r="I201" s="94"/>
      <c r="J201" s="89"/>
      <c r="K201" s="89"/>
      <c r="L201" s="89"/>
      <c r="M201" s="89"/>
      <c r="N201" s="95"/>
      <c r="O201" s="96"/>
    </row>
    <row r="202" spans="1:15" ht="21" customHeight="1" x14ac:dyDescent="0.25">
      <c r="A202" s="77" t="str">
        <f t="shared" si="5"/>
        <v>E2000</v>
      </c>
      <c r="B202" s="88"/>
      <c r="C202" s="89" t="s">
        <v>485</v>
      </c>
      <c r="D202" s="89" t="s">
        <v>565</v>
      </c>
      <c r="E202" s="90" t="s">
        <v>566</v>
      </c>
      <c r="F202" s="91" t="s">
        <v>567</v>
      </c>
      <c r="G202" s="92"/>
      <c r="H202" s="93"/>
      <c r="I202" s="94"/>
      <c r="J202" s="89"/>
      <c r="K202" s="89"/>
      <c r="L202" s="89"/>
      <c r="M202" s="89"/>
      <c r="N202" s="95"/>
      <c r="O202" s="96"/>
    </row>
    <row r="203" spans="1:15" ht="21" customHeight="1" x14ac:dyDescent="0.25">
      <c r="A203" s="77">
        <f t="shared" si="5"/>
        <v>0</v>
      </c>
      <c r="B203" s="88"/>
      <c r="C203" s="89"/>
      <c r="D203" s="89"/>
      <c r="E203" s="90"/>
      <c r="F203" s="91"/>
      <c r="G203" s="92"/>
      <c r="H203" s="93"/>
      <c r="I203" s="94"/>
      <c r="J203" s="89"/>
      <c r="K203" s="89"/>
      <c r="L203" s="89"/>
      <c r="M203" s="89"/>
      <c r="N203" s="95"/>
      <c r="O203" s="96"/>
    </row>
    <row r="204" spans="1:15" ht="21" customHeight="1" x14ac:dyDescent="0.25">
      <c r="A204" s="77">
        <f t="shared" si="5"/>
        <v>0</v>
      </c>
      <c r="B204" s="88"/>
      <c r="C204" s="89"/>
      <c r="D204" s="89"/>
      <c r="E204" s="90"/>
      <c r="F204" s="91"/>
      <c r="G204" s="92"/>
      <c r="H204" s="93"/>
      <c r="I204" s="94"/>
      <c r="J204" s="89"/>
      <c r="K204" s="89"/>
      <c r="L204" s="89"/>
      <c r="M204" s="89"/>
      <c r="N204" s="95"/>
      <c r="O204" s="96"/>
    </row>
    <row r="205" spans="1:15" ht="21" customHeight="1" x14ac:dyDescent="0.25">
      <c r="A205" s="77">
        <f t="shared" si="5"/>
        <v>0</v>
      </c>
      <c r="B205" s="88"/>
      <c r="C205" s="89"/>
      <c r="D205" s="89"/>
      <c r="E205" s="90"/>
      <c r="F205" s="91"/>
      <c r="G205" s="92"/>
      <c r="H205" s="93"/>
      <c r="I205" s="94"/>
      <c r="J205" s="89"/>
      <c r="K205" s="89"/>
      <c r="L205" s="89"/>
      <c r="M205" s="89"/>
      <c r="N205" s="95"/>
      <c r="O205" s="96"/>
    </row>
    <row r="206" spans="1:15" ht="21" customHeight="1" x14ac:dyDescent="0.25">
      <c r="A206" s="77">
        <f t="shared" si="5"/>
        <v>0</v>
      </c>
      <c r="B206" s="88"/>
      <c r="C206" s="89"/>
      <c r="D206" s="89"/>
      <c r="E206" s="90"/>
      <c r="F206" s="91"/>
      <c r="G206" s="92"/>
      <c r="H206" s="93"/>
      <c r="I206" s="94"/>
      <c r="J206" s="89"/>
      <c r="K206" s="89"/>
      <c r="L206" s="89"/>
      <c r="M206" s="89"/>
      <c r="N206" s="95"/>
      <c r="O206" s="96"/>
    </row>
    <row r="207" spans="1:15" ht="21" customHeight="1" x14ac:dyDescent="0.25">
      <c r="A207" s="77">
        <f t="shared" si="5"/>
        <v>0</v>
      </c>
      <c r="B207" s="88"/>
      <c r="C207" s="89"/>
      <c r="D207" s="89"/>
      <c r="E207" s="90"/>
      <c r="F207" s="91"/>
      <c r="G207" s="92"/>
      <c r="H207" s="93"/>
      <c r="I207" s="94"/>
      <c r="J207" s="89"/>
      <c r="K207" s="89"/>
      <c r="L207" s="89"/>
      <c r="M207" s="89"/>
      <c r="N207" s="95"/>
      <c r="O207" s="96"/>
    </row>
    <row r="208" spans="1:15" ht="21" customHeight="1" x14ac:dyDescent="0.25">
      <c r="A208" s="77">
        <f t="shared" si="5"/>
        <v>0</v>
      </c>
      <c r="B208" s="88"/>
      <c r="C208" s="89"/>
      <c r="D208" s="89"/>
      <c r="E208" s="90"/>
      <c r="F208" s="91"/>
      <c r="G208" s="92"/>
      <c r="H208" s="93"/>
      <c r="I208" s="94"/>
      <c r="J208" s="89"/>
      <c r="K208" s="89"/>
      <c r="L208" s="89"/>
      <c r="M208" s="89"/>
      <c r="N208" s="95"/>
      <c r="O208" s="96"/>
    </row>
    <row r="209" spans="1:15" ht="21" customHeight="1" x14ac:dyDescent="0.25">
      <c r="A209" s="77">
        <f t="shared" si="5"/>
        <v>0</v>
      </c>
      <c r="B209" s="88"/>
      <c r="C209" s="89"/>
      <c r="D209" s="89"/>
      <c r="E209" s="90"/>
      <c r="F209" s="91"/>
      <c r="G209" s="92"/>
      <c r="H209" s="93"/>
      <c r="I209" s="94"/>
      <c r="J209" s="89"/>
      <c r="K209" s="89"/>
      <c r="L209" s="89"/>
      <c r="M209" s="89"/>
      <c r="N209" s="95"/>
      <c r="O209" s="96"/>
    </row>
    <row r="210" spans="1:15" ht="21" customHeight="1" x14ac:dyDescent="0.25">
      <c r="A210" s="77">
        <f t="shared" si="5"/>
        <v>0</v>
      </c>
      <c r="B210" s="88"/>
      <c r="C210" s="89"/>
      <c r="D210" s="89"/>
      <c r="E210" s="90"/>
      <c r="F210" s="91"/>
      <c r="G210" s="92"/>
      <c r="H210" s="93"/>
      <c r="I210" s="94"/>
      <c r="J210" s="89"/>
      <c r="K210" s="89"/>
      <c r="L210" s="89"/>
      <c r="M210" s="89"/>
      <c r="N210" s="95"/>
      <c r="O210" s="96"/>
    </row>
    <row r="211" spans="1:15" ht="21" customHeight="1" x14ac:dyDescent="0.25">
      <c r="A211" s="77">
        <f t="shared" si="5"/>
        <v>0</v>
      </c>
      <c r="B211" s="88"/>
      <c r="C211" s="89"/>
      <c r="D211" s="89"/>
      <c r="E211" s="90"/>
      <c r="F211" s="91"/>
      <c r="G211" s="92"/>
      <c r="H211" s="93"/>
      <c r="I211" s="94"/>
      <c r="J211" s="89"/>
      <c r="K211" s="89"/>
      <c r="L211" s="89"/>
      <c r="M211" s="89"/>
      <c r="N211" s="95"/>
      <c r="O211" s="96"/>
    </row>
    <row r="212" spans="1:15" ht="21" customHeight="1" x14ac:dyDescent="0.25">
      <c r="A212" s="77">
        <f t="shared" si="5"/>
        <v>0</v>
      </c>
      <c r="B212" s="88"/>
      <c r="C212" s="89"/>
      <c r="D212" s="89"/>
      <c r="E212" s="90"/>
      <c r="F212" s="91"/>
      <c r="G212" s="92"/>
      <c r="H212" s="93"/>
      <c r="I212" s="94"/>
      <c r="J212" s="89"/>
      <c r="K212" s="89"/>
      <c r="L212" s="89"/>
      <c r="M212" s="89"/>
      <c r="N212" s="95"/>
      <c r="O212" s="96"/>
    </row>
    <row r="213" spans="1:15" ht="21" customHeight="1" x14ac:dyDescent="0.25">
      <c r="A213" s="77">
        <f t="shared" si="5"/>
        <v>0</v>
      </c>
      <c r="B213" s="88"/>
      <c r="C213" s="89"/>
      <c r="D213" s="89"/>
      <c r="E213" s="90"/>
      <c r="F213" s="91"/>
      <c r="G213" s="92"/>
      <c r="H213" s="93"/>
      <c r="I213" s="94"/>
      <c r="J213" s="89"/>
      <c r="K213" s="89"/>
      <c r="L213" s="89"/>
      <c r="M213" s="89"/>
      <c r="N213" s="95"/>
      <c r="O213" s="96"/>
    </row>
    <row r="214" spans="1:15" ht="21" customHeight="1" x14ac:dyDescent="0.25">
      <c r="A214" s="77">
        <f t="shared" si="5"/>
        <v>0</v>
      </c>
      <c r="B214" s="88"/>
      <c r="C214" s="89"/>
      <c r="D214" s="89"/>
      <c r="E214" s="90"/>
      <c r="F214" s="91"/>
      <c r="G214" s="92"/>
      <c r="H214" s="93"/>
      <c r="I214" s="94"/>
      <c r="J214" s="89"/>
      <c r="K214" s="89"/>
      <c r="L214" s="89"/>
      <c r="M214" s="89"/>
      <c r="N214" s="95"/>
      <c r="O214" s="96"/>
    </row>
    <row r="215" spans="1:15" ht="21" customHeight="1" x14ac:dyDescent="0.25">
      <c r="A215" s="77">
        <f t="shared" ref="A215:A278" si="6">E215</f>
        <v>0</v>
      </c>
      <c r="B215" s="88"/>
      <c r="C215" s="89"/>
      <c r="D215" s="89"/>
      <c r="E215" s="90"/>
      <c r="F215" s="91"/>
      <c r="G215" s="92"/>
      <c r="H215" s="93"/>
      <c r="I215" s="94"/>
      <c r="J215" s="89"/>
      <c r="K215" s="89"/>
      <c r="L215" s="89"/>
      <c r="M215" s="89"/>
      <c r="N215" s="95"/>
      <c r="O215" s="96"/>
    </row>
    <row r="216" spans="1:15" ht="21" customHeight="1" x14ac:dyDescent="0.25">
      <c r="A216" s="77">
        <f t="shared" si="6"/>
        <v>0</v>
      </c>
      <c r="B216" s="88"/>
      <c r="C216" s="89"/>
      <c r="D216" s="89"/>
      <c r="E216" s="90"/>
      <c r="F216" s="91"/>
      <c r="G216" s="92"/>
      <c r="H216" s="93"/>
      <c r="I216" s="94"/>
      <c r="J216" s="89"/>
      <c r="K216" s="89"/>
      <c r="L216" s="89"/>
      <c r="M216" s="89"/>
      <c r="N216" s="95"/>
      <c r="O216" s="96"/>
    </row>
    <row r="217" spans="1:15" ht="21" customHeight="1" x14ac:dyDescent="0.25">
      <c r="A217" s="77">
        <f t="shared" si="6"/>
        <v>0</v>
      </c>
      <c r="B217" s="88"/>
      <c r="C217" s="89"/>
      <c r="D217" s="89"/>
      <c r="E217" s="90"/>
      <c r="F217" s="91"/>
      <c r="G217" s="92"/>
      <c r="H217" s="93"/>
      <c r="I217" s="94"/>
      <c r="J217" s="89"/>
      <c r="K217" s="89"/>
      <c r="L217" s="89"/>
      <c r="M217" s="89"/>
      <c r="N217" s="95"/>
      <c r="O217" s="96"/>
    </row>
    <row r="218" spans="1:15" ht="21" customHeight="1" x14ac:dyDescent="0.25">
      <c r="A218" s="77">
        <f t="shared" si="6"/>
        <v>0</v>
      </c>
      <c r="B218" s="88"/>
      <c r="C218" s="89"/>
      <c r="D218" s="89"/>
      <c r="E218" s="90"/>
      <c r="F218" s="91"/>
      <c r="G218" s="92"/>
      <c r="H218" s="93"/>
      <c r="I218" s="94"/>
      <c r="J218" s="89"/>
      <c r="K218" s="89"/>
      <c r="L218" s="89"/>
      <c r="M218" s="89"/>
      <c r="N218" s="95"/>
      <c r="O218" s="96"/>
    </row>
    <row r="219" spans="1:15" ht="21" customHeight="1" x14ac:dyDescent="0.25">
      <c r="A219" s="77">
        <f t="shared" si="6"/>
        <v>0</v>
      </c>
      <c r="B219" s="88"/>
      <c r="C219" s="89"/>
      <c r="D219" s="89"/>
      <c r="E219" s="90"/>
      <c r="F219" s="91"/>
      <c r="G219" s="92"/>
      <c r="H219" s="93"/>
      <c r="I219" s="94"/>
      <c r="J219" s="89"/>
      <c r="K219" s="89"/>
      <c r="L219" s="89"/>
      <c r="M219" s="89"/>
      <c r="N219" s="95"/>
      <c r="O219" s="96"/>
    </row>
    <row r="220" spans="1:15" ht="21" customHeight="1" x14ac:dyDescent="0.25">
      <c r="A220" s="77">
        <f t="shared" si="6"/>
        <v>0</v>
      </c>
      <c r="B220" s="88"/>
      <c r="C220" s="89"/>
      <c r="D220" s="89"/>
      <c r="E220" s="90"/>
      <c r="F220" s="91"/>
      <c r="G220" s="92"/>
      <c r="H220" s="93"/>
      <c r="I220" s="94"/>
      <c r="J220" s="89"/>
      <c r="K220" s="89"/>
      <c r="L220" s="89"/>
      <c r="M220" s="89"/>
      <c r="N220" s="95"/>
      <c r="O220" s="96"/>
    </row>
    <row r="221" spans="1:15" ht="21" customHeight="1" x14ac:dyDescent="0.25">
      <c r="A221" s="77">
        <f t="shared" si="6"/>
        <v>0</v>
      </c>
      <c r="B221" s="88"/>
      <c r="C221" s="89"/>
      <c r="D221" s="89"/>
      <c r="E221" s="90"/>
      <c r="F221" s="91"/>
      <c r="G221" s="92"/>
      <c r="H221" s="93"/>
      <c r="I221" s="94"/>
      <c r="J221" s="89"/>
      <c r="K221" s="89"/>
      <c r="L221" s="89"/>
      <c r="M221" s="89"/>
      <c r="N221" s="95"/>
      <c r="O221" s="96"/>
    </row>
    <row r="222" spans="1:15" ht="21" customHeight="1" x14ac:dyDescent="0.25">
      <c r="A222" s="77">
        <f t="shared" si="6"/>
        <v>0</v>
      </c>
      <c r="B222" s="88"/>
      <c r="C222" s="89"/>
      <c r="D222" s="89"/>
      <c r="E222" s="90"/>
      <c r="F222" s="91"/>
      <c r="G222" s="92"/>
      <c r="H222" s="93"/>
      <c r="I222" s="94"/>
      <c r="J222" s="89"/>
      <c r="K222" s="89"/>
      <c r="L222" s="89"/>
      <c r="M222" s="89"/>
      <c r="N222" s="95"/>
      <c r="O222" s="96"/>
    </row>
    <row r="223" spans="1:15" ht="21" customHeight="1" x14ac:dyDescent="0.25">
      <c r="A223" s="77">
        <f t="shared" si="6"/>
        <v>0</v>
      </c>
      <c r="B223" s="88"/>
      <c r="C223" s="89"/>
      <c r="D223" s="89"/>
      <c r="E223" s="90"/>
      <c r="F223" s="91"/>
      <c r="G223" s="92"/>
      <c r="H223" s="93"/>
      <c r="I223" s="94"/>
      <c r="J223" s="89"/>
      <c r="K223" s="89"/>
      <c r="L223" s="89"/>
      <c r="M223" s="89"/>
      <c r="N223" s="95"/>
      <c r="O223" s="96"/>
    </row>
    <row r="224" spans="1:15" ht="21" customHeight="1" x14ac:dyDescent="0.25">
      <c r="A224" s="77">
        <f t="shared" si="6"/>
        <v>0</v>
      </c>
      <c r="B224" s="88"/>
      <c r="C224" s="89"/>
      <c r="D224" s="89"/>
      <c r="E224" s="90"/>
      <c r="F224" s="91"/>
      <c r="G224" s="92"/>
      <c r="H224" s="93"/>
      <c r="I224" s="94"/>
      <c r="J224" s="89"/>
      <c r="K224" s="89"/>
      <c r="L224" s="89"/>
      <c r="M224" s="89"/>
      <c r="N224" s="95"/>
      <c r="O224" s="96"/>
    </row>
    <row r="225" spans="1:15" ht="21" customHeight="1" x14ac:dyDescent="0.25">
      <c r="A225" s="77">
        <f t="shared" si="6"/>
        <v>0</v>
      </c>
      <c r="B225" s="88"/>
      <c r="C225" s="89"/>
      <c r="D225" s="89"/>
      <c r="E225" s="90"/>
      <c r="F225" s="91"/>
      <c r="G225" s="92"/>
      <c r="H225" s="93"/>
      <c r="I225" s="94"/>
      <c r="J225" s="89"/>
      <c r="K225" s="89"/>
      <c r="L225" s="89"/>
      <c r="M225" s="89"/>
      <c r="N225" s="95"/>
      <c r="O225" s="96"/>
    </row>
    <row r="226" spans="1:15" ht="21" customHeight="1" x14ac:dyDescent="0.25">
      <c r="A226" s="77">
        <f t="shared" si="6"/>
        <v>0</v>
      </c>
      <c r="B226" s="88"/>
      <c r="C226" s="89"/>
      <c r="D226" s="89"/>
      <c r="E226" s="90"/>
      <c r="F226" s="91"/>
      <c r="G226" s="92"/>
      <c r="H226" s="93"/>
      <c r="I226" s="94"/>
      <c r="J226" s="89"/>
      <c r="K226" s="89"/>
      <c r="L226" s="89"/>
      <c r="M226" s="89"/>
      <c r="N226" s="95"/>
      <c r="O226" s="96"/>
    </row>
    <row r="227" spans="1:15" ht="21" customHeight="1" x14ac:dyDescent="0.25">
      <c r="A227" s="77">
        <f t="shared" si="6"/>
        <v>0</v>
      </c>
      <c r="B227" s="88"/>
      <c r="C227" s="89"/>
      <c r="D227" s="89"/>
      <c r="E227" s="90"/>
      <c r="F227" s="91"/>
      <c r="G227" s="92"/>
      <c r="H227" s="93"/>
      <c r="I227" s="94"/>
      <c r="J227" s="89"/>
      <c r="K227" s="89"/>
      <c r="L227" s="89"/>
      <c r="M227" s="89"/>
      <c r="N227" s="95"/>
      <c r="O227" s="96"/>
    </row>
    <row r="228" spans="1:15" ht="21" customHeight="1" x14ac:dyDescent="0.25">
      <c r="A228" s="77">
        <f t="shared" si="6"/>
        <v>0</v>
      </c>
      <c r="B228" s="88"/>
      <c r="C228" s="89"/>
      <c r="D228" s="89"/>
      <c r="E228" s="90"/>
      <c r="F228" s="91"/>
      <c r="G228" s="92"/>
      <c r="H228" s="93"/>
      <c r="I228" s="94"/>
      <c r="J228" s="89"/>
      <c r="K228" s="89"/>
      <c r="L228" s="89"/>
      <c r="M228" s="89"/>
      <c r="N228" s="95"/>
      <c r="O228" s="96"/>
    </row>
    <row r="229" spans="1:15" ht="21" customHeight="1" x14ac:dyDescent="0.25">
      <c r="A229" s="77">
        <f t="shared" si="6"/>
        <v>0</v>
      </c>
      <c r="B229" s="88"/>
      <c r="C229" s="89"/>
      <c r="D229" s="89"/>
      <c r="E229" s="90"/>
      <c r="F229" s="91"/>
      <c r="G229" s="92"/>
      <c r="H229" s="93"/>
      <c r="I229" s="94"/>
      <c r="J229" s="89"/>
      <c r="K229" s="89"/>
      <c r="L229" s="89"/>
      <c r="M229" s="89"/>
      <c r="N229" s="95"/>
      <c r="O229" s="96"/>
    </row>
    <row r="230" spans="1:15" ht="21" customHeight="1" x14ac:dyDescent="0.25">
      <c r="A230" s="77">
        <f t="shared" si="6"/>
        <v>0</v>
      </c>
      <c r="B230" s="88"/>
      <c r="C230" s="89"/>
      <c r="D230" s="89"/>
      <c r="E230" s="90"/>
      <c r="F230" s="91"/>
      <c r="G230" s="92"/>
      <c r="H230" s="93"/>
      <c r="I230" s="94"/>
      <c r="J230" s="89"/>
      <c r="K230" s="89"/>
      <c r="L230" s="89"/>
      <c r="M230" s="89"/>
      <c r="N230" s="95"/>
      <c r="O230" s="96"/>
    </row>
    <row r="231" spans="1:15" ht="21" customHeight="1" x14ac:dyDescent="0.25">
      <c r="A231" s="77">
        <f t="shared" si="6"/>
        <v>0</v>
      </c>
      <c r="B231" s="88"/>
      <c r="C231" s="89"/>
      <c r="D231" s="89"/>
      <c r="E231" s="90"/>
      <c r="F231" s="91"/>
      <c r="G231" s="92"/>
      <c r="H231" s="93"/>
      <c r="I231" s="94"/>
      <c r="J231" s="89"/>
      <c r="K231" s="89"/>
      <c r="L231" s="89"/>
      <c r="M231" s="89"/>
      <c r="N231" s="95"/>
      <c r="O231" s="96"/>
    </row>
    <row r="232" spans="1:15" ht="21" customHeight="1" x14ac:dyDescent="0.25">
      <c r="A232" s="77">
        <f t="shared" si="6"/>
        <v>0</v>
      </c>
      <c r="B232" s="88"/>
      <c r="C232" s="89"/>
      <c r="D232" s="89"/>
      <c r="E232" s="90"/>
      <c r="F232" s="91"/>
      <c r="G232" s="92"/>
      <c r="H232" s="93"/>
      <c r="I232" s="94"/>
      <c r="J232" s="89"/>
      <c r="K232" s="89"/>
      <c r="L232" s="89"/>
      <c r="M232" s="89"/>
      <c r="N232" s="95"/>
      <c r="O232" s="96"/>
    </row>
    <row r="233" spans="1:15" ht="21" customHeight="1" x14ac:dyDescent="0.25">
      <c r="A233" s="77">
        <f t="shared" si="6"/>
        <v>0</v>
      </c>
      <c r="B233" s="88"/>
      <c r="C233" s="89"/>
      <c r="D233" s="89"/>
      <c r="E233" s="90"/>
      <c r="F233" s="91"/>
      <c r="G233" s="92"/>
      <c r="H233" s="93"/>
      <c r="I233" s="94"/>
      <c r="J233" s="89"/>
      <c r="K233" s="89"/>
      <c r="L233" s="89"/>
      <c r="M233" s="89"/>
      <c r="N233" s="95"/>
      <c r="O233" s="96"/>
    </row>
    <row r="234" spans="1:15" ht="21" customHeight="1" x14ac:dyDescent="0.25">
      <c r="A234" s="77">
        <f t="shared" si="6"/>
        <v>0</v>
      </c>
      <c r="B234" s="88"/>
      <c r="C234" s="89"/>
      <c r="D234" s="89"/>
      <c r="E234" s="90"/>
      <c r="F234" s="91"/>
      <c r="G234" s="92"/>
      <c r="H234" s="93"/>
      <c r="I234" s="94"/>
      <c r="J234" s="89"/>
      <c r="K234" s="89"/>
      <c r="L234" s="89"/>
      <c r="M234" s="89"/>
      <c r="N234" s="95"/>
      <c r="O234" s="96"/>
    </row>
    <row r="235" spans="1:15" ht="21" customHeight="1" x14ac:dyDescent="0.25">
      <c r="A235" s="77">
        <f t="shared" si="6"/>
        <v>0</v>
      </c>
      <c r="B235" s="88"/>
      <c r="C235" s="89"/>
      <c r="D235" s="89"/>
      <c r="E235" s="90"/>
      <c r="F235" s="91"/>
      <c r="G235" s="92"/>
      <c r="H235" s="93"/>
      <c r="I235" s="94"/>
      <c r="J235" s="89"/>
      <c r="K235" s="89"/>
      <c r="L235" s="89"/>
      <c r="M235" s="89"/>
      <c r="N235" s="95"/>
      <c r="O235" s="96"/>
    </row>
    <row r="236" spans="1:15" ht="21" customHeight="1" x14ac:dyDescent="0.25">
      <c r="A236" s="77">
        <f t="shared" si="6"/>
        <v>0</v>
      </c>
      <c r="B236" s="88"/>
      <c r="C236" s="89"/>
      <c r="D236" s="89"/>
      <c r="E236" s="90"/>
      <c r="F236" s="91"/>
      <c r="G236" s="92"/>
      <c r="H236" s="93"/>
      <c r="I236" s="94"/>
      <c r="J236" s="89"/>
      <c r="K236" s="89"/>
      <c r="L236" s="89"/>
      <c r="M236" s="89"/>
      <c r="N236" s="95"/>
      <c r="O236" s="96"/>
    </row>
    <row r="237" spans="1:15" ht="21" customHeight="1" x14ac:dyDescent="0.25">
      <c r="A237" s="77">
        <f t="shared" si="6"/>
        <v>0</v>
      </c>
      <c r="B237" s="88"/>
      <c r="C237" s="89"/>
      <c r="D237" s="89"/>
      <c r="E237" s="90"/>
      <c r="F237" s="91"/>
      <c r="G237" s="92"/>
      <c r="H237" s="93"/>
      <c r="I237" s="94"/>
      <c r="J237" s="89"/>
      <c r="K237" s="89"/>
      <c r="L237" s="89"/>
      <c r="M237" s="89"/>
      <c r="N237" s="95"/>
      <c r="O237" s="96"/>
    </row>
    <row r="238" spans="1:15" ht="21" customHeight="1" x14ac:dyDescent="0.25">
      <c r="A238" s="77">
        <f t="shared" si="6"/>
        <v>0</v>
      </c>
      <c r="B238" s="88"/>
      <c r="C238" s="89"/>
      <c r="D238" s="89"/>
      <c r="E238" s="90"/>
      <c r="F238" s="91"/>
      <c r="G238" s="92"/>
      <c r="H238" s="93"/>
      <c r="I238" s="94"/>
      <c r="J238" s="89"/>
      <c r="K238" s="89"/>
      <c r="L238" s="89"/>
      <c r="M238" s="89"/>
      <c r="N238" s="95"/>
      <c r="O238" s="96"/>
    </row>
    <row r="239" spans="1:15" ht="21" customHeight="1" x14ac:dyDescent="0.25">
      <c r="A239" s="77">
        <f t="shared" si="6"/>
        <v>0</v>
      </c>
      <c r="B239" s="88"/>
      <c r="C239" s="89"/>
      <c r="D239" s="89"/>
      <c r="E239" s="90"/>
      <c r="F239" s="91"/>
      <c r="G239" s="92"/>
      <c r="H239" s="93"/>
      <c r="I239" s="94"/>
      <c r="J239" s="89"/>
      <c r="K239" s="89"/>
      <c r="L239" s="89"/>
      <c r="M239" s="89"/>
      <c r="N239" s="95"/>
      <c r="O239" s="96"/>
    </row>
    <row r="240" spans="1:15" ht="21" customHeight="1" x14ac:dyDescent="0.25">
      <c r="A240" s="77">
        <f t="shared" si="6"/>
        <v>0</v>
      </c>
      <c r="B240" s="88"/>
      <c r="C240" s="89"/>
      <c r="D240" s="89"/>
      <c r="E240" s="90"/>
      <c r="F240" s="91"/>
      <c r="G240" s="92"/>
      <c r="H240" s="93"/>
      <c r="I240" s="94"/>
      <c r="J240" s="89"/>
      <c r="K240" s="89"/>
      <c r="L240" s="89"/>
      <c r="M240" s="89"/>
      <c r="N240" s="95"/>
      <c r="O240" s="96"/>
    </row>
    <row r="241" spans="1:15" ht="21" customHeight="1" x14ac:dyDescent="0.25">
      <c r="A241" s="77">
        <f t="shared" si="6"/>
        <v>0</v>
      </c>
      <c r="B241" s="88"/>
      <c r="C241" s="89"/>
      <c r="D241" s="89"/>
      <c r="E241" s="90"/>
      <c r="F241" s="91"/>
      <c r="G241" s="92"/>
      <c r="H241" s="93"/>
      <c r="I241" s="94"/>
      <c r="J241" s="89"/>
      <c r="K241" s="89"/>
      <c r="L241" s="89"/>
      <c r="M241" s="89"/>
      <c r="N241" s="95"/>
      <c r="O241" s="96"/>
    </row>
    <row r="242" spans="1:15" ht="21" customHeight="1" x14ac:dyDescent="0.25">
      <c r="A242" s="77">
        <f t="shared" si="6"/>
        <v>0</v>
      </c>
      <c r="B242" s="88"/>
      <c r="C242" s="89"/>
      <c r="D242" s="89"/>
      <c r="E242" s="90"/>
      <c r="F242" s="91"/>
      <c r="G242" s="92"/>
      <c r="H242" s="93"/>
      <c r="I242" s="94"/>
      <c r="J242" s="89"/>
      <c r="K242" s="89"/>
      <c r="L242" s="89"/>
      <c r="M242" s="89"/>
      <c r="N242" s="95"/>
      <c r="O242" s="96"/>
    </row>
    <row r="243" spans="1:15" ht="21" customHeight="1" x14ac:dyDescent="0.25">
      <c r="A243" s="77">
        <f t="shared" si="6"/>
        <v>0</v>
      </c>
      <c r="B243" s="88"/>
      <c r="C243" s="89"/>
      <c r="D243" s="89"/>
      <c r="E243" s="90"/>
      <c r="F243" s="91"/>
      <c r="G243" s="92"/>
      <c r="H243" s="93"/>
      <c r="I243" s="94"/>
      <c r="J243" s="89"/>
      <c r="K243" s="89"/>
      <c r="L243" s="89"/>
      <c r="M243" s="89"/>
      <c r="N243" s="95"/>
      <c r="O243" s="96"/>
    </row>
    <row r="244" spans="1:15" ht="21" customHeight="1" x14ac:dyDescent="0.25">
      <c r="A244" s="77">
        <f t="shared" si="6"/>
        <v>0</v>
      </c>
      <c r="B244" s="88"/>
      <c r="C244" s="89"/>
      <c r="D244" s="89"/>
      <c r="E244" s="90"/>
      <c r="F244" s="91"/>
      <c r="G244" s="92"/>
      <c r="H244" s="93"/>
      <c r="I244" s="94"/>
      <c r="J244" s="89"/>
      <c r="K244" s="89"/>
      <c r="L244" s="89"/>
      <c r="M244" s="89"/>
      <c r="N244" s="95"/>
      <c r="O244" s="96"/>
    </row>
    <row r="245" spans="1:15" ht="21" customHeight="1" x14ac:dyDescent="0.25">
      <c r="A245" s="77">
        <f t="shared" si="6"/>
        <v>0</v>
      </c>
      <c r="B245" s="88"/>
      <c r="C245" s="89"/>
      <c r="D245" s="89"/>
      <c r="E245" s="90"/>
      <c r="F245" s="91"/>
      <c r="G245" s="92"/>
      <c r="H245" s="93"/>
      <c r="I245" s="94"/>
      <c r="J245" s="89"/>
      <c r="K245" s="89"/>
      <c r="L245" s="89"/>
      <c r="M245" s="89"/>
      <c r="N245" s="95"/>
      <c r="O245" s="96"/>
    </row>
    <row r="246" spans="1:15" ht="21" customHeight="1" x14ac:dyDescent="0.25">
      <c r="A246" s="77">
        <f t="shared" si="6"/>
        <v>0</v>
      </c>
      <c r="B246" s="88"/>
      <c r="C246" s="89"/>
      <c r="D246" s="89"/>
      <c r="E246" s="90"/>
      <c r="F246" s="91"/>
      <c r="G246" s="92"/>
      <c r="H246" s="93"/>
      <c r="I246" s="94"/>
      <c r="J246" s="89"/>
      <c r="K246" s="89"/>
      <c r="L246" s="89"/>
      <c r="M246" s="89"/>
      <c r="N246" s="95"/>
      <c r="O246" s="96"/>
    </row>
    <row r="247" spans="1:15" ht="21" customHeight="1" x14ac:dyDescent="0.25">
      <c r="A247" s="77">
        <f t="shared" si="6"/>
        <v>0</v>
      </c>
      <c r="B247" s="88"/>
      <c r="C247" s="89"/>
      <c r="D247" s="89"/>
      <c r="E247" s="90"/>
      <c r="F247" s="91"/>
      <c r="G247" s="92"/>
      <c r="H247" s="93"/>
      <c r="I247" s="94"/>
      <c r="J247" s="89"/>
      <c r="K247" s="89"/>
      <c r="L247" s="89"/>
      <c r="M247" s="89"/>
      <c r="N247" s="95"/>
      <c r="O247" s="96"/>
    </row>
    <row r="248" spans="1:15" ht="21" customHeight="1" x14ac:dyDescent="0.25">
      <c r="A248" s="77">
        <f t="shared" si="6"/>
        <v>0</v>
      </c>
      <c r="B248" s="88"/>
      <c r="C248" s="89"/>
      <c r="D248" s="89"/>
      <c r="E248" s="90"/>
      <c r="F248" s="91"/>
      <c r="G248" s="92"/>
      <c r="H248" s="93"/>
      <c r="I248" s="94"/>
      <c r="J248" s="89"/>
      <c r="K248" s="89"/>
      <c r="L248" s="89"/>
      <c r="M248" s="89"/>
      <c r="N248" s="95"/>
      <c r="O248" s="96"/>
    </row>
    <row r="249" spans="1:15" ht="21" customHeight="1" x14ac:dyDescent="0.25">
      <c r="A249" s="77">
        <f t="shared" si="6"/>
        <v>0</v>
      </c>
      <c r="B249" s="88"/>
      <c r="C249" s="89"/>
      <c r="D249" s="89"/>
      <c r="E249" s="90"/>
      <c r="F249" s="91"/>
      <c r="G249" s="92"/>
      <c r="H249" s="93"/>
      <c r="I249" s="94"/>
      <c r="J249" s="89"/>
      <c r="K249" s="89"/>
      <c r="L249" s="89"/>
      <c r="M249" s="89"/>
      <c r="N249" s="95"/>
      <c r="O249" s="96"/>
    </row>
    <row r="250" spans="1:15" ht="21" customHeight="1" x14ac:dyDescent="0.25">
      <c r="A250" s="77">
        <f t="shared" si="6"/>
        <v>0</v>
      </c>
      <c r="B250" s="88"/>
      <c r="C250" s="89"/>
      <c r="D250" s="89"/>
      <c r="E250" s="90"/>
      <c r="F250" s="91"/>
      <c r="G250" s="92"/>
      <c r="H250" s="93"/>
      <c r="I250" s="94"/>
      <c r="J250" s="89"/>
      <c r="K250" s="89"/>
      <c r="L250" s="89"/>
      <c r="M250" s="89"/>
      <c r="N250" s="95"/>
      <c r="O250" s="96"/>
    </row>
    <row r="251" spans="1:15" ht="21" customHeight="1" x14ac:dyDescent="0.25">
      <c r="A251" s="77">
        <f t="shared" si="6"/>
        <v>0</v>
      </c>
      <c r="B251" s="88"/>
      <c r="C251" s="89"/>
      <c r="D251" s="89"/>
      <c r="E251" s="90"/>
      <c r="F251" s="91"/>
      <c r="G251" s="92"/>
      <c r="H251" s="93"/>
      <c r="I251" s="94"/>
      <c r="J251" s="89"/>
      <c r="K251" s="89"/>
      <c r="L251" s="89"/>
      <c r="M251" s="89"/>
      <c r="N251" s="95"/>
      <c r="O251" s="96"/>
    </row>
    <row r="252" spans="1:15" ht="21" customHeight="1" x14ac:dyDescent="0.25">
      <c r="A252" s="77">
        <f t="shared" si="6"/>
        <v>0</v>
      </c>
      <c r="B252" s="88"/>
      <c r="C252" s="89"/>
      <c r="D252" s="89"/>
      <c r="E252" s="90"/>
      <c r="F252" s="91"/>
      <c r="G252" s="92"/>
      <c r="H252" s="93"/>
      <c r="I252" s="94"/>
      <c r="J252" s="89"/>
      <c r="K252" s="89"/>
      <c r="L252" s="89"/>
      <c r="M252" s="89"/>
      <c r="N252" s="95"/>
      <c r="O252" s="96"/>
    </row>
    <row r="253" spans="1:15" ht="21" customHeight="1" x14ac:dyDescent="0.25">
      <c r="A253" s="77">
        <f t="shared" si="6"/>
        <v>0</v>
      </c>
      <c r="B253" s="88"/>
      <c r="C253" s="89"/>
      <c r="D253" s="89"/>
      <c r="E253" s="90"/>
      <c r="F253" s="91"/>
      <c r="G253" s="92"/>
      <c r="H253" s="93"/>
      <c r="I253" s="94"/>
      <c r="J253" s="89"/>
      <c r="K253" s="89"/>
      <c r="L253" s="89"/>
      <c r="M253" s="89"/>
      <c r="N253" s="95"/>
      <c r="O253" s="96"/>
    </row>
    <row r="254" spans="1:15" ht="21" customHeight="1" x14ac:dyDescent="0.25">
      <c r="A254" s="77">
        <f t="shared" si="6"/>
        <v>0</v>
      </c>
      <c r="B254" s="88"/>
      <c r="C254" s="89"/>
      <c r="D254" s="89"/>
      <c r="E254" s="90"/>
      <c r="F254" s="91"/>
      <c r="G254" s="92"/>
      <c r="H254" s="93"/>
      <c r="I254" s="94"/>
      <c r="J254" s="89"/>
      <c r="K254" s="89"/>
      <c r="L254" s="89"/>
      <c r="M254" s="89"/>
      <c r="N254" s="95"/>
      <c r="O254" s="96"/>
    </row>
    <row r="255" spans="1:15" ht="21" customHeight="1" x14ac:dyDescent="0.25">
      <c r="A255" s="77">
        <f t="shared" si="6"/>
        <v>0</v>
      </c>
      <c r="B255" s="88"/>
      <c r="C255" s="89"/>
      <c r="D255" s="89"/>
      <c r="E255" s="90"/>
      <c r="F255" s="91"/>
      <c r="G255" s="92"/>
      <c r="H255" s="93"/>
      <c r="I255" s="94"/>
      <c r="J255" s="89"/>
      <c r="K255" s="89"/>
      <c r="L255" s="89"/>
      <c r="M255" s="89"/>
      <c r="N255" s="95"/>
      <c r="O255" s="96"/>
    </row>
    <row r="256" spans="1:15" ht="21" customHeight="1" x14ac:dyDescent="0.25">
      <c r="A256" s="77">
        <f t="shared" si="6"/>
        <v>0</v>
      </c>
      <c r="B256" s="88"/>
      <c r="C256" s="89"/>
      <c r="D256" s="89"/>
      <c r="E256" s="90"/>
      <c r="F256" s="91"/>
      <c r="G256" s="92"/>
      <c r="H256" s="93"/>
      <c r="I256" s="94"/>
      <c r="J256" s="89"/>
      <c r="K256" s="89"/>
      <c r="L256" s="89"/>
      <c r="M256" s="89"/>
      <c r="N256" s="95"/>
      <c r="O256" s="96"/>
    </row>
    <row r="257" spans="1:15" ht="21" customHeight="1" x14ac:dyDescent="0.25">
      <c r="A257" s="77">
        <f t="shared" si="6"/>
        <v>0</v>
      </c>
      <c r="B257" s="88"/>
      <c r="C257" s="89"/>
      <c r="D257" s="89"/>
      <c r="E257" s="90"/>
      <c r="F257" s="91"/>
      <c r="G257" s="92"/>
      <c r="H257" s="93"/>
      <c r="I257" s="94"/>
      <c r="J257" s="89"/>
      <c r="K257" s="89"/>
      <c r="L257" s="89"/>
      <c r="M257" s="89"/>
      <c r="N257" s="95"/>
      <c r="O257" s="96"/>
    </row>
    <row r="258" spans="1:15" ht="21" customHeight="1" x14ac:dyDescent="0.25">
      <c r="A258" s="77">
        <f t="shared" si="6"/>
        <v>0</v>
      </c>
      <c r="B258" s="88"/>
      <c r="C258" s="89"/>
      <c r="D258" s="89"/>
      <c r="E258" s="90"/>
      <c r="F258" s="91"/>
      <c r="G258" s="92"/>
      <c r="H258" s="93"/>
      <c r="I258" s="94"/>
      <c r="J258" s="89"/>
      <c r="K258" s="89"/>
      <c r="L258" s="89"/>
      <c r="M258" s="89"/>
      <c r="N258" s="95"/>
      <c r="O258" s="96"/>
    </row>
    <row r="259" spans="1:15" ht="21" customHeight="1" x14ac:dyDescent="0.25">
      <c r="A259" s="77">
        <f t="shared" si="6"/>
        <v>0</v>
      </c>
      <c r="B259" s="88"/>
      <c r="C259" s="89"/>
      <c r="D259" s="89"/>
      <c r="E259" s="90"/>
      <c r="F259" s="91"/>
      <c r="G259" s="92"/>
      <c r="H259" s="93"/>
      <c r="I259" s="94"/>
      <c r="J259" s="89"/>
      <c r="K259" s="89"/>
      <c r="L259" s="89"/>
      <c r="M259" s="89"/>
      <c r="N259" s="95"/>
      <c r="O259" s="96"/>
    </row>
    <row r="260" spans="1:15" ht="21" customHeight="1" x14ac:dyDescent="0.25">
      <c r="A260" s="77">
        <f t="shared" si="6"/>
        <v>0</v>
      </c>
      <c r="B260" s="88"/>
      <c r="C260" s="89"/>
      <c r="D260" s="89"/>
      <c r="E260" s="90"/>
      <c r="F260" s="91"/>
      <c r="G260" s="92"/>
      <c r="H260" s="93"/>
      <c r="I260" s="94"/>
      <c r="J260" s="89"/>
      <c r="K260" s="89"/>
      <c r="L260" s="89"/>
      <c r="M260" s="89"/>
      <c r="N260" s="95"/>
      <c r="O260" s="96"/>
    </row>
    <row r="261" spans="1:15" ht="21" customHeight="1" x14ac:dyDescent="0.25">
      <c r="A261" s="77">
        <f t="shared" si="6"/>
        <v>0</v>
      </c>
      <c r="B261" s="88"/>
      <c r="C261" s="89"/>
      <c r="D261" s="89"/>
      <c r="E261" s="90"/>
      <c r="F261" s="91"/>
      <c r="G261" s="92"/>
      <c r="H261" s="93"/>
      <c r="I261" s="94"/>
      <c r="J261" s="89"/>
      <c r="K261" s="89"/>
      <c r="L261" s="89"/>
      <c r="M261" s="89"/>
      <c r="N261" s="95"/>
      <c r="O261" s="96"/>
    </row>
    <row r="262" spans="1:15" ht="21" customHeight="1" x14ac:dyDescent="0.25">
      <c r="A262" s="77">
        <f t="shared" si="6"/>
        <v>0</v>
      </c>
      <c r="B262" s="88"/>
      <c r="C262" s="89"/>
      <c r="D262" s="89"/>
      <c r="E262" s="90"/>
      <c r="F262" s="91"/>
      <c r="G262" s="92"/>
      <c r="H262" s="93"/>
      <c r="I262" s="94"/>
      <c r="J262" s="89"/>
      <c r="K262" s="89"/>
      <c r="L262" s="89"/>
      <c r="M262" s="89"/>
      <c r="N262" s="95"/>
      <c r="O262" s="96"/>
    </row>
    <row r="263" spans="1:15" ht="21" customHeight="1" x14ac:dyDescent="0.25">
      <c r="A263" s="77">
        <f t="shared" si="6"/>
        <v>0</v>
      </c>
      <c r="B263" s="88"/>
      <c r="C263" s="89"/>
      <c r="D263" s="89"/>
      <c r="E263" s="90"/>
      <c r="F263" s="91"/>
      <c r="G263" s="92"/>
      <c r="H263" s="93"/>
      <c r="I263" s="94"/>
      <c r="J263" s="89"/>
      <c r="K263" s="89"/>
      <c r="L263" s="89"/>
      <c r="M263" s="89"/>
      <c r="N263" s="95"/>
      <c r="O263" s="96"/>
    </row>
    <row r="264" spans="1:15" ht="21" customHeight="1" x14ac:dyDescent="0.25">
      <c r="A264" s="77">
        <f t="shared" si="6"/>
        <v>0</v>
      </c>
      <c r="B264" s="88"/>
      <c r="C264" s="89"/>
      <c r="D264" s="89"/>
      <c r="E264" s="90"/>
      <c r="F264" s="91"/>
      <c r="G264" s="92"/>
      <c r="H264" s="93"/>
      <c r="I264" s="94"/>
      <c r="J264" s="89"/>
      <c r="K264" s="89"/>
      <c r="L264" s="89"/>
      <c r="M264" s="89"/>
      <c r="N264" s="95"/>
      <c r="O264" s="96"/>
    </row>
    <row r="265" spans="1:15" ht="21" customHeight="1" x14ac:dyDescent="0.25">
      <c r="A265" s="77">
        <f t="shared" si="6"/>
        <v>0</v>
      </c>
      <c r="B265" s="88"/>
      <c r="C265" s="89"/>
      <c r="D265" s="89"/>
      <c r="E265" s="90"/>
      <c r="F265" s="91"/>
      <c r="G265" s="92"/>
      <c r="H265" s="93"/>
      <c r="I265" s="94"/>
      <c r="J265" s="89"/>
      <c r="K265" s="89"/>
      <c r="L265" s="89"/>
      <c r="M265" s="89"/>
      <c r="N265" s="95"/>
      <c r="O265" s="96"/>
    </row>
    <row r="266" spans="1:15" ht="21" customHeight="1" x14ac:dyDescent="0.25">
      <c r="A266" s="77">
        <f t="shared" si="6"/>
        <v>0</v>
      </c>
      <c r="B266" s="88"/>
      <c r="C266" s="89"/>
      <c r="D266" s="89"/>
      <c r="E266" s="90"/>
      <c r="F266" s="91"/>
      <c r="G266" s="92"/>
      <c r="H266" s="93"/>
      <c r="I266" s="94"/>
      <c r="J266" s="89"/>
      <c r="K266" s="89"/>
      <c r="L266" s="89"/>
      <c r="M266" s="89"/>
      <c r="N266" s="95"/>
      <c r="O266" s="96"/>
    </row>
    <row r="267" spans="1:15" ht="21" customHeight="1" x14ac:dyDescent="0.25">
      <c r="A267" s="77">
        <f t="shared" si="6"/>
        <v>0</v>
      </c>
      <c r="B267" s="88"/>
      <c r="C267" s="89"/>
      <c r="D267" s="89"/>
      <c r="E267" s="90"/>
      <c r="F267" s="91"/>
      <c r="G267" s="92"/>
      <c r="H267" s="93"/>
      <c r="I267" s="94"/>
      <c r="J267" s="89"/>
      <c r="K267" s="89"/>
      <c r="L267" s="89"/>
      <c r="M267" s="89"/>
      <c r="N267" s="95"/>
      <c r="O267" s="96"/>
    </row>
    <row r="268" spans="1:15" ht="21" customHeight="1" x14ac:dyDescent="0.25">
      <c r="A268" s="77">
        <f t="shared" si="6"/>
        <v>0</v>
      </c>
      <c r="B268" s="88"/>
      <c r="C268" s="89"/>
      <c r="D268" s="89"/>
      <c r="E268" s="90"/>
      <c r="F268" s="91"/>
      <c r="G268" s="92"/>
      <c r="H268" s="93"/>
      <c r="I268" s="94"/>
      <c r="J268" s="89"/>
      <c r="K268" s="89"/>
      <c r="L268" s="89"/>
      <c r="M268" s="89"/>
      <c r="N268" s="95"/>
      <c r="O268" s="96"/>
    </row>
    <row r="269" spans="1:15" ht="21" customHeight="1" x14ac:dyDescent="0.25">
      <c r="A269" s="77">
        <f t="shared" si="6"/>
        <v>0</v>
      </c>
      <c r="B269" s="88"/>
      <c r="C269" s="89"/>
      <c r="D269" s="89"/>
      <c r="E269" s="90"/>
      <c r="F269" s="91"/>
      <c r="G269" s="92"/>
      <c r="H269" s="93"/>
      <c r="I269" s="94"/>
      <c r="J269" s="89"/>
      <c r="K269" s="89"/>
      <c r="L269" s="89"/>
      <c r="M269" s="89"/>
      <c r="N269" s="95"/>
      <c r="O269" s="96"/>
    </row>
    <row r="270" spans="1:15" ht="21" customHeight="1" x14ac:dyDescent="0.25">
      <c r="A270" s="77">
        <f t="shared" si="6"/>
        <v>0</v>
      </c>
      <c r="B270" s="88"/>
      <c r="C270" s="89"/>
      <c r="D270" s="89"/>
      <c r="E270" s="90"/>
      <c r="F270" s="91"/>
      <c r="G270" s="92"/>
      <c r="H270" s="93"/>
      <c r="I270" s="94"/>
      <c r="J270" s="89"/>
      <c r="K270" s="89"/>
      <c r="L270" s="89"/>
      <c r="M270" s="89"/>
      <c r="N270" s="95"/>
      <c r="O270" s="96"/>
    </row>
    <row r="271" spans="1:15" ht="21" customHeight="1" x14ac:dyDescent="0.25">
      <c r="A271" s="77">
        <f t="shared" si="6"/>
        <v>0</v>
      </c>
      <c r="B271" s="88"/>
      <c r="C271" s="89"/>
      <c r="D271" s="89"/>
      <c r="E271" s="90"/>
      <c r="F271" s="91"/>
      <c r="G271" s="92"/>
      <c r="H271" s="93"/>
      <c r="I271" s="94"/>
      <c r="J271" s="89"/>
      <c r="K271" s="89"/>
      <c r="L271" s="89"/>
      <c r="M271" s="89"/>
      <c r="N271" s="95"/>
      <c r="O271" s="96"/>
    </row>
    <row r="272" spans="1:15" ht="21" customHeight="1" x14ac:dyDescent="0.25">
      <c r="A272" s="77">
        <f t="shared" si="6"/>
        <v>0</v>
      </c>
      <c r="B272" s="88"/>
      <c r="C272" s="89"/>
      <c r="D272" s="89"/>
      <c r="E272" s="90"/>
      <c r="F272" s="91"/>
      <c r="G272" s="92"/>
      <c r="H272" s="93"/>
      <c r="I272" s="94"/>
      <c r="J272" s="89"/>
      <c r="K272" s="89"/>
      <c r="L272" s="89"/>
      <c r="M272" s="89"/>
      <c r="N272" s="95"/>
      <c r="O272" s="96"/>
    </row>
    <row r="273" spans="1:15" ht="21" customHeight="1" x14ac:dyDescent="0.25">
      <c r="A273" s="77">
        <f t="shared" si="6"/>
        <v>0</v>
      </c>
      <c r="B273" s="88"/>
      <c r="C273" s="89"/>
      <c r="D273" s="89"/>
      <c r="E273" s="90"/>
      <c r="F273" s="91"/>
      <c r="G273" s="92"/>
      <c r="H273" s="93"/>
      <c r="I273" s="94"/>
      <c r="J273" s="89"/>
      <c r="K273" s="89"/>
      <c r="L273" s="89"/>
      <c r="M273" s="89"/>
      <c r="N273" s="95"/>
      <c r="O273" s="96"/>
    </row>
    <row r="274" spans="1:15" ht="21" customHeight="1" x14ac:dyDescent="0.25">
      <c r="A274" s="77">
        <f t="shared" si="6"/>
        <v>0</v>
      </c>
      <c r="B274" s="88"/>
      <c r="C274" s="89"/>
      <c r="D274" s="89"/>
      <c r="E274" s="90"/>
      <c r="F274" s="91"/>
      <c r="G274" s="92"/>
      <c r="H274" s="93"/>
      <c r="I274" s="94"/>
      <c r="J274" s="89"/>
      <c r="K274" s="89"/>
      <c r="L274" s="89"/>
      <c r="M274" s="89"/>
      <c r="N274" s="95"/>
      <c r="O274" s="96"/>
    </row>
    <row r="275" spans="1:15" ht="21" customHeight="1" x14ac:dyDescent="0.25">
      <c r="A275" s="77">
        <f t="shared" si="6"/>
        <v>0</v>
      </c>
      <c r="B275" s="88"/>
      <c r="C275" s="89"/>
      <c r="D275" s="89"/>
      <c r="E275" s="90"/>
      <c r="F275" s="91"/>
      <c r="G275" s="92"/>
      <c r="H275" s="93"/>
      <c r="I275" s="94"/>
      <c r="J275" s="89"/>
      <c r="K275" s="89"/>
      <c r="L275" s="89"/>
      <c r="M275" s="89"/>
      <c r="N275" s="95"/>
      <c r="O275" s="96"/>
    </row>
    <row r="276" spans="1:15" ht="21" customHeight="1" x14ac:dyDescent="0.25">
      <c r="A276" s="77">
        <f t="shared" si="6"/>
        <v>0</v>
      </c>
      <c r="B276" s="88"/>
      <c r="C276" s="89"/>
      <c r="D276" s="89"/>
      <c r="E276" s="90"/>
      <c r="F276" s="91"/>
      <c r="G276" s="92"/>
      <c r="H276" s="93"/>
      <c r="I276" s="94"/>
      <c r="J276" s="89"/>
      <c r="K276" s="89"/>
      <c r="L276" s="89"/>
      <c r="M276" s="89"/>
      <c r="N276" s="95"/>
      <c r="O276" s="96"/>
    </row>
    <row r="277" spans="1:15" ht="21" customHeight="1" x14ac:dyDescent="0.25">
      <c r="A277" s="77">
        <f t="shared" si="6"/>
        <v>0</v>
      </c>
      <c r="B277" s="88"/>
      <c r="C277" s="89"/>
      <c r="D277" s="89"/>
      <c r="E277" s="90"/>
      <c r="F277" s="91"/>
      <c r="G277" s="92"/>
      <c r="H277" s="93"/>
      <c r="I277" s="94"/>
      <c r="J277" s="89"/>
      <c r="K277" s="89"/>
      <c r="L277" s="89"/>
      <c r="M277" s="89"/>
      <c r="N277" s="95"/>
      <c r="O277" s="96"/>
    </row>
    <row r="278" spans="1:15" ht="21" customHeight="1" thickBot="1" x14ac:dyDescent="0.3">
      <c r="A278" s="77">
        <f t="shared" si="6"/>
        <v>0</v>
      </c>
      <c r="B278" s="105"/>
      <c r="C278" s="106"/>
      <c r="D278" s="106"/>
      <c r="E278" s="107"/>
      <c r="F278" s="108"/>
      <c r="G278" s="109"/>
      <c r="H278" s="110"/>
      <c r="I278" s="111"/>
      <c r="J278" s="106"/>
      <c r="K278" s="106"/>
      <c r="L278" s="106"/>
      <c r="M278" s="106"/>
      <c r="N278" s="112"/>
      <c r="O278" s="113"/>
    </row>
    <row r="279" spans="1:15" ht="21" customHeight="1" x14ac:dyDescent="0.25">
      <c r="A279" s="77">
        <f t="shared" ref="A279:A342" si="7">E279</f>
        <v>0</v>
      </c>
    </row>
    <row r="280" spans="1:15" x14ac:dyDescent="0.25">
      <c r="A280" s="77">
        <f t="shared" si="7"/>
        <v>0</v>
      </c>
    </row>
    <row r="281" spans="1:15" x14ac:dyDescent="0.25">
      <c r="A281" s="77">
        <f t="shared" si="7"/>
        <v>0</v>
      </c>
    </row>
    <row r="282" spans="1:15" x14ac:dyDescent="0.25">
      <c r="A282" s="77">
        <f t="shared" si="7"/>
        <v>0</v>
      </c>
    </row>
    <row r="283" spans="1:15" x14ac:dyDescent="0.25">
      <c r="A283" s="77">
        <f t="shared" si="7"/>
        <v>0</v>
      </c>
    </row>
    <row r="284" spans="1:15" x14ac:dyDescent="0.25">
      <c r="A284" s="77">
        <f t="shared" si="7"/>
        <v>0</v>
      </c>
    </row>
    <row r="285" spans="1:15" x14ac:dyDescent="0.25">
      <c r="A285" s="77">
        <f t="shared" si="7"/>
        <v>0</v>
      </c>
    </row>
    <row r="286" spans="1:15" x14ac:dyDescent="0.25">
      <c r="A286" s="77">
        <f t="shared" si="7"/>
        <v>0</v>
      </c>
    </row>
    <row r="287" spans="1:15" x14ac:dyDescent="0.25">
      <c r="A287" s="77">
        <f t="shared" si="7"/>
        <v>0</v>
      </c>
    </row>
    <row r="288" spans="1:15" x14ac:dyDescent="0.25">
      <c r="A288" s="77">
        <f t="shared" si="7"/>
        <v>0</v>
      </c>
    </row>
    <row r="289" spans="1:1" x14ac:dyDescent="0.25">
      <c r="A289" s="77">
        <f t="shared" si="7"/>
        <v>0</v>
      </c>
    </row>
    <row r="290" spans="1:1" x14ac:dyDescent="0.25">
      <c r="A290" s="77">
        <f t="shared" si="7"/>
        <v>0</v>
      </c>
    </row>
    <row r="291" spans="1:1" x14ac:dyDescent="0.25">
      <c r="A291" s="77">
        <f t="shared" si="7"/>
        <v>0</v>
      </c>
    </row>
    <row r="292" spans="1:1" x14ac:dyDescent="0.25">
      <c r="A292" s="77">
        <f t="shared" si="7"/>
        <v>0</v>
      </c>
    </row>
    <row r="293" spans="1:1" x14ac:dyDescent="0.25">
      <c r="A293" s="77">
        <f t="shared" si="7"/>
        <v>0</v>
      </c>
    </row>
    <row r="294" spans="1:1" x14ac:dyDescent="0.25">
      <c r="A294" s="77">
        <f t="shared" si="7"/>
        <v>0</v>
      </c>
    </row>
    <row r="295" spans="1:1" x14ac:dyDescent="0.25">
      <c r="A295" s="77">
        <f t="shared" si="7"/>
        <v>0</v>
      </c>
    </row>
    <row r="296" spans="1:1" x14ac:dyDescent="0.25">
      <c r="A296" s="77">
        <f t="shared" si="7"/>
        <v>0</v>
      </c>
    </row>
    <row r="297" spans="1:1" x14ac:dyDescent="0.25">
      <c r="A297" s="77">
        <f t="shared" si="7"/>
        <v>0</v>
      </c>
    </row>
    <row r="298" spans="1:1" x14ac:dyDescent="0.25">
      <c r="A298" s="77">
        <f t="shared" si="7"/>
        <v>0</v>
      </c>
    </row>
    <row r="299" spans="1:1" x14ac:dyDescent="0.25">
      <c r="A299" s="77">
        <f t="shared" si="7"/>
        <v>0</v>
      </c>
    </row>
    <row r="300" spans="1:1" x14ac:dyDescent="0.25">
      <c r="A300" s="77">
        <f t="shared" si="7"/>
        <v>0</v>
      </c>
    </row>
    <row r="301" spans="1:1" x14ac:dyDescent="0.25">
      <c r="A301" s="77">
        <f t="shared" si="7"/>
        <v>0</v>
      </c>
    </row>
    <row r="302" spans="1:1" x14ac:dyDescent="0.25">
      <c r="A302" s="77">
        <f t="shared" si="7"/>
        <v>0</v>
      </c>
    </row>
    <row r="303" spans="1:1" x14ac:dyDescent="0.25">
      <c r="A303" s="77">
        <f t="shared" si="7"/>
        <v>0</v>
      </c>
    </row>
    <row r="304" spans="1:1" x14ac:dyDescent="0.25">
      <c r="A304" s="77">
        <f t="shared" si="7"/>
        <v>0</v>
      </c>
    </row>
    <row r="305" spans="1:1" x14ac:dyDescent="0.25">
      <c r="A305" s="77">
        <f t="shared" si="7"/>
        <v>0</v>
      </c>
    </row>
    <row r="306" spans="1:1" x14ac:dyDescent="0.25">
      <c r="A306" s="77">
        <f t="shared" si="7"/>
        <v>0</v>
      </c>
    </row>
    <row r="307" spans="1:1" x14ac:dyDescent="0.25">
      <c r="A307" s="77">
        <f t="shared" si="7"/>
        <v>0</v>
      </c>
    </row>
    <row r="308" spans="1:1" x14ac:dyDescent="0.25">
      <c r="A308" s="77">
        <f t="shared" si="7"/>
        <v>0</v>
      </c>
    </row>
    <row r="309" spans="1:1" x14ac:dyDescent="0.25">
      <c r="A309" s="77">
        <f t="shared" si="7"/>
        <v>0</v>
      </c>
    </row>
    <row r="310" spans="1:1" x14ac:dyDescent="0.25">
      <c r="A310" s="77">
        <f t="shared" si="7"/>
        <v>0</v>
      </c>
    </row>
    <row r="311" spans="1:1" x14ac:dyDescent="0.25">
      <c r="A311" s="77">
        <f t="shared" si="7"/>
        <v>0</v>
      </c>
    </row>
    <row r="312" spans="1:1" x14ac:dyDescent="0.25">
      <c r="A312" s="77">
        <f t="shared" si="7"/>
        <v>0</v>
      </c>
    </row>
    <row r="313" spans="1:1" x14ac:dyDescent="0.25">
      <c r="A313" s="77">
        <f t="shared" si="7"/>
        <v>0</v>
      </c>
    </row>
    <row r="314" spans="1:1" x14ac:dyDescent="0.25">
      <c r="A314" s="77">
        <f t="shared" si="7"/>
        <v>0</v>
      </c>
    </row>
    <row r="315" spans="1:1" x14ac:dyDescent="0.25">
      <c r="A315" s="77">
        <f t="shared" si="7"/>
        <v>0</v>
      </c>
    </row>
    <row r="316" spans="1:1" x14ac:dyDescent="0.25">
      <c r="A316" s="77">
        <f t="shared" si="7"/>
        <v>0</v>
      </c>
    </row>
    <row r="317" spans="1:1" x14ac:dyDescent="0.25">
      <c r="A317" s="77">
        <f t="shared" si="7"/>
        <v>0</v>
      </c>
    </row>
    <row r="318" spans="1:1" x14ac:dyDescent="0.25">
      <c r="A318" s="77">
        <f t="shared" si="7"/>
        <v>0</v>
      </c>
    </row>
    <row r="319" spans="1:1" x14ac:dyDescent="0.25">
      <c r="A319" s="77">
        <f t="shared" si="7"/>
        <v>0</v>
      </c>
    </row>
    <row r="320" spans="1:1" x14ac:dyDescent="0.25">
      <c r="A320" s="77">
        <f t="shared" si="7"/>
        <v>0</v>
      </c>
    </row>
    <row r="321" spans="1:1" x14ac:dyDescent="0.25">
      <c r="A321" s="77">
        <f t="shared" si="7"/>
        <v>0</v>
      </c>
    </row>
    <row r="322" spans="1:1" x14ac:dyDescent="0.25">
      <c r="A322" s="77">
        <f t="shared" si="7"/>
        <v>0</v>
      </c>
    </row>
    <row r="323" spans="1:1" x14ac:dyDescent="0.25">
      <c r="A323" s="77">
        <f t="shared" si="7"/>
        <v>0</v>
      </c>
    </row>
    <row r="324" spans="1:1" x14ac:dyDescent="0.25">
      <c r="A324" s="77">
        <f t="shared" si="7"/>
        <v>0</v>
      </c>
    </row>
    <row r="325" spans="1:1" x14ac:dyDescent="0.25">
      <c r="A325" s="77">
        <f t="shared" si="7"/>
        <v>0</v>
      </c>
    </row>
    <row r="326" spans="1:1" x14ac:dyDescent="0.25">
      <c r="A326" s="77">
        <f t="shared" si="7"/>
        <v>0</v>
      </c>
    </row>
    <row r="327" spans="1:1" x14ac:dyDescent="0.25">
      <c r="A327" s="77">
        <f t="shared" si="7"/>
        <v>0</v>
      </c>
    </row>
    <row r="328" spans="1:1" x14ac:dyDescent="0.25">
      <c r="A328" s="77">
        <f t="shared" si="7"/>
        <v>0</v>
      </c>
    </row>
    <row r="329" spans="1:1" x14ac:dyDescent="0.25">
      <c r="A329" s="77">
        <f t="shared" si="7"/>
        <v>0</v>
      </c>
    </row>
    <row r="330" spans="1:1" x14ac:dyDescent="0.25">
      <c r="A330" s="77">
        <f t="shared" si="7"/>
        <v>0</v>
      </c>
    </row>
    <row r="331" spans="1:1" x14ac:dyDescent="0.25">
      <c r="A331" s="77">
        <f t="shared" si="7"/>
        <v>0</v>
      </c>
    </row>
    <row r="332" spans="1:1" x14ac:dyDescent="0.25">
      <c r="A332" s="77">
        <f t="shared" si="7"/>
        <v>0</v>
      </c>
    </row>
    <row r="333" spans="1:1" x14ac:dyDescent="0.25">
      <c r="A333" s="77">
        <f t="shared" si="7"/>
        <v>0</v>
      </c>
    </row>
    <row r="334" spans="1:1" x14ac:dyDescent="0.25">
      <c r="A334" s="77">
        <f t="shared" si="7"/>
        <v>0</v>
      </c>
    </row>
    <row r="335" spans="1:1" x14ac:dyDescent="0.25">
      <c r="A335" s="77">
        <f t="shared" si="7"/>
        <v>0</v>
      </c>
    </row>
    <row r="336" spans="1:1" x14ac:dyDescent="0.25">
      <c r="A336" s="77">
        <f t="shared" si="7"/>
        <v>0</v>
      </c>
    </row>
    <row r="337" spans="1:1" x14ac:dyDescent="0.25">
      <c r="A337" s="77">
        <f t="shared" si="7"/>
        <v>0</v>
      </c>
    </row>
    <row r="338" spans="1:1" x14ac:dyDescent="0.25">
      <c r="A338" s="77">
        <f t="shared" si="7"/>
        <v>0</v>
      </c>
    </row>
    <row r="339" spans="1:1" x14ac:dyDescent="0.25">
      <c r="A339" s="77">
        <f t="shared" si="7"/>
        <v>0</v>
      </c>
    </row>
    <row r="340" spans="1:1" x14ac:dyDescent="0.25">
      <c r="A340" s="77">
        <f t="shared" si="7"/>
        <v>0</v>
      </c>
    </row>
    <row r="341" spans="1:1" x14ac:dyDescent="0.25">
      <c r="A341" s="77">
        <f t="shared" si="7"/>
        <v>0</v>
      </c>
    </row>
    <row r="342" spans="1:1" x14ac:dyDescent="0.25">
      <c r="A342" s="77">
        <f t="shared" si="7"/>
        <v>0</v>
      </c>
    </row>
    <row r="343" spans="1:1" x14ac:dyDescent="0.25">
      <c r="A343" s="77">
        <f t="shared" ref="A343:A406" si="8">E343</f>
        <v>0</v>
      </c>
    </row>
    <row r="344" spans="1:1" x14ac:dyDescent="0.25">
      <c r="A344" s="77">
        <f t="shared" si="8"/>
        <v>0</v>
      </c>
    </row>
    <row r="345" spans="1:1" x14ac:dyDescent="0.25">
      <c r="A345" s="77">
        <f t="shared" si="8"/>
        <v>0</v>
      </c>
    </row>
    <row r="346" spans="1:1" x14ac:dyDescent="0.25">
      <c r="A346" s="77">
        <f t="shared" si="8"/>
        <v>0</v>
      </c>
    </row>
    <row r="347" spans="1:1" x14ac:dyDescent="0.25">
      <c r="A347" s="77">
        <f t="shared" si="8"/>
        <v>0</v>
      </c>
    </row>
    <row r="348" spans="1:1" x14ac:dyDescent="0.25">
      <c r="A348" s="77">
        <f t="shared" si="8"/>
        <v>0</v>
      </c>
    </row>
    <row r="349" spans="1:1" x14ac:dyDescent="0.25">
      <c r="A349" s="77">
        <f t="shared" si="8"/>
        <v>0</v>
      </c>
    </row>
    <row r="350" spans="1:1" x14ac:dyDescent="0.25">
      <c r="A350" s="77">
        <f t="shared" si="8"/>
        <v>0</v>
      </c>
    </row>
    <row r="351" spans="1:1" x14ac:dyDescent="0.25">
      <c r="A351" s="77">
        <f t="shared" si="8"/>
        <v>0</v>
      </c>
    </row>
    <row r="352" spans="1:1" x14ac:dyDescent="0.25">
      <c r="A352" s="77">
        <f t="shared" si="8"/>
        <v>0</v>
      </c>
    </row>
    <row r="353" spans="1:1" x14ac:dyDescent="0.25">
      <c r="A353" s="77">
        <f t="shared" si="8"/>
        <v>0</v>
      </c>
    </row>
    <row r="354" spans="1:1" x14ac:dyDescent="0.25">
      <c r="A354" s="77">
        <f t="shared" si="8"/>
        <v>0</v>
      </c>
    </row>
    <row r="355" spans="1:1" x14ac:dyDescent="0.25">
      <c r="A355" s="77">
        <f t="shared" si="8"/>
        <v>0</v>
      </c>
    </row>
    <row r="356" spans="1:1" x14ac:dyDescent="0.25">
      <c r="A356" s="77">
        <f t="shared" si="8"/>
        <v>0</v>
      </c>
    </row>
    <row r="357" spans="1:1" x14ac:dyDescent="0.25">
      <c r="A357" s="77">
        <f t="shared" si="8"/>
        <v>0</v>
      </c>
    </row>
    <row r="358" spans="1:1" x14ac:dyDescent="0.25">
      <c r="A358" s="77">
        <f t="shared" si="8"/>
        <v>0</v>
      </c>
    </row>
    <row r="359" spans="1:1" x14ac:dyDescent="0.25">
      <c r="A359" s="77">
        <f t="shared" si="8"/>
        <v>0</v>
      </c>
    </row>
    <row r="360" spans="1:1" x14ac:dyDescent="0.25">
      <c r="A360" s="77">
        <f t="shared" si="8"/>
        <v>0</v>
      </c>
    </row>
    <row r="361" spans="1:1" x14ac:dyDescent="0.25">
      <c r="A361" s="77">
        <f t="shared" si="8"/>
        <v>0</v>
      </c>
    </row>
    <row r="362" spans="1:1" x14ac:dyDescent="0.25">
      <c r="A362" s="77">
        <f t="shared" si="8"/>
        <v>0</v>
      </c>
    </row>
    <row r="363" spans="1:1" x14ac:dyDescent="0.25">
      <c r="A363" s="77">
        <f t="shared" si="8"/>
        <v>0</v>
      </c>
    </row>
    <row r="364" spans="1:1" x14ac:dyDescent="0.25">
      <c r="A364" s="77">
        <f t="shared" si="8"/>
        <v>0</v>
      </c>
    </row>
    <row r="365" spans="1:1" x14ac:dyDescent="0.25">
      <c r="A365" s="77">
        <f t="shared" si="8"/>
        <v>0</v>
      </c>
    </row>
    <row r="366" spans="1:1" x14ac:dyDescent="0.25">
      <c r="A366" s="77">
        <f t="shared" si="8"/>
        <v>0</v>
      </c>
    </row>
    <row r="367" spans="1:1" x14ac:dyDescent="0.25">
      <c r="A367" s="77">
        <f t="shared" si="8"/>
        <v>0</v>
      </c>
    </row>
    <row r="368" spans="1:1" x14ac:dyDescent="0.25">
      <c r="A368" s="77">
        <f t="shared" si="8"/>
        <v>0</v>
      </c>
    </row>
    <row r="369" spans="1:1" x14ac:dyDescent="0.25">
      <c r="A369" s="77">
        <f t="shared" si="8"/>
        <v>0</v>
      </c>
    </row>
    <row r="370" spans="1:1" x14ac:dyDescent="0.25">
      <c r="A370" s="77">
        <f t="shared" si="8"/>
        <v>0</v>
      </c>
    </row>
    <row r="371" spans="1:1" x14ac:dyDescent="0.25">
      <c r="A371" s="77">
        <f t="shared" si="8"/>
        <v>0</v>
      </c>
    </row>
    <row r="372" spans="1:1" x14ac:dyDescent="0.25">
      <c r="A372" s="77">
        <f t="shared" si="8"/>
        <v>0</v>
      </c>
    </row>
    <row r="373" spans="1:1" x14ac:dyDescent="0.25">
      <c r="A373" s="77">
        <f t="shared" si="8"/>
        <v>0</v>
      </c>
    </row>
    <row r="374" spans="1:1" x14ac:dyDescent="0.25">
      <c r="A374" s="77">
        <f t="shared" si="8"/>
        <v>0</v>
      </c>
    </row>
    <row r="375" spans="1:1" x14ac:dyDescent="0.25">
      <c r="A375" s="77">
        <f t="shared" si="8"/>
        <v>0</v>
      </c>
    </row>
    <row r="376" spans="1:1" x14ac:dyDescent="0.25">
      <c r="A376" s="77">
        <f t="shared" si="8"/>
        <v>0</v>
      </c>
    </row>
    <row r="377" spans="1:1" x14ac:dyDescent="0.25">
      <c r="A377" s="77">
        <f t="shared" si="8"/>
        <v>0</v>
      </c>
    </row>
    <row r="378" spans="1:1" x14ac:dyDescent="0.25">
      <c r="A378" s="77">
        <f t="shared" si="8"/>
        <v>0</v>
      </c>
    </row>
    <row r="379" spans="1:1" x14ac:dyDescent="0.25">
      <c r="A379" s="77">
        <f t="shared" si="8"/>
        <v>0</v>
      </c>
    </row>
    <row r="380" spans="1:1" x14ac:dyDescent="0.25">
      <c r="A380" s="77">
        <f t="shared" si="8"/>
        <v>0</v>
      </c>
    </row>
    <row r="381" spans="1:1" x14ac:dyDescent="0.25">
      <c r="A381" s="77">
        <f t="shared" si="8"/>
        <v>0</v>
      </c>
    </row>
    <row r="382" spans="1:1" x14ac:dyDescent="0.25">
      <c r="A382" s="77">
        <f t="shared" si="8"/>
        <v>0</v>
      </c>
    </row>
    <row r="383" spans="1:1" x14ac:dyDescent="0.25">
      <c r="A383" s="77">
        <f t="shared" si="8"/>
        <v>0</v>
      </c>
    </row>
    <row r="384" spans="1:1" x14ac:dyDescent="0.25">
      <c r="A384" s="77">
        <f t="shared" si="8"/>
        <v>0</v>
      </c>
    </row>
    <row r="385" spans="1:1" x14ac:dyDescent="0.25">
      <c r="A385" s="77">
        <f t="shared" si="8"/>
        <v>0</v>
      </c>
    </row>
    <row r="386" spans="1:1" x14ac:dyDescent="0.25">
      <c r="A386" s="77">
        <f t="shared" si="8"/>
        <v>0</v>
      </c>
    </row>
    <row r="387" spans="1:1" x14ac:dyDescent="0.25">
      <c r="A387" s="77">
        <f t="shared" si="8"/>
        <v>0</v>
      </c>
    </row>
    <row r="388" spans="1:1" x14ac:dyDescent="0.25">
      <c r="A388" s="77">
        <f t="shared" si="8"/>
        <v>0</v>
      </c>
    </row>
    <row r="389" spans="1:1" x14ac:dyDescent="0.25">
      <c r="A389" s="77">
        <f t="shared" si="8"/>
        <v>0</v>
      </c>
    </row>
    <row r="390" spans="1:1" x14ac:dyDescent="0.25">
      <c r="A390" s="77">
        <f t="shared" si="8"/>
        <v>0</v>
      </c>
    </row>
    <row r="391" spans="1:1" x14ac:dyDescent="0.25">
      <c r="A391" s="77">
        <f t="shared" si="8"/>
        <v>0</v>
      </c>
    </row>
    <row r="392" spans="1:1" x14ac:dyDescent="0.25">
      <c r="A392" s="77">
        <f t="shared" si="8"/>
        <v>0</v>
      </c>
    </row>
    <row r="393" spans="1:1" x14ac:dyDescent="0.25">
      <c r="A393" s="77">
        <f t="shared" si="8"/>
        <v>0</v>
      </c>
    </row>
    <row r="394" spans="1:1" x14ac:dyDescent="0.25">
      <c r="A394" s="77">
        <f t="shared" si="8"/>
        <v>0</v>
      </c>
    </row>
    <row r="395" spans="1:1" x14ac:dyDescent="0.25">
      <c r="A395" s="77">
        <f t="shared" si="8"/>
        <v>0</v>
      </c>
    </row>
    <row r="396" spans="1:1" x14ac:dyDescent="0.25">
      <c r="A396" s="77">
        <f t="shared" si="8"/>
        <v>0</v>
      </c>
    </row>
    <row r="397" spans="1:1" x14ac:dyDescent="0.25">
      <c r="A397" s="77">
        <f t="shared" si="8"/>
        <v>0</v>
      </c>
    </row>
    <row r="398" spans="1:1" x14ac:dyDescent="0.25">
      <c r="A398" s="77">
        <f t="shared" si="8"/>
        <v>0</v>
      </c>
    </row>
    <row r="399" spans="1:1" x14ac:dyDescent="0.25">
      <c r="A399" s="77">
        <f t="shared" si="8"/>
        <v>0</v>
      </c>
    </row>
    <row r="400" spans="1:1" x14ac:dyDescent="0.25">
      <c r="A400" s="77">
        <f t="shared" si="8"/>
        <v>0</v>
      </c>
    </row>
    <row r="401" spans="1:1" x14ac:dyDescent="0.25">
      <c r="A401" s="77">
        <f t="shared" si="8"/>
        <v>0</v>
      </c>
    </row>
    <row r="402" spans="1:1" x14ac:dyDescent="0.25">
      <c r="A402" s="77">
        <f t="shared" si="8"/>
        <v>0</v>
      </c>
    </row>
    <row r="403" spans="1:1" x14ac:dyDescent="0.25">
      <c r="A403" s="77">
        <f t="shared" si="8"/>
        <v>0</v>
      </c>
    </row>
    <row r="404" spans="1:1" x14ac:dyDescent="0.25">
      <c r="A404" s="77">
        <f t="shared" si="8"/>
        <v>0</v>
      </c>
    </row>
    <row r="405" spans="1:1" x14ac:dyDescent="0.25">
      <c r="A405" s="77">
        <f t="shared" si="8"/>
        <v>0</v>
      </c>
    </row>
    <row r="406" spans="1:1" x14ac:dyDescent="0.25">
      <c r="A406" s="77">
        <f t="shared" si="8"/>
        <v>0</v>
      </c>
    </row>
    <row r="407" spans="1:1" x14ac:dyDescent="0.25">
      <c r="A407" s="77">
        <f t="shared" ref="A407:A470" si="9">E407</f>
        <v>0</v>
      </c>
    </row>
    <row r="408" spans="1:1" x14ac:dyDescent="0.25">
      <c r="A408" s="77">
        <f t="shared" si="9"/>
        <v>0</v>
      </c>
    </row>
    <row r="409" spans="1:1" x14ac:dyDescent="0.25">
      <c r="A409" s="77">
        <f t="shared" si="9"/>
        <v>0</v>
      </c>
    </row>
    <row r="410" spans="1:1" x14ac:dyDescent="0.25">
      <c r="A410" s="77">
        <f t="shared" si="9"/>
        <v>0</v>
      </c>
    </row>
    <row r="411" spans="1:1" x14ac:dyDescent="0.25">
      <c r="A411" s="77">
        <f t="shared" si="9"/>
        <v>0</v>
      </c>
    </row>
    <row r="412" spans="1:1" x14ac:dyDescent="0.25">
      <c r="A412" s="77">
        <f t="shared" si="9"/>
        <v>0</v>
      </c>
    </row>
    <row r="413" spans="1:1" x14ac:dyDescent="0.25">
      <c r="A413" s="77">
        <f t="shared" si="9"/>
        <v>0</v>
      </c>
    </row>
    <row r="414" spans="1:1" x14ac:dyDescent="0.25">
      <c r="A414" s="77">
        <f t="shared" si="9"/>
        <v>0</v>
      </c>
    </row>
    <row r="415" spans="1:1" x14ac:dyDescent="0.25">
      <c r="A415" s="77">
        <f t="shared" si="9"/>
        <v>0</v>
      </c>
    </row>
    <row r="416" spans="1:1" x14ac:dyDescent="0.25">
      <c r="A416" s="77">
        <f t="shared" si="9"/>
        <v>0</v>
      </c>
    </row>
    <row r="417" spans="1:1" x14ac:dyDescent="0.25">
      <c r="A417" s="77">
        <f t="shared" si="9"/>
        <v>0</v>
      </c>
    </row>
    <row r="418" spans="1:1" x14ac:dyDescent="0.25">
      <c r="A418" s="77">
        <f t="shared" si="9"/>
        <v>0</v>
      </c>
    </row>
    <row r="419" spans="1:1" x14ac:dyDescent="0.25">
      <c r="A419" s="77">
        <f t="shared" si="9"/>
        <v>0</v>
      </c>
    </row>
    <row r="420" spans="1:1" x14ac:dyDescent="0.25">
      <c r="A420" s="77">
        <f t="shared" si="9"/>
        <v>0</v>
      </c>
    </row>
    <row r="421" spans="1:1" x14ac:dyDescent="0.25">
      <c r="A421" s="77">
        <f t="shared" si="9"/>
        <v>0</v>
      </c>
    </row>
    <row r="422" spans="1:1" x14ac:dyDescent="0.25">
      <c r="A422" s="77">
        <f t="shared" si="9"/>
        <v>0</v>
      </c>
    </row>
    <row r="423" spans="1:1" x14ac:dyDescent="0.25">
      <c r="A423" s="77">
        <f t="shared" si="9"/>
        <v>0</v>
      </c>
    </row>
    <row r="424" spans="1:1" x14ac:dyDescent="0.25">
      <c r="A424" s="77">
        <f t="shared" si="9"/>
        <v>0</v>
      </c>
    </row>
    <row r="425" spans="1:1" x14ac:dyDescent="0.25">
      <c r="A425" s="77">
        <f t="shared" si="9"/>
        <v>0</v>
      </c>
    </row>
    <row r="426" spans="1:1" x14ac:dyDescent="0.25">
      <c r="A426" s="77">
        <f t="shared" si="9"/>
        <v>0</v>
      </c>
    </row>
    <row r="427" spans="1:1" x14ac:dyDescent="0.25">
      <c r="A427" s="77">
        <f t="shared" si="9"/>
        <v>0</v>
      </c>
    </row>
    <row r="428" spans="1:1" x14ac:dyDescent="0.25">
      <c r="A428" s="77">
        <f t="shared" si="9"/>
        <v>0</v>
      </c>
    </row>
    <row r="429" spans="1:1" x14ac:dyDescent="0.25">
      <c r="A429" s="77">
        <f t="shared" si="9"/>
        <v>0</v>
      </c>
    </row>
    <row r="430" spans="1:1" x14ac:dyDescent="0.25">
      <c r="A430" s="77">
        <f t="shared" si="9"/>
        <v>0</v>
      </c>
    </row>
    <row r="431" spans="1:1" x14ac:dyDescent="0.25">
      <c r="A431" s="77">
        <f t="shared" si="9"/>
        <v>0</v>
      </c>
    </row>
    <row r="432" spans="1:1" x14ac:dyDescent="0.25">
      <c r="A432" s="77">
        <f t="shared" si="9"/>
        <v>0</v>
      </c>
    </row>
    <row r="433" spans="1:1" x14ac:dyDescent="0.25">
      <c r="A433" s="77">
        <f t="shared" si="9"/>
        <v>0</v>
      </c>
    </row>
    <row r="434" spans="1:1" x14ac:dyDescent="0.25">
      <c r="A434" s="77">
        <f t="shared" si="9"/>
        <v>0</v>
      </c>
    </row>
    <row r="435" spans="1:1" x14ac:dyDescent="0.25">
      <c r="A435" s="77">
        <f t="shared" si="9"/>
        <v>0</v>
      </c>
    </row>
    <row r="436" spans="1:1" x14ac:dyDescent="0.25">
      <c r="A436" s="77">
        <f t="shared" si="9"/>
        <v>0</v>
      </c>
    </row>
    <row r="437" spans="1:1" x14ac:dyDescent="0.25">
      <c r="A437" s="77">
        <f t="shared" si="9"/>
        <v>0</v>
      </c>
    </row>
    <row r="438" spans="1:1" x14ac:dyDescent="0.25">
      <c r="A438" s="77">
        <f t="shared" si="9"/>
        <v>0</v>
      </c>
    </row>
    <row r="439" spans="1:1" x14ac:dyDescent="0.25">
      <c r="A439" s="77">
        <f t="shared" si="9"/>
        <v>0</v>
      </c>
    </row>
    <row r="440" spans="1:1" x14ac:dyDescent="0.25">
      <c r="A440" s="77">
        <f t="shared" si="9"/>
        <v>0</v>
      </c>
    </row>
    <row r="441" spans="1:1" x14ac:dyDescent="0.25">
      <c r="A441" s="77">
        <f t="shared" si="9"/>
        <v>0</v>
      </c>
    </row>
    <row r="442" spans="1:1" x14ac:dyDescent="0.25">
      <c r="A442" s="77">
        <f t="shared" si="9"/>
        <v>0</v>
      </c>
    </row>
    <row r="443" spans="1:1" x14ac:dyDescent="0.25">
      <c r="A443" s="77">
        <f t="shared" si="9"/>
        <v>0</v>
      </c>
    </row>
    <row r="444" spans="1:1" x14ac:dyDescent="0.25">
      <c r="A444" s="77">
        <f t="shared" si="9"/>
        <v>0</v>
      </c>
    </row>
    <row r="445" spans="1:1" x14ac:dyDescent="0.25">
      <c r="A445" s="77">
        <f t="shared" si="9"/>
        <v>0</v>
      </c>
    </row>
    <row r="446" spans="1:1" x14ac:dyDescent="0.25">
      <c r="A446" s="77">
        <f t="shared" si="9"/>
        <v>0</v>
      </c>
    </row>
    <row r="447" spans="1:1" x14ac:dyDescent="0.25">
      <c r="A447" s="77">
        <f t="shared" si="9"/>
        <v>0</v>
      </c>
    </row>
    <row r="448" spans="1:1" x14ac:dyDescent="0.25">
      <c r="A448" s="77">
        <f t="shared" si="9"/>
        <v>0</v>
      </c>
    </row>
    <row r="449" spans="1:1" x14ac:dyDescent="0.25">
      <c r="A449" s="77">
        <f t="shared" si="9"/>
        <v>0</v>
      </c>
    </row>
    <row r="450" spans="1:1" x14ac:dyDescent="0.25">
      <c r="A450" s="77">
        <f t="shared" si="9"/>
        <v>0</v>
      </c>
    </row>
    <row r="451" spans="1:1" x14ac:dyDescent="0.25">
      <c r="A451" s="77">
        <f t="shared" si="9"/>
        <v>0</v>
      </c>
    </row>
    <row r="452" spans="1:1" x14ac:dyDescent="0.25">
      <c r="A452" s="77">
        <f t="shared" si="9"/>
        <v>0</v>
      </c>
    </row>
    <row r="453" spans="1:1" x14ac:dyDescent="0.25">
      <c r="A453" s="77">
        <f t="shared" si="9"/>
        <v>0</v>
      </c>
    </row>
    <row r="454" spans="1:1" x14ac:dyDescent="0.25">
      <c r="A454" s="77">
        <f t="shared" si="9"/>
        <v>0</v>
      </c>
    </row>
    <row r="455" spans="1:1" x14ac:dyDescent="0.25">
      <c r="A455" s="77">
        <f t="shared" si="9"/>
        <v>0</v>
      </c>
    </row>
    <row r="456" spans="1:1" x14ac:dyDescent="0.25">
      <c r="A456" s="77">
        <f t="shared" si="9"/>
        <v>0</v>
      </c>
    </row>
    <row r="457" spans="1:1" x14ac:dyDescent="0.25">
      <c r="A457" s="77">
        <f t="shared" si="9"/>
        <v>0</v>
      </c>
    </row>
    <row r="458" spans="1:1" x14ac:dyDescent="0.25">
      <c r="A458" s="77">
        <f t="shared" si="9"/>
        <v>0</v>
      </c>
    </row>
    <row r="459" spans="1:1" x14ac:dyDescent="0.25">
      <c r="A459" s="77">
        <f t="shared" si="9"/>
        <v>0</v>
      </c>
    </row>
    <row r="460" spans="1:1" x14ac:dyDescent="0.25">
      <c r="A460" s="77">
        <f t="shared" si="9"/>
        <v>0</v>
      </c>
    </row>
    <row r="461" spans="1:1" x14ac:dyDescent="0.25">
      <c r="A461" s="77">
        <f t="shared" si="9"/>
        <v>0</v>
      </c>
    </row>
    <row r="462" spans="1:1" x14ac:dyDescent="0.25">
      <c r="A462" s="77">
        <f t="shared" si="9"/>
        <v>0</v>
      </c>
    </row>
    <row r="463" spans="1:1" x14ac:dyDescent="0.25">
      <c r="A463" s="77">
        <f t="shared" si="9"/>
        <v>0</v>
      </c>
    </row>
    <row r="464" spans="1:1" x14ac:dyDescent="0.25">
      <c r="A464" s="77">
        <f t="shared" si="9"/>
        <v>0</v>
      </c>
    </row>
    <row r="465" spans="1:1" x14ac:dyDescent="0.25">
      <c r="A465" s="77">
        <f t="shared" si="9"/>
        <v>0</v>
      </c>
    </row>
    <row r="466" spans="1:1" x14ac:dyDescent="0.25">
      <c r="A466" s="77">
        <f t="shared" si="9"/>
        <v>0</v>
      </c>
    </row>
    <row r="467" spans="1:1" x14ac:dyDescent="0.25">
      <c r="A467" s="77">
        <f t="shared" si="9"/>
        <v>0</v>
      </c>
    </row>
    <row r="468" spans="1:1" x14ac:dyDescent="0.25">
      <c r="A468" s="77">
        <f t="shared" si="9"/>
        <v>0</v>
      </c>
    </row>
    <row r="469" spans="1:1" x14ac:dyDescent="0.25">
      <c r="A469" s="77">
        <f t="shared" si="9"/>
        <v>0</v>
      </c>
    </row>
    <row r="470" spans="1:1" x14ac:dyDescent="0.25">
      <c r="A470" s="77">
        <f t="shared" si="9"/>
        <v>0</v>
      </c>
    </row>
    <row r="471" spans="1:1" x14ac:dyDescent="0.25">
      <c r="A471" s="77">
        <f t="shared" ref="A471:A534" si="10">E471</f>
        <v>0</v>
      </c>
    </row>
    <row r="472" spans="1:1" x14ac:dyDescent="0.25">
      <c r="A472" s="77">
        <f t="shared" si="10"/>
        <v>0</v>
      </c>
    </row>
    <row r="473" spans="1:1" x14ac:dyDescent="0.25">
      <c r="A473" s="77">
        <f t="shared" si="10"/>
        <v>0</v>
      </c>
    </row>
    <row r="474" spans="1:1" x14ac:dyDescent="0.25">
      <c r="A474" s="77">
        <f t="shared" si="10"/>
        <v>0</v>
      </c>
    </row>
    <row r="475" spans="1:1" x14ac:dyDescent="0.25">
      <c r="A475" s="77">
        <f t="shared" si="10"/>
        <v>0</v>
      </c>
    </row>
    <row r="476" spans="1:1" x14ac:dyDescent="0.25">
      <c r="A476" s="77">
        <f t="shared" si="10"/>
        <v>0</v>
      </c>
    </row>
    <row r="477" spans="1:1" x14ac:dyDescent="0.25">
      <c r="A477" s="77">
        <f t="shared" si="10"/>
        <v>0</v>
      </c>
    </row>
    <row r="478" spans="1:1" x14ac:dyDescent="0.25">
      <c r="A478" s="77">
        <f t="shared" si="10"/>
        <v>0</v>
      </c>
    </row>
    <row r="479" spans="1:1" x14ac:dyDescent="0.25">
      <c r="A479" s="77">
        <f t="shared" si="10"/>
        <v>0</v>
      </c>
    </row>
    <row r="480" spans="1:1" x14ac:dyDescent="0.25">
      <c r="A480" s="77">
        <f t="shared" si="10"/>
        <v>0</v>
      </c>
    </row>
    <row r="481" spans="1:1" x14ac:dyDescent="0.25">
      <c r="A481" s="77">
        <f t="shared" si="10"/>
        <v>0</v>
      </c>
    </row>
    <row r="482" spans="1:1" x14ac:dyDescent="0.25">
      <c r="A482" s="77">
        <f t="shared" si="10"/>
        <v>0</v>
      </c>
    </row>
    <row r="483" spans="1:1" x14ac:dyDescent="0.25">
      <c r="A483" s="77">
        <f t="shared" si="10"/>
        <v>0</v>
      </c>
    </row>
    <row r="484" spans="1:1" x14ac:dyDescent="0.25">
      <c r="A484" s="77">
        <f t="shared" si="10"/>
        <v>0</v>
      </c>
    </row>
    <row r="485" spans="1:1" x14ac:dyDescent="0.25">
      <c r="A485" s="77">
        <f t="shared" si="10"/>
        <v>0</v>
      </c>
    </row>
    <row r="486" spans="1:1" x14ac:dyDescent="0.25">
      <c r="A486" s="77">
        <f t="shared" si="10"/>
        <v>0</v>
      </c>
    </row>
    <row r="487" spans="1:1" x14ac:dyDescent="0.25">
      <c r="A487" s="77">
        <f t="shared" si="10"/>
        <v>0</v>
      </c>
    </row>
    <row r="488" spans="1:1" x14ac:dyDescent="0.25">
      <c r="A488" s="77">
        <f t="shared" si="10"/>
        <v>0</v>
      </c>
    </row>
    <row r="489" spans="1:1" x14ac:dyDescent="0.25">
      <c r="A489" s="77">
        <f t="shared" si="10"/>
        <v>0</v>
      </c>
    </row>
    <row r="490" spans="1:1" x14ac:dyDescent="0.25">
      <c r="A490" s="77">
        <f t="shared" si="10"/>
        <v>0</v>
      </c>
    </row>
    <row r="491" spans="1:1" x14ac:dyDescent="0.25">
      <c r="A491" s="77">
        <f t="shared" si="10"/>
        <v>0</v>
      </c>
    </row>
    <row r="492" spans="1:1" x14ac:dyDescent="0.25">
      <c r="A492" s="77">
        <f t="shared" si="10"/>
        <v>0</v>
      </c>
    </row>
    <row r="493" spans="1:1" x14ac:dyDescent="0.25">
      <c r="A493" s="77">
        <f t="shared" si="10"/>
        <v>0</v>
      </c>
    </row>
    <row r="494" spans="1:1" x14ac:dyDescent="0.25">
      <c r="A494" s="77">
        <f t="shared" si="10"/>
        <v>0</v>
      </c>
    </row>
    <row r="495" spans="1:1" x14ac:dyDescent="0.25">
      <c r="A495" s="77">
        <f t="shared" si="10"/>
        <v>0</v>
      </c>
    </row>
    <row r="496" spans="1:1" x14ac:dyDescent="0.25">
      <c r="A496" s="77">
        <f t="shared" si="10"/>
        <v>0</v>
      </c>
    </row>
    <row r="497" spans="1:1" x14ac:dyDescent="0.25">
      <c r="A497" s="77">
        <f t="shared" si="10"/>
        <v>0</v>
      </c>
    </row>
    <row r="498" spans="1:1" x14ac:dyDescent="0.25">
      <c r="A498" s="77">
        <f t="shared" si="10"/>
        <v>0</v>
      </c>
    </row>
    <row r="499" spans="1:1" x14ac:dyDescent="0.25">
      <c r="A499" s="77">
        <f t="shared" si="10"/>
        <v>0</v>
      </c>
    </row>
    <row r="500" spans="1:1" x14ac:dyDescent="0.25">
      <c r="A500" s="77">
        <f t="shared" si="10"/>
        <v>0</v>
      </c>
    </row>
    <row r="501" spans="1:1" x14ac:dyDescent="0.25">
      <c r="A501" s="77">
        <f t="shared" si="10"/>
        <v>0</v>
      </c>
    </row>
    <row r="502" spans="1:1" x14ac:dyDescent="0.25">
      <c r="A502" s="77">
        <f t="shared" si="10"/>
        <v>0</v>
      </c>
    </row>
    <row r="503" spans="1:1" x14ac:dyDescent="0.25">
      <c r="A503" s="77">
        <f t="shared" si="10"/>
        <v>0</v>
      </c>
    </row>
    <row r="504" spans="1:1" x14ac:dyDescent="0.25">
      <c r="A504" s="77">
        <f t="shared" si="10"/>
        <v>0</v>
      </c>
    </row>
    <row r="505" spans="1:1" x14ac:dyDescent="0.25">
      <c r="A505" s="77">
        <f t="shared" si="10"/>
        <v>0</v>
      </c>
    </row>
    <row r="506" spans="1:1" x14ac:dyDescent="0.25">
      <c r="A506" s="77">
        <f t="shared" si="10"/>
        <v>0</v>
      </c>
    </row>
    <row r="507" spans="1:1" x14ac:dyDescent="0.25">
      <c r="A507" s="77">
        <f t="shared" si="10"/>
        <v>0</v>
      </c>
    </row>
    <row r="508" spans="1:1" x14ac:dyDescent="0.25">
      <c r="A508" s="77">
        <f t="shared" si="10"/>
        <v>0</v>
      </c>
    </row>
    <row r="509" spans="1:1" x14ac:dyDescent="0.25">
      <c r="A509" s="77">
        <f t="shared" si="10"/>
        <v>0</v>
      </c>
    </row>
    <row r="510" spans="1:1" x14ac:dyDescent="0.25">
      <c r="A510" s="77">
        <f t="shared" si="10"/>
        <v>0</v>
      </c>
    </row>
    <row r="511" spans="1:1" x14ac:dyDescent="0.25">
      <c r="A511" s="77">
        <f t="shared" si="10"/>
        <v>0</v>
      </c>
    </row>
    <row r="512" spans="1:1" x14ac:dyDescent="0.25">
      <c r="A512" s="77">
        <f t="shared" si="10"/>
        <v>0</v>
      </c>
    </row>
    <row r="513" spans="1:1" x14ac:dyDescent="0.25">
      <c r="A513" s="77">
        <f t="shared" si="10"/>
        <v>0</v>
      </c>
    </row>
    <row r="514" spans="1:1" x14ac:dyDescent="0.25">
      <c r="A514" s="77">
        <f t="shared" si="10"/>
        <v>0</v>
      </c>
    </row>
    <row r="515" spans="1:1" x14ac:dyDescent="0.25">
      <c r="A515" s="77">
        <f t="shared" si="10"/>
        <v>0</v>
      </c>
    </row>
    <row r="516" spans="1:1" x14ac:dyDescent="0.25">
      <c r="A516" s="77">
        <f t="shared" si="10"/>
        <v>0</v>
      </c>
    </row>
    <row r="517" spans="1:1" x14ac:dyDescent="0.25">
      <c r="A517" s="77">
        <f t="shared" si="10"/>
        <v>0</v>
      </c>
    </row>
    <row r="518" spans="1:1" x14ac:dyDescent="0.25">
      <c r="A518" s="77">
        <f t="shared" si="10"/>
        <v>0</v>
      </c>
    </row>
    <row r="519" spans="1:1" x14ac:dyDescent="0.25">
      <c r="A519" s="77">
        <f t="shared" si="10"/>
        <v>0</v>
      </c>
    </row>
    <row r="520" spans="1:1" x14ac:dyDescent="0.25">
      <c r="A520" s="77">
        <f t="shared" si="10"/>
        <v>0</v>
      </c>
    </row>
    <row r="521" spans="1:1" x14ac:dyDescent="0.25">
      <c r="A521" s="77">
        <f t="shared" si="10"/>
        <v>0</v>
      </c>
    </row>
    <row r="522" spans="1:1" x14ac:dyDescent="0.25">
      <c r="A522" s="77">
        <f t="shared" si="10"/>
        <v>0</v>
      </c>
    </row>
    <row r="523" spans="1:1" x14ac:dyDescent="0.25">
      <c r="A523" s="77">
        <f t="shared" si="10"/>
        <v>0</v>
      </c>
    </row>
    <row r="524" spans="1:1" x14ac:dyDescent="0.25">
      <c r="A524" s="77">
        <f t="shared" si="10"/>
        <v>0</v>
      </c>
    </row>
    <row r="525" spans="1:1" x14ac:dyDescent="0.25">
      <c r="A525" s="77">
        <f t="shared" si="10"/>
        <v>0</v>
      </c>
    </row>
    <row r="526" spans="1:1" x14ac:dyDescent="0.25">
      <c r="A526" s="77">
        <f t="shared" si="10"/>
        <v>0</v>
      </c>
    </row>
    <row r="527" spans="1:1" x14ac:dyDescent="0.25">
      <c r="A527" s="77">
        <f t="shared" si="10"/>
        <v>0</v>
      </c>
    </row>
    <row r="528" spans="1:1" x14ac:dyDescent="0.25">
      <c r="A528" s="77">
        <f t="shared" si="10"/>
        <v>0</v>
      </c>
    </row>
    <row r="529" spans="1:1" x14ac:dyDescent="0.25">
      <c r="A529" s="77">
        <f t="shared" si="10"/>
        <v>0</v>
      </c>
    </row>
    <row r="530" spans="1:1" x14ac:dyDescent="0.25">
      <c r="A530" s="77">
        <f t="shared" si="10"/>
        <v>0</v>
      </c>
    </row>
    <row r="531" spans="1:1" x14ac:dyDescent="0.25">
      <c r="A531" s="77">
        <f t="shared" si="10"/>
        <v>0</v>
      </c>
    </row>
    <row r="532" spans="1:1" x14ac:dyDescent="0.25">
      <c r="A532" s="77">
        <f t="shared" si="10"/>
        <v>0</v>
      </c>
    </row>
    <row r="533" spans="1:1" x14ac:dyDescent="0.25">
      <c r="A533" s="77">
        <f t="shared" si="10"/>
        <v>0</v>
      </c>
    </row>
    <row r="534" spans="1:1" x14ac:dyDescent="0.25">
      <c r="A534" s="77">
        <f t="shared" si="10"/>
        <v>0</v>
      </c>
    </row>
    <row r="535" spans="1:1" x14ac:dyDescent="0.25">
      <c r="A535" s="77">
        <f t="shared" ref="A535:A598" si="11">E535</f>
        <v>0</v>
      </c>
    </row>
    <row r="536" spans="1:1" x14ac:dyDescent="0.25">
      <c r="A536" s="77">
        <f t="shared" si="11"/>
        <v>0</v>
      </c>
    </row>
    <row r="537" spans="1:1" x14ac:dyDescent="0.25">
      <c r="A537" s="77">
        <f t="shared" si="11"/>
        <v>0</v>
      </c>
    </row>
    <row r="538" spans="1:1" x14ac:dyDescent="0.25">
      <c r="A538" s="77">
        <f t="shared" si="11"/>
        <v>0</v>
      </c>
    </row>
    <row r="539" spans="1:1" x14ac:dyDescent="0.25">
      <c r="A539" s="77">
        <f t="shared" si="11"/>
        <v>0</v>
      </c>
    </row>
    <row r="540" spans="1:1" x14ac:dyDescent="0.25">
      <c r="A540" s="77">
        <f t="shared" si="11"/>
        <v>0</v>
      </c>
    </row>
    <row r="541" spans="1:1" x14ac:dyDescent="0.25">
      <c r="A541" s="77">
        <f t="shared" si="11"/>
        <v>0</v>
      </c>
    </row>
    <row r="542" spans="1:1" x14ac:dyDescent="0.25">
      <c r="A542" s="77">
        <f t="shared" si="11"/>
        <v>0</v>
      </c>
    </row>
    <row r="543" spans="1:1" x14ac:dyDescent="0.25">
      <c r="A543" s="77">
        <f t="shared" si="11"/>
        <v>0</v>
      </c>
    </row>
    <row r="544" spans="1:1" x14ac:dyDescent="0.25">
      <c r="A544" s="77">
        <f t="shared" si="11"/>
        <v>0</v>
      </c>
    </row>
    <row r="545" spans="1:1" x14ac:dyDescent="0.25">
      <c r="A545" s="77">
        <f t="shared" si="11"/>
        <v>0</v>
      </c>
    </row>
    <row r="546" spans="1:1" x14ac:dyDescent="0.25">
      <c r="A546" s="77">
        <f t="shared" si="11"/>
        <v>0</v>
      </c>
    </row>
    <row r="547" spans="1:1" x14ac:dyDescent="0.25">
      <c r="A547" s="77">
        <f t="shared" si="11"/>
        <v>0</v>
      </c>
    </row>
    <row r="548" spans="1:1" x14ac:dyDescent="0.25">
      <c r="A548" s="77">
        <f t="shared" si="11"/>
        <v>0</v>
      </c>
    </row>
    <row r="549" spans="1:1" x14ac:dyDescent="0.25">
      <c r="A549" s="77">
        <f t="shared" si="11"/>
        <v>0</v>
      </c>
    </row>
    <row r="550" spans="1:1" x14ac:dyDescent="0.25">
      <c r="A550" s="77">
        <f t="shared" si="11"/>
        <v>0</v>
      </c>
    </row>
    <row r="551" spans="1:1" x14ac:dyDescent="0.25">
      <c r="A551" s="77">
        <f t="shared" si="11"/>
        <v>0</v>
      </c>
    </row>
    <row r="552" spans="1:1" x14ac:dyDescent="0.25">
      <c r="A552" s="77">
        <f t="shared" si="11"/>
        <v>0</v>
      </c>
    </row>
    <row r="553" spans="1:1" x14ac:dyDescent="0.25">
      <c r="A553" s="77">
        <f t="shared" si="11"/>
        <v>0</v>
      </c>
    </row>
    <row r="554" spans="1:1" x14ac:dyDescent="0.25">
      <c r="A554" s="77">
        <f t="shared" si="11"/>
        <v>0</v>
      </c>
    </row>
    <row r="555" spans="1:1" x14ac:dyDescent="0.25">
      <c r="A555" s="77">
        <f t="shared" si="11"/>
        <v>0</v>
      </c>
    </row>
    <row r="556" spans="1:1" x14ac:dyDescent="0.25">
      <c r="A556" s="77">
        <f t="shared" si="11"/>
        <v>0</v>
      </c>
    </row>
    <row r="557" spans="1:1" x14ac:dyDescent="0.25">
      <c r="A557" s="77">
        <f t="shared" si="11"/>
        <v>0</v>
      </c>
    </row>
    <row r="558" spans="1:1" x14ac:dyDescent="0.25">
      <c r="A558" s="77">
        <f t="shared" si="11"/>
        <v>0</v>
      </c>
    </row>
    <row r="559" spans="1:1" x14ac:dyDescent="0.25">
      <c r="A559" s="77">
        <f t="shared" si="11"/>
        <v>0</v>
      </c>
    </row>
    <row r="560" spans="1:1" x14ac:dyDescent="0.25">
      <c r="A560" s="77">
        <f t="shared" si="11"/>
        <v>0</v>
      </c>
    </row>
    <row r="561" spans="1:1" x14ac:dyDescent="0.25">
      <c r="A561" s="77">
        <f t="shared" si="11"/>
        <v>0</v>
      </c>
    </row>
    <row r="562" spans="1:1" x14ac:dyDescent="0.25">
      <c r="A562" s="77">
        <f t="shared" si="11"/>
        <v>0</v>
      </c>
    </row>
    <row r="563" spans="1:1" x14ac:dyDescent="0.25">
      <c r="A563" s="77">
        <f t="shared" si="11"/>
        <v>0</v>
      </c>
    </row>
    <row r="564" spans="1:1" x14ac:dyDescent="0.25">
      <c r="A564" s="77">
        <f t="shared" si="11"/>
        <v>0</v>
      </c>
    </row>
    <row r="565" spans="1:1" x14ac:dyDescent="0.25">
      <c r="A565" s="77">
        <f t="shared" si="11"/>
        <v>0</v>
      </c>
    </row>
    <row r="566" spans="1:1" x14ac:dyDescent="0.25">
      <c r="A566" s="77">
        <f t="shared" si="11"/>
        <v>0</v>
      </c>
    </row>
    <row r="567" spans="1:1" x14ac:dyDescent="0.25">
      <c r="A567" s="77">
        <f t="shared" si="11"/>
        <v>0</v>
      </c>
    </row>
    <row r="568" spans="1:1" x14ac:dyDescent="0.25">
      <c r="A568" s="77">
        <f t="shared" si="11"/>
        <v>0</v>
      </c>
    </row>
    <row r="569" spans="1:1" x14ac:dyDescent="0.25">
      <c r="A569" s="77">
        <f t="shared" si="11"/>
        <v>0</v>
      </c>
    </row>
    <row r="570" spans="1:1" x14ac:dyDescent="0.25">
      <c r="A570" s="77">
        <f t="shared" si="11"/>
        <v>0</v>
      </c>
    </row>
    <row r="571" spans="1:1" x14ac:dyDescent="0.25">
      <c r="A571" s="77">
        <f t="shared" si="11"/>
        <v>0</v>
      </c>
    </row>
    <row r="572" spans="1:1" x14ac:dyDescent="0.25">
      <c r="A572" s="77">
        <f t="shared" si="11"/>
        <v>0</v>
      </c>
    </row>
    <row r="573" spans="1:1" x14ac:dyDescent="0.25">
      <c r="A573" s="77">
        <f t="shared" si="11"/>
        <v>0</v>
      </c>
    </row>
    <row r="574" spans="1:1" x14ac:dyDescent="0.25">
      <c r="A574" s="77">
        <f t="shared" si="11"/>
        <v>0</v>
      </c>
    </row>
    <row r="575" spans="1:1" x14ac:dyDescent="0.25">
      <c r="A575" s="77">
        <f t="shared" si="11"/>
        <v>0</v>
      </c>
    </row>
    <row r="576" spans="1:1" x14ac:dyDescent="0.25">
      <c r="A576" s="77">
        <f t="shared" si="11"/>
        <v>0</v>
      </c>
    </row>
    <row r="577" spans="1:1" x14ac:dyDescent="0.25">
      <c r="A577" s="77">
        <f t="shared" si="11"/>
        <v>0</v>
      </c>
    </row>
    <row r="578" spans="1:1" x14ac:dyDescent="0.25">
      <c r="A578" s="77">
        <f t="shared" si="11"/>
        <v>0</v>
      </c>
    </row>
    <row r="579" spans="1:1" x14ac:dyDescent="0.25">
      <c r="A579" s="77">
        <f t="shared" si="11"/>
        <v>0</v>
      </c>
    </row>
    <row r="580" spans="1:1" x14ac:dyDescent="0.25">
      <c r="A580" s="77">
        <f t="shared" si="11"/>
        <v>0</v>
      </c>
    </row>
    <row r="581" spans="1:1" x14ac:dyDescent="0.25">
      <c r="A581" s="77">
        <f t="shared" si="11"/>
        <v>0</v>
      </c>
    </row>
    <row r="582" spans="1:1" x14ac:dyDescent="0.25">
      <c r="A582" s="77">
        <f t="shared" si="11"/>
        <v>0</v>
      </c>
    </row>
    <row r="583" spans="1:1" x14ac:dyDescent="0.25">
      <c r="A583" s="77">
        <f t="shared" si="11"/>
        <v>0</v>
      </c>
    </row>
    <row r="584" spans="1:1" x14ac:dyDescent="0.25">
      <c r="A584" s="77">
        <f t="shared" si="11"/>
        <v>0</v>
      </c>
    </row>
    <row r="585" spans="1:1" x14ac:dyDescent="0.25">
      <c r="A585" s="77">
        <f t="shared" si="11"/>
        <v>0</v>
      </c>
    </row>
    <row r="586" spans="1:1" x14ac:dyDescent="0.25">
      <c r="A586" s="77">
        <f t="shared" si="11"/>
        <v>0</v>
      </c>
    </row>
    <row r="587" spans="1:1" x14ac:dyDescent="0.25">
      <c r="A587" s="77">
        <f t="shared" si="11"/>
        <v>0</v>
      </c>
    </row>
    <row r="588" spans="1:1" x14ac:dyDescent="0.25">
      <c r="A588" s="77">
        <f t="shared" si="11"/>
        <v>0</v>
      </c>
    </row>
    <row r="589" spans="1:1" x14ac:dyDescent="0.25">
      <c r="A589" s="77">
        <f t="shared" si="11"/>
        <v>0</v>
      </c>
    </row>
    <row r="590" spans="1:1" x14ac:dyDescent="0.25">
      <c r="A590" s="77">
        <f t="shared" si="11"/>
        <v>0</v>
      </c>
    </row>
    <row r="591" spans="1:1" x14ac:dyDescent="0.25">
      <c r="A591" s="77">
        <f t="shared" si="11"/>
        <v>0</v>
      </c>
    </row>
    <row r="592" spans="1:1" x14ac:dyDescent="0.25">
      <c r="A592" s="77">
        <f t="shared" si="11"/>
        <v>0</v>
      </c>
    </row>
    <row r="593" spans="1:1" x14ac:dyDescent="0.25">
      <c r="A593" s="77">
        <f t="shared" si="11"/>
        <v>0</v>
      </c>
    </row>
    <row r="594" spans="1:1" x14ac:dyDescent="0.25">
      <c r="A594" s="77">
        <f t="shared" si="11"/>
        <v>0</v>
      </c>
    </row>
    <row r="595" spans="1:1" x14ac:dyDescent="0.25">
      <c r="A595" s="77">
        <f t="shared" si="11"/>
        <v>0</v>
      </c>
    </row>
    <row r="596" spans="1:1" x14ac:dyDescent="0.25">
      <c r="A596" s="77">
        <f t="shared" si="11"/>
        <v>0</v>
      </c>
    </row>
    <row r="597" spans="1:1" x14ac:dyDescent="0.25">
      <c r="A597" s="77">
        <f t="shared" si="11"/>
        <v>0</v>
      </c>
    </row>
    <row r="598" spans="1:1" x14ac:dyDescent="0.25">
      <c r="A598" s="77">
        <f t="shared" si="11"/>
        <v>0</v>
      </c>
    </row>
    <row r="599" spans="1:1" x14ac:dyDescent="0.25">
      <c r="A599" s="77">
        <f t="shared" ref="A599:A662" si="12">E599</f>
        <v>0</v>
      </c>
    </row>
    <row r="600" spans="1:1" x14ac:dyDescent="0.25">
      <c r="A600" s="77">
        <f t="shared" si="12"/>
        <v>0</v>
      </c>
    </row>
    <row r="601" spans="1:1" x14ac:dyDescent="0.25">
      <c r="A601" s="77">
        <f t="shared" si="12"/>
        <v>0</v>
      </c>
    </row>
    <row r="602" spans="1:1" x14ac:dyDescent="0.25">
      <c r="A602" s="77">
        <f t="shared" si="12"/>
        <v>0</v>
      </c>
    </row>
    <row r="603" spans="1:1" x14ac:dyDescent="0.25">
      <c r="A603" s="77">
        <f t="shared" si="12"/>
        <v>0</v>
      </c>
    </row>
    <row r="604" spans="1:1" x14ac:dyDescent="0.25">
      <c r="A604" s="77">
        <f t="shared" si="12"/>
        <v>0</v>
      </c>
    </row>
    <row r="605" spans="1:1" x14ac:dyDescent="0.25">
      <c r="A605" s="77">
        <f t="shared" si="12"/>
        <v>0</v>
      </c>
    </row>
    <row r="606" spans="1:1" x14ac:dyDescent="0.25">
      <c r="A606" s="77">
        <f t="shared" si="12"/>
        <v>0</v>
      </c>
    </row>
    <row r="607" spans="1:1" x14ac:dyDescent="0.25">
      <c r="A607" s="77">
        <f t="shared" si="12"/>
        <v>0</v>
      </c>
    </row>
    <row r="608" spans="1:1" x14ac:dyDescent="0.25">
      <c r="A608" s="77">
        <f t="shared" si="12"/>
        <v>0</v>
      </c>
    </row>
    <row r="609" spans="1:1" x14ac:dyDescent="0.25">
      <c r="A609" s="77">
        <f t="shared" si="12"/>
        <v>0</v>
      </c>
    </row>
    <row r="610" spans="1:1" x14ac:dyDescent="0.25">
      <c r="A610" s="77">
        <f t="shared" si="12"/>
        <v>0</v>
      </c>
    </row>
    <row r="611" spans="1:1" x14ac:dyDescent="0.25">
      <c r="A611" s="77">
        <f t="shared" si="12"/>
        <v>0</v>
      </c>
    </row>
    <row r="612" spans="1:1" x14ac:dyDescent="0.25">
      <c r="A612" s="77">
        <f t="shared" si="12"/>
        <v>0</v>
      </c>
    </row>
    <row r="613" spans="1:1" x14ac:dyDescent="0.25">
      <c r="A613" s="77">
        <f t="shared" si="12"/>
        <v>0</v>
      </c>
    </row>
    <row r="614" spans="1:1" x14ac:dyDescent="0.25">
      <c r="A614" s="77">
        <f t="shared" si="12"/>
        <v>0</v>
      </c>
    </row>
    <row r="615" spans="1:1" x14ac:dyDescent="0.25">
      <c r="A615" s="77">
        <f t="shared" si="12"/>
        <v>0</v>
      </c>
    </row>
    <row r="616" spans="1:1" x14ac:dyDescent="0.25">
      <c r="A616" s="77">
        <f t="shared" si="12"/>
        <v>0</v>
      </c>
    </row>
    <row r="617" spans="1:1" x14ac:dyDescent="0.25">
      <c r="A617" s="77">
        <f t="shared" si="12"/>
        <v>0</v>
      </c>
    </row>
    <row r="618" spans="1:1" x14ac:dyDescent="0.25">
      <c r="A618" s="77">
        <f t="shared" si="12"/>
        <v>0</v>
      </c>
    </row>
    <row r="619" spans="1:1" x14ac:dyDescent="0.25">
      <c r="A619" s="77">
        <f t="shared" si="12"/>
        <v>0</v>
      </c>
    </row>
    <row r="620" spans="1:1" x14ac:dyDescent="0.25">
      <c r="A620" s="77">
        <f t="shared" si="12"/>
        <v>0</v>
      </c>
    </row>
    <row r="621" spans="1:1" x14ac:dyDescent="0.25">
      <c r="A621" s="77">
        <f t="shared" si="12"/>
        <v>0</v>
      </c>
    </row>
    <row r="622" spans="1:1" x14ac:dyDescent="0.25">
      <c r="A622" s="77">
        <f t="shared" si="12"/>
        <v>0</v>
      </c>
    </row>
    <row r="623" spans="1:1" x14ac:dyDescent="0.25">
      <c r="A623" s="77">
        <f t="shared" si="12"/>
        <v>0</v>
      </c>
    </row>
    <row r="624" spans="1:1" x14ac:dyDescent="0.25">
      <c r="A624" s="77">
        <f t="shared" si="12"/>
        <v>0</v>
      </c>
    </row>
    <row r="625" spans="1:1" x14ac:dyDescent="0.25">
      <c r="A625" s="77">
        <f t="shared" si="12"/>
        <v>0</v>
      </c>
    </row>
    <row r="626" spans="1:1" x14ac:dyDescent="0.25">
      <c r="A626" s="77">
        <f t="shared" si="12"/>
        <v>0</v>
      </c>
    </row>
    <row r="627" spans="1:1" x14ac:dyDescent="0.25">
      <c r="A627" s="77">
        <f t="shared" si="12"/>
        <v>0</v>
      </c>
    </row>
    <row r="628" spans="1:1" x14ac:dyDescent="0.25">
      <c r="A628" s="77">
        <f t="shared" si="12"/>
        <v>0</v>
      </c>
    </row>
    <row r="629" spans="1:1" x14ac:dyDescent="0.25">
      <c r="A629" s="77">
        <f t="shared" si="12"/>
        <v>0</v>
      </c>
    </row>
    <row r="630" spans="1:1" x14ac:dyDescent="0.25">
      <c r="A630" s="77">
        <f t="shared" si="12"/>
        <v>0</v>
      </c>
    </row>
    <row r="631" spans="1:1" x14ac:dyDescent="0.25">
      <c r="A631" s="77">
        <f t="shared" si="12"/>
        <v>0</v>
      </c>
    </row>
    <row r="632" spans="1:1" x14ac:dyDescent="0.25">
      <c r="A632" s="77">
        <f t="shared" si="12"/>
        <v>0</v>
      </c>
    </row>
    <row r="633" spans="1:1" x14ac:dyDescent="0.25">
      <c r="A633" s="77">
        <f t="shared" si="12"/>
        <v>0</v>
      </c>
    </row>
    <row r="634" spans="1:1" x14ac:dyDescent="0.25">
      <c r="A634" s="77">
        <f t="shared" si="12"/>
        <v>0</v>
      </c>
    </row>
    <row r="635" spans="1:1" x14ac:dyDescent="0.25">
      <c r="A635" s="77">
        <f t="shared" si="12"/>
        <v>0</v>
      </c>
    </row>
    <row r="636" spans="1:1" x14ac:dyDescent="0.25">
      <c r="A636" s="77">
        <f t="shared" si="12"/>
        <v>0</v>
      </c>
    </row>
    <row r="637" spans="1:1" x14ac:dyDescent="0.25">
      <c r="A637" s="77">
        <f t="shared" si="12"/>
        <v>0</v>
      </c>
    </row>
    <row r="638" spans="1:1" x14ac:dyDescent="0.25">
      <c r="A638" s="77">
        <f t="shared" si="12"/>
        <v>0</v>
      </c>
    </row>
    <row r="639" spans="1:1" x14ac:dyDescent="0.25">
      <c r="A639" s="77">
        <f t="shared" si="12"/>
        <v>0</v>
      </c>
    </row>
    <row r="640" spans="1:1" x14ac:dyDescent="0.25">
      <c r="A640" s="77">
        <f t="shared" si="12"/>
        <v>0</v>
      </c>
    </row>
    <row r="641" spans="1:1" x14ac:dyDescent="0.25">
      <c r="A641" s="77">
        <f t="shared" si="12"/>
        <v>0</v>
      </c>
    </row>
    <row r="642" spans="1:1" x14ac:dyDescent="0.25">
      <c r="A642" s="77">
        <f t="shared" si="12"/>
        <v>0</v>
      </c>
    </row>
    <row r="643" spans="1:1" x14ac:dyDescent="0.25">
      <c r="A643" s="77">
        <f t="shared" si="12"/>
        <v>0</v>
      </c>
    </row>
    <row r="644" spans="1:1" x14ac:dyDescent="0.25">
      <c r="A644" s="77">
        <f t="shared" si="12"/>
        <v>0</v>
      </c>
    </row>
    <row r="645" spans="1:1" x14ac:dyDescent="0.25">
      <c r="A645" s="77">
        <f t="shared" si="12"/>
        <v>0</v>
      </c>
    </row>
    <row r="646" spans="1:1" x14ac:dyDescent="0.25">
      <c r="A646" s="77">
        <f t="shared" si="12"/>
        <v>0</v>
      </c>
    </row>
    <row r="647" spans="1:1" x14ac:dyDescent="0.25">
      <c r="A647" s="77">
        <f t="shared" si="12"/>
        <v>0</v>
      </c>
    </row>
    <row r="648" spans="1:1" x14ac:dyDescent="0.25">
      <c r="A648" s="77">
        <f t="shared" si="12"/>
        <v>0</v>
      </c>
    </row>
    <row r="649" spans="1:1" x14ac:dyDescent="0.25">
      <c r="A649" s="77">
        <f t="shared" si="12"/>
        <v>0</v>
      </c>
    </row>
    <row r="650" spans="1:1" x14ac:dyDescent="0.25">
      <c r="A650" s="77">
        <f t="shared" si="12"/>
        <v>0</v>
      </c>
    </row>
    <row r="651" spans="1:1" x14ac:dyDescent="0.25">
      <c r="A651" s="77">
        <f t="shared" si="12"/>
        <v>0</v>
      </c>
    </row>
    <row r="652" spans="1:1" x14ac:dyDescent="0.25">
      <c r="A652" s="77">
        <f t="shared" si="12"/>
        <v>0</v>
      </c>
    </row>
    <row r="653" spans="1:1" x14ac:dyDescent="0.25">
      <c r="A653" s="77">
        <f t="shared" si="12"/>
        <v>0</v>
      </c>
    </row>
    <row r="654" spans="1:1" x14ac:dyDescent="0.25">
      <c r="A654" s="77">
        <f t="shared" si="12"/>
        <v>0</v>
      </c>
    </row>
    <row r="655" spans="1:1" x14ac:dyDescent="0.25">
      <c r="A655" s="77">
        <f t="shared" si="12"/>
        <v>0</v>
      </c>
    </row>
    <row r="656" spans="1:1" x14ac:dyDescent="0.25">
      <c r="A656" s="77">
        <f t="shared" si="12"/>
        <v>0</v>
      </c>
    </row>
    <row r="657" spans="1:1" x14ac:dyDescent="0.25">
      <c r="A657" s="77">
        <f t="shared" si="12"/>
        <v>0</v>
      </c>
    </row>
    <row r="658" spans="1:1" x14ac:dyDescent="0.25">
      <c r="A658" s="77">
        <f t="shared" si="12"/>
        <v>0</v>
      </c>
    </row>
    <row r="659" spans="1:1" x14ac:dyDescent="0.25">
      <c r="A659" s="77">
        <f t="shared" si="12"/>
        <v>0</v>
      </c>
    </row>
    <row r="660" spans="1:1" x14ac:dyDescent="0.25">
      <c r="A660" s="77">
        <f t="shared" si="12"/>
        <v>0</v>
      </c>
    </row>
    <row r="661" spans="1:1" x14ac:dyDescent="0.25">
      <c r="A661" s="77">
        <f t="shared" si="12"/>
        <v>0</v>
      </c>
    </row>
    <row r="662" spans="1:1" x14ac:dyDescent="0.25">
      <c r="A662" s="77">
        <f t="shared" si="12"/>
        <v>0</v>
      </c>
    </row>
    <row r="663" spans="1:1" x14ac:dyDescent="0.25">
      <c r="A663" s="77">
        <f t="shared" ref="A663:A726" si="13">E663</f>
        <v>0</v>
      </c>
    </row>
    <row r="664" spans="1:1" x14ac:dyDescent="0.25">
      <c r="A664" s="77">
        <f t="shared" si="13"/>
        <v>0</v>
      </c>
    </row>
    <row r="665" spans="1:1" x14ac:dyDescent="0.25">
      <c r="A665" s="77">
        <f t="shared" si="13"/>
        <v>0</v>
      </c>
    </row>
    <row r="666" spans="1:1" x14ac:dyDescent="0.25">
      <c r="A666" s="77">
        <f t="shared" si="13"/>
        <v>0</v>
      </c>
    </row>
    <row r="667" spans="1:1" x14ac:dyDescent="0.25">
      <c r="A667" s="77">
        <f t="shared" si="13"/>
        <v>0</v>
      </c>
    </row>
    <row r="668" spans="1:1" x14ac:dyDescent="0.25">
      <c r="A668" s="77">
        <f t="shared" si="13"/>
        <v>0</v>
      </c>
    </row>
    <row r="669" spans="1:1" x14ac:dyDescent="0.25">
      <c r="A669" s="77">
        <f t="shared" si="13"/>
        <v>0</v>
      </c>
    </row>
    <row r="670" spans="1:1" x14ac:dyDescent="0.25">
      <c r="A670" s="77">
        <f t="shared" si="13"/>
        <v>0</v>
      </c>
    </row>
    <row r="671" spans="1:1" x14ac:dyDescent="0.25">
      <c r="A671" s="77">
        <f t="shared" si="13"/>
        <v>0</v>
      </c>
    </row>
    <row r="672" spans="1:1" x14ac:dyDescent="0.25">
      <c r="A672" s="77">
        <f t="shared" si="13"/>
        <v>0</v>
      </c>
    </row>
    <row r="673" spans="1:1" x14ac:dyDescent="0.25">
      <c r="A673" s="77">
        <f t="shared" si="13"/>
        <v>0</v>
      </c>
    </row>
    <row r="674" spans="1:1" x14ac:dyDescent="0.25">
      <c r="A674" s="77">
        <f t="shared" si="13"/>
        <v>0</v>
      </c>
    </row>
    <row r="675" spans="1:1" x14ac:dyDescent="0.25">
      <c r="A675" s="77">
        <f t="shared" si="13"/>
        <v>0</v>
      </c>
    </row>
    <row r="676" spans="1:1" x14ac:dyDescent="0.25">
      <c r="A676" s="77">
        <f t="shared" si="13"/>
        <v>0</v>
      </c>
    </row>
    <row r="677" spans="1:1" x14ac:dyDescent="0.25">
      <c r="A677" s="77">
        <f t="shared" si="13"/>
        <v>0</v>
      </c>
    </row>
    <row r="678" spans="1:1" x14ac:dyDescent="0.25">
      <c r="A678" s="77">
        <f t="shared" si="13"/>
        <v>0</v>
      </c>
    </row>
    <row r="679" spans="1:1" x14ac:dyDescent="0.25">
      <c r="A679" s="77">
        <f t="shared" si="13"/>
        <v>0</v>
      </c>
    </row>
    <row r="680" spans="1:1" x14ac:dyDescent="0.25">
      <c r="A680" s="77">
        <f t="shared" si="13"/>
        <v>0</v>
      </c>
    </row>
    <row r="681" spans="1:1" x14ac:dyDescent="0.25">
      <c r="A681" s="77">
        <f t="shared" si="13"/>
        <v>0</v>
      </c>
    </row>
    <row r="682" spans="1:1" x14ac:dyDescent="0.25">
      <c r="A682" s="77">
        <f t="shared" si="13"/>
        <v>0</v>
      </c>
    </row>
    <row r="683" spans="1:1" x14ac:dyDescent="0.25">
      <c r="A683" s="77">
        <f t="shared" si="13"/>
        <v>0</v>
      </c>
    </row>
    <row r="684" spans="1:1" x14ac:dyDescent="0.25">
      <c r="A684" s="77">
        <f t="shared" si="13"/>
        <v>0</v>
      </c>
    </row>
    <row r="685" spans="1:1" x14ac:dyDescent="0.25">
      <c r="A685" s="77">
        <f t="shared" si="13"/>
        <v>0</v>
      </c>
    </row>
    <row r="686" spans="1:1" x14ac:dyDescent="0.25">
      <c r="A686" s="77">
        <f t="shared" si="13"/>
        <v>0</v>
      </c>
    </row>
    <row r="687" spans="1:1" x14ac:dyDescent="0.25">
      <c r="A687" s="77">
        <f t="shared" si="13"/>
        <v>0</v>
      </c>
    </row>
    <row r="688" spans="1:1" x14ac:dyDescent="0.25">
      <c r="A688" s="77">
        <f t="shared" si="13"/>
        <v>0</v>
      </c>
    </row>
    <row r="689" spans="1:1" x14ac:dyDescent="0.25">
      <c r="A689" s="77">
        <f t="shared" si="13"/>
        <v>0</v>
      </c>
    </row>
    <row r="690" spans="1:1" x14ac:dyDescent="0.25">
      <c r="A690" s="77">
        <f t="shared" si="13"/>
        <v>0</v>
      </c>
    </row>
    <row r="691" spans="1:1" x14ac:dyDescent="0.25">
      <c r="A691" s="77">
        <f t="shared" si="13"/>
        <v>0</v>
      </c>
    </row>
    <row r="692" spans="1:1" x14ac:dyDescent="0.25">
      <c r="A692" s="77">
        <f t="shared" si="13"/>
        <v>0</v>
      </c>
    </row>
    <row r="693" spans="1:1" x14ac:dyDescent="0.25">
      <c r="A693" s="77">
        <f t="shared" si="13"/>
        <v>0</v>
      </c>
    </row>
    <row r="694" spans="1:1" x14ac:dyDescent="0.25">
      <c r="A694" s="77">
        <f t="shared" si="13"/>
        <v>0</v>
      </c>
    </row>
    <row r="695" spans="1:1" x14ac:dyDescent="0.25">
      <c r="A695" s="77">
        <f t="shared" si="13"/>
        <v>0</v>
      </c>
    </row>
    <row r="696" spans="1:1" x14ac:dyDescent="0.25">
      <c r="A696" s="77">
        <f t="shared" si="13"/>
        <v>0</v>
      </c>
    </row>
    <row r="697" spans="1:1" x14ac:dyDescent="0.25">
      <c r="A697" s="77">
        <f t="shared" si="13"/>
        <v>0</v>
      </c>
    </row>
    <row r="698" spans="1:1" x14ac:dyDescent="0.25">
      <c r="A698" s="77">
        <f t="shared" si="13"/>
        <v>0</v>
      </c>
    </row>
    <row r="699" spans="1:1" x14ac:dyDescent="0.25">
      <c r="A699" s="77">
        <f t="shared" si="13"/>
        <v>0</v>
      </c>
    </row>
    <row r="700" spans="1:1" x14ac:dyDescent="0.25">
      <c r="A700" s="77">
        <f t="shared" si="13"/>
        <v>0</v>
      </c>
    </row>
    <row r="701" spans="1:1" x14ac:dyDescent="0.25">
      <c r="A701" s="77">
        <f t="shared" si="13"/>
        <v>0</v>
      </c>
    </row>
    <row r="702" spans="1:1" x14ac:dyDescent="0.25">
      <c r="A702" s="77">
        <f t="shared" si="13"/>
        <v>0</v>
      </c>
    </row>
    <row r="703" spans="1:1" x14ac:dyDescent="0.25">
      <c r="A703" s="77">
        <f t="shared" si="13"/>
        <v>0</v>
      </c>
    </row>
    <row r="704" spans="1:1" x14ac:dyDescent="0.25">
      <c r="A704" s="77">
        <f t="shared" si="13"/>
        <v>0</v>
      </c>
    </row>
    <row r="705" spans="1:1" x14ac:dyDescent="0.25">
      <c r="A705" s="77">
        <f t="shared" si="13"/>
        <v>0</v>
      </c>
    </row>
    <row r="706" spans="1:1" x14ac:dyDescent="0.25">
      <c r="A706" s="77">
        <f t="shared" si="13"/>
        <v>0</v>
      </c>
    </row>
    <row r="707" spans="1:1" x14ac:dyDescent="0.25">
      <c r="A707" s="77">
        <f t="shared" si="13"/>
        <v>0</v>
      </c>
    </row>
    <row r="708" spans="1:1" x14ac:dyDescent="0.25">
      <c r="A708" s="77">
        <f t="shared" si="13"/>
        <v>0</v>
      </c>
    </row>
    <row r="709" spans="1:1" x14ac:dyDescent="0.25">
      <c r="A709" s="77">
        <f t="shared" si="13"/>
        <v>0</v>
      </c>
    </row>
    <row r="710" spans="1:1" x14ac:dyDescent="0.25">
      <c r="A710" s="77">
        <f t="shared" si="13"/>
        <v>0</v>
      </c>
    </row>
    <row r="711" spans="1:1" x14ac:dyDescent="0.25">
      <c r="A711" s="77">
        <f t="shared" si="13"/>
        <v>0</v>
      </c>
    </row>
    <row r="712" spans="1:1" x14ac:dyDescent="0.25">
      <c r="A712" s="77">
        <f t="shared" si="13"/>
        <v>0</v>
      </c>
    </row>
    <row r="713" spans="1:1" x14ac:dyDescent="0.25">
      <c r="A713" s="77">
        <f t="shared" si="13"/>
        <v>0</v>
      </c>
    </row>
    <row r="714" spans="1:1" x14ac:dyDescent="0.25">
      <c r="A714" s="77">
        <f t="shared" si="13"/>
        <v>0</v>
      </c>
    </row>
    <row r="715" spans="1:1" x14ac:dyDescent="0.25">
      <c r="A715" s="77">
        <f t="shared" si="13"/>
        <v>0</v>
      </c>
    </row>
    <row r="716" spans="1:1" x14ac:dyDescent="0.25">
      <c r="A716" s="77">
        <f t="shared" si="13"/>
        <v>0</v>
      </c>
    </row>
    <row r="717" spans="1:1" x14ac:dyDescent="0.25">
      <c r="A717" s="77">
        <f t="shared" si="13"/>
        <v>0</v>
      </c>
    </row>
    <row r="718" spans="1:1" x14ac:dyDescent="0.25">
      <c r="A718" s="77">
        <f t="shared" si="13"/>
        <v>0</v>
      </c>
    </row>
    <row r="719" spans="1:1" x14ac:dyDescent="0.25">
      <c r="A719" s="77">
        <f t="shared" si="13"/>
        <v>0</v>
      </c>
    </row>
    <row r="720" spans="1:1" x14ac:dyDescent="0.25">
      <c r="A720" s="77">
        <f t="shared" si="13"/>
        <v>0</v>
      </c>
    </row>
    <row r="721" spans="1:1" x14ac:dyDescent="0.25">
      <c r="A721" s="77">
        <f t="shared" si="13"/>
        <v>0</v>
      </c>
    </row>
    <row r="722" spans="1:1" x14ac:dyDescent="0.25">
      <c r="A722" s="77">
        <f t="shared" si="13"/>
        <v>0</v>
      </c>
    </row>
    <row r="723" spans="1:1" x14ac:dyDescent="0.25">
      <c r="A723" s="77">
        <f t="shared" si="13"/>
        <v>0</v>
      </c>
    </row>
    <row r="724" spans="1:1" x14ac:dyDescent="0.25">
      <c r="A724" s="77">
        <f t="shared" si="13"/>
        <v>0</v>
      </c>
    </row>
    <row r="725" spans="1:1" x14ac:dyDescent="0.25">
      <c r="A725" s="77">
        <f t="shared" si="13"/>
        <v>0</v>
      </c>
    </row>
    <row r="726" spans="1:1" x14ac:dyDescent="0.25">
      <c r="A726" s="77">
        <f t="shared" si="13"/>
        <v>0</v>
      </c>
    </row>
    <row r="727" spans="1:1" x14ac:dyDescent="0.25">
      <c r="A727" s="77">
        <f t="shared" ref="A727:A790" si="14">E727</f>
        <v>0</v>
      </c>
    </row>
    <row r="728" spans="1:1" x14ac:dyDescent="0.25">
      <c r="A728" s="77">
        <f t="shared" si="14"/>
        <v>0</v>
      </c>
    </row>
    <row r="729" spans="1:1" x14ac:dyDescent="0.25">
      <c r="A729" s="77">
        <f t="shared" si="14"/>
        <v>0</v>
      </c>
    </row>
    <row r="730" spans="1:1" x14ac:dyDescent="0.25">
      <c r="A730" s="77">
        <f t="shared" si="14"/>
        <v>0</v>
      </c>
    </row>
    <row r="731" spans="1:1" x14ac:dyDescent="0.25">
      <c r="A731" s="77">
        <f t="shared" si="14"/>
        <v>0</v>
      </c>
    </row>
    <row r="732" spans="1:1" x14ac:dyDescent="0.25">
      <c r="A732" s="77">
        <f t="shared" si="14"/>
        <v>0</v>
      </c>
    </row>
    <row r="733" spans="1:1" x14ac:dyDescent="0.25">
      <c r="A733" s="77">
        <f t="shared" si="14"/>
        <v>0</v>
      </c>
    </row>
    <row r="734" spans="1:1" x14ac:dyDescent="0.25">
      <c r="A734" s="77">
        <f t="shared" si="14"/>
        <v>0</v>
      </c>
    </row>
    <row r="735" spans="1:1" x14ac:dyDescent="0.25">
      <c r="A735" s="77">
        <f t="shared" si="14"/>
        <v>0</v>
      </c>
    </row>
    <row r="736" spans="1:1" x14ac:dyDescent="0.25">
      <c r="A736" s="77">
        <f t="shared" si="14"/>
        <v>0</v>
      </c>
    </row>
    <row r="737" spans="1:1" x14ac:dyDescent="0.25">
      <c r="A737" s="77">
        <f t="shared" si="14"/>
        <v>0</v>
      </c>
    </row>
    <row r="738" spans="1:1" x14ac:dyDescent="0.25">
      <c r="A738" s="77">
        <f t="shared" si="14"/>
        <v>0</v>
      </c>
    </row>
    <row r="739" spans="1:1" x14ac:dyDescent="0.25">
      <c r="A739" s="77">
        <f t="shared" si="14"/>
        <v>0</v>
      </c>
    </row>
    <row r="740" spans="1:1" x14ac:dyDescent="0.25">
      <c r="A740" s="77">
        <f t="shared" si="14"/>
        <v>0</v>
      </c>
    </row>
    <row r="741" spans="1:1" x14ac:dyDescent="0.25">
      <c r="A741" s="77">
        <f t="shared" si="14"/>
        <v>0</v>
      </c>
    </row>
    <row r="742" spans="1:1" x14ac:dyDescent="0.25">
      <c r="A742" s="77">
        <f t="shared" si="14"/>
        <v>0</v>
      </c>
    </row>
    <row r="743" spans="1:1" x14ac:dyDescent="0.25">
      <c r="A743" s="77">
        <f t="shared" si="14"/>
        <v>0</v>
      </c>
    </row>
    <row r="744" spans="1:1" x14ac:dyDescent="0.25">
      <c r="A744" s="77">
        <f t="shared" si="14"/>
        <v>0</v>
      </c>
    </row>
    <row r="745" spans="1:1" x14ac:dyDescent="0.25">
      <c r="A745" s="77">
        <f t="shared" si="14"/>
        <v>0</v>
      </c>
    </row>
    <row r="746" spans="1:1" x14ac:dyDescent="0.25">
      <c r="A746" s="77">
        <f t="shared" si="14"/>
        <v>0</v>
      </c>
    </row>
    <row r="747" spans="1:1" x14ac:dyDescent="0.25">
      <c r="A747" s="77">
        <f t="shared" si="14"/>
        <v>0</v>
      </c>
    </row>
    <row r="748" spans="1:1" x14ac:dyDescent="0.25">
      <c r="A748" s="77">
        <f t="shared" si="14"/>
        <v>0</v>
      </c>
    </row>
    <row r="749" spans="1:1" x14ac:dyDescent="0.25">
      <c r="A749" s="77">
        <f t="shared" si="14"/>
        <v>0</v>
      </c>
    </row>
    <row r="750" spans="1:1" x14ac:dyDescent="0.25">
      <c r="A750" s="77">
        <f t="shared" si="14"/>
        <v>0</v>
      </c>
    </row>
    <row r="751" spans="1:1" x14ac:dyDescent="0.25">
      <c r="A751" s="77">
        <f t="shared" si="14"/>
        <v>0</v>
      </c>
    </row>
    <row r="752" spans="1:1" x14ac:dyDescent="0.25">
      <c r="A752" s="77">
        <f t="shared" si="14"/>
        <v>0</v>
      </c>
    </row>
    <row r="753" spans="1:1" x14ac:dyDescent="0.25">
      <c r="A753" s="77">
        <f t="shared" si="14"/>
        <v>0</v>
      </c>
    </row>
    <row r="754" spans="1:1" x14ac:dyDescent="0.25">
      <c r="A754" s="77">
        <f t="shared" si="14"/>
        <v>0</v>
      </c>
    </row>
    <row r="755" spans="1:1" x14ac:dyDescent="0.25">
      <c r="A755" s="77">
        <f t="shared" si="14"/>
        <v>0</v>
      </c>
    </row>
    <row r="756" spans="1:1" x14ac:dyDescent="0.25">
      <c r="A756" s="77">
        <f t="shared" si="14"/>
        <v>0</v>
      </c>
    </row>
    <row r="757" spans="1:1" x14ac:dyDescent="0.25">
      <c r="A757" s="77">
        <f t="shared" si="14"/>
        <v>0</v>
      </c>
    </row>
    <row r="758" spans="1:1" x14ac:dyDescent="0.25">
      <c r="A758" s="77">
        <f t="shared" si="14"/>
        <v>0</v>
      </c>
    </row>
    <row r="759" spans="1:1" x14ac:dyDescent="0.25">
      <c r="A759" s="77">
        <f t="shared" si="14"/>
        <v>0</v>
      </c>
    </row>
    <row r="760" spans="1:1" x14ac:dyDescent="0.25">
      <c r="A760" s="77">
        <f t="shared" si="14"/>
        <v>0</v>
      </c>
    </row>
    <row r="761" spans="1:1" x14ac:dyDescent="0.25">
      <c r="A761" s="77">
        <f t="shared" si="14"/>
        <v>0</v>
      </c>
    </row>
    <row r="762" spans="1:1" x14ac:dyDescent="0.25">
      <c r="A762" s="77">
        <f t="shared" si="14"/>
        <v>0</v>
      </c>
    </row>
    <row r="763" spans="1:1" x14ac:dyDescent="0.25">
      <c r="A763" s="77">
        <f t="shared" si="14"/>
        <v>0</v>
      </c>
    </row>
    <row r="764" spans="1:1" x14ac:dyDescent="0.25">
      <c r="A764" s="77">
        <f t="shared" si="14"/>
        <v>0</v>
      </c>
    </row>
    <row r="765" spans="1:1" x14ac:dyDescent="0.25">
      <c r="A765" s="77">
        <f t="shared" si="14"/>
        <v>0</v>
      </c>
    </row>
    <row r="766" spans="1:1" x14ac:dyDescent="0.25">
      <c r="A766" s="77">
        <f t="shared" si="14"/>
        <v>0</v>
      </c>
    </row>
    <row r="767" spans="1:1" x14ac:dyDescent="0.25">
      <c r="A767" s="77">
        <f t="shared" si="14"/>
        <v>0</v>
      </c>
    </row>
    <row r="768" spans="1:1" x14ac:dyDescent="0.25">
      <c r="A768" s="77">
        <f t="shared" si="14"/>
        <v>0</v>
      </c>
    </row>
    <row r="769" spans="1:1" x14ac:dyDescent="0.25">
      <c r="A769" s="77">
        <f t="shared" si="14"/>
        <v>0</v>
      </c>
    </row>
    <row r="770" spans="1:1" x14ac:dyDescent="0.25">
      <c r="A770" s="77">
        <f t="shared" si="14"/>
        <v>0</v>
      </c>
    </row>
    <row r="771" spans="1:1" x14ac:dyDescent="0.25">
      <c r="A771" s="77">
        <f t="shared" si="14"/>
        <v>0</v>
      </c>
    </row>
    <row r="772" spans="1:1" x14ac:dyDescent="0.25">
      <c r="A772" s="77">
        <f t="shared" si="14"/>
        <v>0</v>
      </c>
    </row>
    <row r="773" spans="1:1" x14ac:dyDescent="0.25">
      <c r="A773" s="77">
        <f t="shared" si="14"/>
        <v>0</v>
      </c>
    </row>
    <row r="774" spans="1:1" x14ac:dyDescent="0.25">
      <c r="A774" s="77">
        <f t="shared" si="14"/>
        <v>0</v>
      </c>
    </row>
    <row r="775" spans="1:1" x14ac:dyDescent="0.25">
      <c r="A775" s="77">
        <f t="shared" si="14"/>
        <v>0</v>
      </c>
    </row>
    <row r="776" spans="1:1" x14ac:dyDescent="0.25">
      <c r="A776" s="77">
        <f t="shared" si="14"/>
        <v>0</v>
      </c>
    </row>
    <row r="777" spans="1:1" x14ac:dyDescent="0.25">
      <c r="A777" s="77">
        <f t="shared" si="14"/>
        <v>0</v>
      </c>
    </row>
    <row r="778" spans="1:1" x14ac:dyDescent="0.25">
      <c r="A778" s="77">
        <f t="shared" si="14"/>
        <v>0</v>
      </c>
    </row>
    <row r="779" spans="1:1" x14ac:dyDescent="0.25">
      <c r="A779" s="77">
        <f t="shared" si="14"/>
        <v>0</v>
      </c>
    </row>
    <row r="780" spans="1:1" x14ac:dyDescent="0.25">
      <c r="A780" s="77">
        <f t="shared" si="14"/>
        <v>0</v>
      </c>
    </row>
    <row r="781" spans="1:1" x14ac:dyDescent="0.25">
      <c r="A781" s="77">
        <f t="shared" si="14"/>
        <v>0</v>
      </c>
    </row>
    <row r="782" spans="1:1" x14ac:dyDescent="0.25">
      <c r="A782" s="77">
        <f t="shared" si="14"/>
        <v>0</v>
      </c>
    </row>
    <row r="783" spans="1:1" x14ac:dyDescent="0.25">
      <c r="A783" s="77">
        <f t="shared" si="14"/>
        <v>0</v>
      </c>
    </row>
    <row r="784" spans="1:1" x14ac:dyDescent="0.25">
      <c r="A784" s="77">
        <f t="shared" si="14"/>
        <v>0</v>
      </c>
    </row>
    <row r="785" spans="1:1" x14ac:dyDescent="0.25">
      <c r="A785" s="77">
        <f t="shared" si="14"/>
        <v>0</v>
      </c>
    </row>
    <row r="786" spans="1:1" x14ac:dyDescent="0.25">
      <c r="A786" s="77">
        <f t="shared" si="14"/>
        <v>0</v>
      </c>
    </row>
    <row r="787" spans="1:1" x14ac:dyDescent="0.25">
      <c r="A787" s="77">
        <f t="shared" si="14"/>
        <v>0</v>
      </c>
    </row>
    <row r="788" spans="1:1" x14ac:dyDescent="0.25">
      <c r="A788" s="77">
        <f t="shared" si="14"/>
        <v>0</v>
      </c>
    </row>
    <row r="789" spans="1:1" x14ac:dyDescent="0.25">
      <c r="A789" s="77">
        <f t="shared" si="14"/>
        <v>0</v>
      </c>
    </row>
    <row r="790" spans="1:1" x14ac:dyDescent="0.25">
      <c r="A790" s="77">
        <f t="shared" si="14"/>
        <v>0</v>
      </c>
    </row>
    <row r="791" spans="1:1" x14ac:dyDescent="0.25">
      <c r="A791" s="77">
        <f t="shared" ref="A791:A854" si="15">E791</f>
        <v>0</v>
      </c>
    </row>
    <row r="792" spans="1:1" x14ac:dyDescent="0.25">
      <c r="A792" s="77">
        <f t="shared" si="15"/>
        <v>0</v>
      </c>
    </row>
    <row r="793" spans="1:1" x14ac:dyDescent="0.25">
      <c r="A793" s="77">
        <f t="shared" si="15"/>
        <v>0</v>
      </c>
    </row>
    <row r="794" spans="1:1" x14ac:dyDescent="0.25">
      <c r="A794" s="77">
        <f t="shared" si="15"/>
        <v>0</v>
      </c>
    </row>
    <row r="795" spans="1:1" x14ac:dyDescent="0.25">
      <c r="A795" s="77">
        <f t="shared" si="15"/>
        <v>0</v>
      </c>
    </row>
    <row r="796" spans="1:1" x14ac:dyDescent="0.25">
      <c r="A796" s="77">
        <f t="shared" si="15"/>
        <v>0</v>
      </c>
    </row>
    <row r="797" spans="1:1" x14ac:dyDescent="0.25">
      <c r="A797" s="77">
        <f t="shared" si="15"/>
        <v>0</v>
      </c>
    </row>
    <row r="798" spans="1:1" x14ac:dyDescent="0.25">
      <c r="A798" s="77">
        <f t="shared" si="15"/>
        <v>0</v>
      </c>
    </row>
    <row r="799" spans="1:1" x14ac:dyDescent="0.25">
      <c r="A799" s="77">
        <f t="shared" si="15"/>
        <v>0</v>
      </c>
    </row>
    <row r="800" spans="1:1" x14ac:dyDescent="0.25">
      <c r="A800" s="77">
        <f t="shared" si="15"/>
        <v>0</v>
      </c>
    </row>
    <row r="801" spans="1:1" x14ac:dyDescent="0.25">
      <c r="A801" s="77">
        <f t="shared" si="15"/>
        <v>0</v>
      </c>
    </row>
    <row r="802" spans="1:1" x14ac:dyDescent="0.25">
      <c r="A802" s="77">
        <f t="shared" si="15"/>
        <v>0</v>
      </c>
    </row>
    <row r="803" spans="1:1" x14ac:dyDescent="0.25">
      <c r="A803" s="77">
        <f t="shared" si="15"/>
        <v>0</v>
      </c>
    </row>
    <row r="804" spans="1:1" x14ac:dyDescent="0.25">
      <c r="A804" s="77">
        <f t="shared" si="15"/>
        <v>0</v>
      </c>
    </row>
    <row r="805" spans="1:1" x14ac:dyDescent="0.25">
      <c r="A805" s="77">
        <f t="shared" si="15"/>
        <v>0</v>
      </c>
    </row>
    <row r="806" spans="1:1" x14ac:dyDescent="0.25">
      <c r="A806" s="77">
        <f t="shared" si="15"/>
        <v>0</v>
      </c>
    </row>
    <row r="807" spans="1:1" x14ac:dyDescent="0.25">
      <c r="A807" s="77">
        <f t="shared" si="15"/>
        <v>0</v>
      </c>
    </row>
    <row r="808" spans="1:1" x14ac:dyDescent="0.25">
      <c r="A808" s="77">
        <f t="shared" si="15"/>
        <v>0</v>
      </c>
    </row>
    <row r="809" spans="1:1" x14ac:dyDescent="0.25">
      <c r="A809" s="77">
        <f t="shared" si="15"/>
        <v>0</v>
      </c>
    </row>
    <row r="810" spans="1:1" x14ac:dyDescent="0.25">
      <c r="A810" s="77">
        <f t="shared" si="15"/>
        <v>0</v>
      </c>
    </row>
    <row r="811" spans="1:1" x14ac:dyDescent="0.25">
      <c r="A811" s="77">
        <f t="shared" si="15"/>
        <v>0</v>
      </c>
    </row>
    <row r="812" spans="1:1" x14ac:dyDescent="0.25">
      <c r="A812" s="77">
        <f t="shared" si="15"/>
        <v>0</v>
      </c>
    </row>
    <row r="813" spans="1:1" x14ac:dyDescent="0.25">
      <c r="A813" s="77">
        <f t="shared" si="15"/>
        <v>0</v>
      </c>
    </row>
    <row r="814" spans="1:1" x14ac:dyDescent="0.25">
      <c r="A814" s="77">
        <f t="shared" si="15"/>
        <v>0</v>
      </c>
    </row>
    <row r="815" spans="1:1" x14ac:dyDescent="0.25">
      <c r="A815" s="77">
        <f t="shared" si="15"/>
        <v>0</v>
      </c>
    </row>
    <row r="816" spans="1:1" x14ac:dyDescent="0.25">
      <c r="A816" s="77">
        <f t="shared" si="15"/>
        <v>0</v>
      </c>
    </row>
    <row r="817" spans="1:1" x14ac:dyDescent="0.25">
      <c r="A817" s="77">
        <f t="shared" si="15"/>
        <v>0</v>
      </c>
    </row>
    <row r="818" spans="1:1" x14ac:dyDescent="0.25">
      <c r="A818" s="77">
        <f t="shared" si="15"/>
        <v>0</v>
      </c>
    </row>
    <row r="819" spans="1:1" x14ac:dyDescent="0.25">
      <c r="A819" s="77">
        <f t="shared" si="15"/>
        <v>0</v>
      </c>
    </row>
    <row r="820" spans="1:1" x14ac:dyDescent="0.25">
      <c r="A820" s="77">
        <f t="shared" si="15"/>
        <v>0</v>
      </c>
    </row>
    <row r="821" spans="1:1" x14ac:dyDescent="0.25">
      <c r="A821" s="77">
        <f t="shared" si="15"/>
        <v>0</v>
      </c>
    </row>
    <row r="822" spans="1:1" x14ac:dyDescent="0.25">
      <c r="A822" s="77">
        <f t="shared" si="15"/>
        <v>0</v>
      </c>
    </row>
    <row r="823" spans="1:1" x14ac:dyDescent="0.25">
      <c r="A823" s="77">
        <f t="shared" si="15"/>
        <v>0</v>
      </c>
    </row>
    <row r="824" spans="1:1" x14ac:dyDescent="0.25">
      <c r="A824" s="77">
        <f t="shared" si="15"/>
        <v>0</v>
      </c>
    </row>
    <row r="825" spans="1:1" x14ac:dyDescent="0.25">
      <c r="A825" s="77">
        <f t="shared" si="15"/>
        <v>0</v>
      </c>
    </row>
    <row r="826" spans="1:1" x14ac:dyDescent="0.25">
      <c r="A826" s="77">
        <f t="shared" si="15"/>
        <v>0</v>
      </c>
    </row>
    <row r="827" spans="1:1" x14ac:dyDescent="0.25">
      <c r="A827" s="77">
        <f t="shared" si="15"/>
        <v>0</v>
      </c>
    </row>
    <row r="828" spans="1:1" x14ac:dyDescent="0.25">
      <c r="A828" s="77">
        <f t="shared" si="15"/>
        <v>0</v>
      </c>
    </row>
    <row r="829" spans="1:1" x14ac:dyDescent="0.25">
      <c r="A829" s="77">
        <f t="shared" si="15"/>
        <v>0</v>
      </c>
    </row>
    <row r="830" spans="1:1" x14ac:dyDescent="0.25">
      <c r="A830" s="77">
        <f t="shared" si="15"/>
        <v>0</v>
      </c>
    </row>
    <row r="831" spans="1:1" x14ac:dyDescent="0.25">
      <c r="A831" s="77">
        <f t="shared" si="15"/>
        <v>0</v>
      </c>
    </row>
    <row r="832" spans="1:1" x14ac:dyDescent="0.25">
      <c r="A832" s="77">
        <f t="shared" si="15"/>
        <v>0</v>
      </c>
    </row>
    <row r="833" spans="1:1" x14ac:dyDescent="0.25">
      <c r="A833" s="77">
        <f t="shared" si="15"/>
        <v>0</v>
      </c>
    </row>
    <row r="834" spans="1:1" x14ac:dyDescent="0.25">
      <c r="A834" s="77">
        <f t="shared" si="15"/>
        <v>0</v>
      </c>
    </row>
    <row r="835" spans="1:1" x14ac:dyDescent="0.25">
      <c r="A835" s="77">
        <f t="shared" si="15"/>
        <v>0</v>
      </c>
    </row>
    <row r="836" spans="1:1" x14ac:dyDescent="0.25">
      <c r="A836" s="77">
        <f t="shared" si="15"/>
        <v>0</v>
      </c>
    </row>
    <row r="837" spans="1:1" x14ac:dyDescent="0.25">
      <c r="A837" s="77">
        <f t="shared" si="15"/>
        <v>0</v>
      </c>
    </row>
    <row r="838" spans="1:1" x14ac:dyDescent="0.25">
      <c r="A838" s="77">
        <f t="shared" si="15"/>
        <v>0</v>
      </c>
    </row>
    <row r="839" spans="1:1" x14ac:dyDescent="0.25">
      <c r="A839" s="77">
        <f t="shared" si="15"/>
        <v>0</v>
      </c>
    </row>
    <row r="840" spans="1:1" x14ac:dyDescent="0.25">
      <c r="A840" s="77">
        <f t="shared" si="15"/>
        <v>0</v>
      </c>
    </row>
    <row r="841" spans="1:1" x14ac:dyDescent="0.25">
      <c r="A841" s="77">
        <f t="shared" si="15"/>
        <v>0</v>
      </c>
    </row>
    <row r="842" spans="1:1" x14ac:dyDescent="0.25">
      <c r="A842" s="77">
        <f t="shared" si="15"/>
        <v>0</v>
      </c>
    </row>
    <row r="843" spans="1:1" x14ac:dyDescent="0.25">
      <c r="A843" s="77">
        <f t="shared" si="15"/>
        <v>0</v>
      </c>
    </row>
    <row r="844" spans="1:1" x14ac:dyDescent="0.25">
      <c r="A844" s="77">
        <f t="shared" si="15"/>
        <v>0</v>
      </c>
    </row>
    <row r="845" spans="1:1" x14ac:dyDescent="0.25">
      <c r="A845" s="77">
        <f t="shared" si="15"/>
        <v>0</v>
      </c>
    </row>
    <row r="846" spans="1:1" x14ac:dyDescent="0.25">
      <c r="A846" s="77">
        <f t="shared" si="15"/>
        <v>0</v>
      </c>
    </row>
    <row r="847" spans="1:1" x14ac:dyDescent="0.25">
      <c r="A847" s="77">
        <f t="shared" si="15"/>
        <v>0</v>
      </c>
    </row>
    <row r="848" spans="1:1" x14ac:dyDescent="0.25">
      <c r="A848" s="77">
        <f t="shared" si="15"/>
        <v>0</v>
      </c>
    </row>
    <row r="849" spans="1:1" x14ac:dyDescent="0.25">
      <c r="A849" s="77">
        <f t="shared" si="15"/>
        <v>0</v>
      </c>
    </row>
    <row r="850" spans="1:1" x14ac:dyDescent="0.25">
      <c r="A850" s="77">
        <f t="shared" si="15"/>
        <v>0</v>
      </c>
    </row>
    <row r="851" spans="1:1" x14ac:dyDescent="0.25">
      <c r="A851" s="77">
        <f t="shared" si="15"/>
        <v>0</v>
      </c>
    </row>
    <row r="852" spans="1:1" x14ac:dyDescent="0.25">
      <c r="A852" s="77">
        <f t="shared" si="15"/>
        <v>0</v>
      </c>
    </row>
    <row r="853" spans="1:1" x14ac:dyDescent="0.25">
      <c r="A853" s="77">
        <f t="shared" si="15"/>
        <v>0</v>
      </c>
    </row>
    <row r="854" spans="1:1" x14ac:dyDescent="0.25">
      <c r="A854" s="77">
        <f t="shared" si="15"/>
        <v>0</v>
      </c>
    </row>
    <row r="855" spans="1:1" x14ac:dyDescent="0.25">
      <c r="A855" s="77">
        <f t="shared" ref="A855:A918" si="16">E855</f>
        <v>0</v>
      </c>
    </row>
    <row r="856" spans="1:1" x14ac:dyDescent="0.25">
      <c r="A856" s="77">
        <f t="shared" si="16"/>
        <v>0</v>
      </c>
    </row>
    <row r="857" spans="1:1" x14ac:dyDescent="0.25">
      <c r="A857" s="77">
        <f t="shared" si="16"/>
        <v>0</v>
      </c>
    </row>
    <row r="858" spans="1:1" x14ac:dyDescent="0.25">
      <c r="A858" s="77">
        <f t="shared" si="16"/>
        <v>0</v>
      </c>
    </row>
    <row r="859" spans="1:1" x14ac:dyDescent="0.25">
      <c r="A859" s="77">
        <f t="shared" si="16"/>
        <v>0</v>
      </c>
    </row>
    <row r="860" spans="1:1" x14ac:dyDescent="0.25">
      <c r="A860" s="77">
        <f t="shared" si="16"/>
        <v>0</v>
      </c>
    </row>
    <row r="861" spans="1:1" x14ac:dyDescent="0.25">
      <c r="A861" s="77">
        <f t="shared" si="16"/>
        <v>0</v>
      </c>
    </row>
    <row r="862" spans="1:1" x14ac:dyDescent="0.25">
      <c r="A862" s="77">
        <f t="shared" si="16"/>
        <v>0</v>
      </c>
    </row>
    <row r="863" spans="1:1" x14ac:dyDescent="0.25">
      <c r="A863" s="77">
        <f t="shared" si="16"/>
        <v>0</v>
      </c>
    </row>
    <row r="864" spans="1:1" x14ac:dyDescent="0.25">
      <c r="A864" s="77">
        <f t="shared" si="16"/>
        <v>0</v>
      </c>
    </row>
    <row r="865" spans="1:1" x14ac:dyDescent="0.25">
      <c r="A865" s="77">
        <f t="shared" si="16"/>
        <v>0</v>
      </c>
    </row>
    <row r="866" spans="1:1" x14ac:dyDescent="0.25">
      <c r="A866" s="77">
        <f t="shared" si="16"/>
        <v>0</v>
      </c>
    </row>
    <row r="867" spans="1:1" x14ac:dyDescent="0.25">
      <c r="A867" s="77">
        <f t="shared" si="16"/>
        <v>0</v>
      </c>
    </row>
    <row r="868" spans="1:1" x14ac:dyDescent="0.25">
      <c r="A868" s="77">
        <f t="shared" si="16"/>
        <v>0</v>
      </c>
    </row>
    <row r="869" spans="1:1" x14ac:dyDescent="0.25">
      <c r="A869" s="77">
        <f t="shared" si="16"/>
        <v>0</v>
      </c>
    </row>
    <row r="870" spans="1:1" x14ac:dyDescent="0.25">
      <c r="A870" s="77">
        <f t="shared" si="16"/>
        <v>0</v>
      </c>
    </row>
    <row r="871" spans="1:1" x14ac:dyDescent="0.25">
      <c r="A871" s="77">
        <f t="shared" si="16"/>
        <v>0</v>
      </c>
    </row>
    <row r="872" spans="1:1" x14ac:dyDescent="0.25">
      <c r="A872" s="77">
        <f t="shared" si="16"/>
        <v>0</v>
      </c>
    </row>
    <row r="873" spans="1:1" x14ac:dyDescent="0.25">
      <c r="A873" s="77">
        <f t="shared" si="16"/>
        <v>0</v>
      </c>
    </row>
    <row r="874" spans="1:1" x14ac:dyDescent="0.25">
      <c r="A874" s="77">
        <f t="shared" si="16"/>
        <v>0</v>
      </c>
    </row>
    <row r="875" spans="1:1" x14ac:dyDescent="0.25">
      <c r="A875" s="77">
        <f t="shared" si="16"/>
        <v>0</v>
      </c>
    </row>
    <row r="876" spans="1:1" x14ac:dyDescent="0.25">
      <c r="A876" s="77">
        <f t="shared" si="16"/>
        <v>0</v>
      </c>
    </row>
    <row r="877" spans="1:1" x14ac:dyDescent="0.25">
      <c r="A877" s="77">
        <f t="shared" si="16"/>
        <v>0</v>
      </c>
    </row>
    <row r="878" spans="1:1" x14ac:dyDescent="0.25">
      <c r="A878" s="77">
        <f t="shared" si="16"/>
        <v>0</v>
      </c>
    </row>
    <row r="879" spans="1:1" x14ac:dyDescent="0.25">
      <c r="A879" s="77">
        <f t="shared" si="16"/>
        <v>0</v>
      </c>
    </row>
    <row r="880" spans="1:1" x14ac:dyDescent="0.25">
      <c r="A880" s="77">
        <f t="shared" si="16"/>
        <v>0</v>
      </c>
    </row>
    <row r="881" spans="1:1" x14ac:dyDescent="0.25">
      <c r="A881" s="77">
        <f t="shared" si="16"/>
        <v>0</v>
      </c>
    </row>
    <row r="882" spans="1:1" x14ac:dyDescent="0.25">
      <c r="A882" s="77">
        <f t="shared" si="16"/>
        <v>0</v>
      </c>
    </row>
    <row r="883" spans="1:1" x14ac:dyDescent="0.25">
      <c r="A883" s="77">
        <f t="shared" si="16"/>
        <v>0</v>
      </c>
    </row>
    <row r="884" spans="1:1" x14ac:dyDescent="0.25">
      <c r="A884" s="77">
        <f t="shared" si="16"/>
        <v>0</v>
      </c>
    </row>
    <row r="885" spans="1:1" x14ac:dyDescent="0.25">
      <c r="A885" s="77">
        <f t="shared" si="16"/>
        <v>0</v>
      </c>
    </row>
    <row r="886" spans="1:1" x14ac:dyDescent="0.25">
      <c r="A886" s="77">
        <f t="shared" si="16"/>
        <v>0</v>
      </c>
    </row>
    <row r="887" spans="1:1" x14ac:dyDescent="0.25">
      <c r="A887" s="77">
        <f t="shared" si="16"/>
        <v>0</v>
      </c>
    </row>
    <row r="888" spans="1:1" x14ac:dyDescent="0.25">
      <c r="A888" s="77">
        <f t="shared" si="16"/>
        <v>0</v>
      </c>
    </row>
    <row r="889" spans="1:1" x14ac:dyDescent="0.25">
      <c r="A889" s="77">
        <f t="shared" si="16"/>
        <v>0</v>
      </c>
    </row>
    <row r="890" spans="1:1" x14ac:dyDescent="0.25">
      <c r="A890" s="77">
        <f t="shared" si="16"/>
        <v>0</v>
      </c>
    </row>
    <row r="891" spans="1:1" x14ac:dyDescent="0.25">
      <c r="A891" s="77">
        <f t="shared" si="16"/>
        <v>0</v>
      </c>
    </row>
    <row r="892" spans="1:1" x14ac:dyDescent="0.25">
      <c r="A892" s="77">
        <f t="shared" si="16"/>
        <v>0</v>
      </c>
    </row>
    <row r="893" spans="1:1" x14ac:dyDescent="0.25">
      <c r="A893" s="77">
        <f t="shared" si="16"/>
        <v>0</v>
      </c>
    </row>
    <row r="894" spans="1:1" x14ac:dyDescent="0.25">
      <c r="A894" s="77">
        <f t="shared" si="16"/>
        <v>0</v>
      </c>
    </row>
    <row r="895" spans="1:1" x14ac:dyDescent="0.25">
      <c r="A895" s="77">
        <f t="shared" si="16"/>
        <v>0</v>
      </c>
    </row>
    <row r="896" spans="1:1" x14ac:dyDescent="0.25">
      <c r="A896" s="77">
        <f t="shared" si="16"/>
        <v>0</v>
      </c>
    </row>
    <row r="897" spans="1:1" x14ac:dyDescent="0.25">
      <c r="A897" s="77">
        <f t="shared" si="16"/>
        <v>0</v>
      </c>
    </row>
    <row r="898" spans="1:1" x14ac:dyDescent="0.25">
      <c r="A898" s="77">
        <f t="shared" si="16"/>
        <v>0</v>
      </c>
    </row>
    <row r="899" spans="1:1" x14ac:dyDescent="0.25">
      <c r="A899" s="77">
        <f t="shared" si="16"/>
        <v>0</v>
      </c>
    </row>
    <row r="900" spans="1:1" x14ac:dyDescent="0.25">
      <c r="A900" s="77">
        <f t="shared" si="16"/>
        <v>0</v>
      </c>
    </row>
    <row r="901" spans="1:1" x14ac:dyDescent="0.25">
      <c r="A901" s="77">
        <f t="shared" si="16"/>
        <v>0</v>
      </c>
    </row>
    <row r="902" spans="1:1" x14ac:dyDescent="0.25">
      <c r="A902" s="77">
        <f t="shared" si="16"/>
        <v>0</v>
      </c>
    </row>
    <row r="903" spans="1:1" x14ac:dyDescent="0.25">
      <c r="A903" s="77">
        <f t="shared" si="16"/>
        <v>0</v>
      </c>
    </row>
    <row r="904" spans="1:1" x14ac:dyDescent="0.25">
      <c r="A904" s="77">
        <f t="shared" si="16"/>
        <v>0</v>
      </c>
    </row>
    <row r="905" spans="1:1" x14ac:dyDescent="0.25">
      <c r="A905" s="77">
        <f t="shared" si="16"/>
        <v>0</v>
      </c>
    </row>
    <row r="906" spans="1:1" x14ac:dyDescent="0.25">
      <c r="A906" s="77">
        <f t="shared" si="16"/>
        <v>0</v>
      </c>
    </row>
    <row r="907" spans="1:1" x14ac:dyDescent="0.25">
      <c r="A907" s="77">
        <f t="shared" si="16"/>
        <v>0</v>
      </c>
    </row>
    <row r="908" spans="1:1" x14ac:dyDescent="0.25">
      <c r="A908" s="77">
        <f t="shared" si="16"/>
        <v>0</v>
      </c>
    </row>
    <row r="909" spans="1:1" x14ac:dyDescent="0.25">
      <c r="A909" s="77">
        <f t="shared" si="16"/>
        <v>0</v>
      </c>
    </row>
    <row r="910" spans="1:1" x14ac:dyDescent="0.25">
      <c r="A910" s="77">
        <f t="shared" si="16"/>
        <v>0</v>
      </c>
    </row>
    <row r="911" spans="1:1" x14ac:dyDescent="0.25">
      <c r="A911" s="77">
        <f t="shared" si="16"/>
        <v>0</v>
      </c>
    </row>
    <row r="912" spans="1:1" x14ac:dyDescent="0.25">
      <c r="A912" s="77">
        <f t="shared" si="16"/>
        <v>0</v>
      </c>
    </row>
    <row r="913" spans="1:1" x14ac:dyDescent="0.25">
      <c r="A913" s="77">
        <f t="shared" si="16"/>
        <v>0</v>
      </c>
    </row>
    <row r="914" spans="1:1" x14ac:dyDescent="0.25">
      <c r="A914" s="77">
        <f t="shared" si="16"/>
        <v>0</v>
      </c>
    </row>
    <row r="915" spans="1:1" x14ac:dyDescent="0.25">
      <c r="A915" s="77">
        <f t="shared" si="16"/>
        <v>0</v>
      </c>
    </row>
    <row r="916" spans="1:1" x14ac:dyDescent="0.25">
      <c r="A916" s="77">
        <f t="shared" si="16"/>
        <v>0</v>
      </c>
    </row>
    <row r="917" spans="1:1" x14ac:dyDescent="0.25">
      <c r="A917" s="77">
        <f t="shared" si="16"/>
        <v>0</v>
      </c>
    </row>
    <row r="918" spans="1:1" x14ac:dyDescent="0.25">
      <c r="A918" s="77">
        <f t="shared" si="16"/>
        <v>0</v>
      </c>
    </row>
    <row r="919" spans="1:1" x14ac:dyDescent="0.25">
      <c r="A919" s="77">
        <f t="shared" ref="A919:A982" si="17">E919</f>
        <v>0</v>
      </c>
    </row>
    <row r="920" spans="1:1" x14ac:dyDescent="0.25">
      <c r="A920" s="77">
        <f t="shared" si="17"/>
        <v>0</v>
      </c>
    </row>
    <row r="921" spans="1:1" x14ac:dyDescent="0.25">
      <c r="A921" s="77">
        <f t="shared" si="17"/>
        <v>0</v>
      </c>
    </row>
    <row r="922" spans="1:1" x14ac:dyDescent="0.25">
      <c r="A922" s="77">
        <f t="shared" si="17"/>
        <v>0</v>
      </c>
    </row>
    <row r="923" spans="1:1" x14ac:dyDescent="0.25">
      <c r="A923" s="77">
        <f t="shared" si="17"/>
        <v>0</v>
      </c>
    </row>
    <row r="924" spans="1:1" x14ac:dyDescent="0.25">
      <c r="A924" s="77">
        <f t="shared" si="17"/>
        <v>0</v>
      </c>
    </row>
    <row r="925" spans="1:1" x14ac:dyDescent="0.25">
      <c r="A925" s="77">
        <f t="shared" si="17"/>
        <v>0</v>
      </c>
    </row>
    <row r="926" spans="1:1" x14ac:dyDescent="0.25">
      <c r="A926" s="77">
        <f t="shared" si="17"/>
        <v>0</v>
      </c>
    </row>
    <row r="927" spans="1:1" x14ac:dyDescent="0.25">
      <c r="A927" s="77">
        <f t="shared" si="17"/>
        <v>0</v>
      </c>
    </row>
    <row r="928" spans="1:1" x14ac:dyDescent="0.25">
      <c r="A928" s="77">
        <f t="shared" si="17"/>
        <v>0</v>
      </c>
    </row>
    <row r="929" spans="1:1" x14ac:dyDescent="0.25">
      <c r="A929" s="77">
        <f t="shared" si="17"/>
        <v>0</v>
      </c>
    </row>
    <row r="930" spans="1:1" x14ac:dyDescent="0.25">
      <c r="A930" s="77">
        <f t="shared" si="17"/>
        <v>0</v>
      </c>
    </row>
    <row r="931" spans="1:1" x14ac:dyDescent="0.25">
      <c r="A931" s="77">
        <f t="shared" si="17"/>
        <v>0</v>
      </c>
    </row>
    <row r="932" spans="1:1" x14ac:dyDescent="0.25">
      <c r="A932" s="77">
        <f t="shared" si="17"/>
        <v>0</v>
      </c>
    </row>
    <row r="933" spans="1:1" x14ac:dyDescent="0.25">
      <c r="A933" s="77">
        <f t="shared" si="17"/>
        <v>0</v>
      </c>
    </row>
    <row r="934" spans="1:1" x14ac:dyDescent="0.25">
      <c r="A934" s="77">
        <f t="shared" si="17"/>
        <v>0</v>
      </c>
    </row>
    <row r="935" spans="1:1" x14ac:dyDescent="0.25">
      <c r="A935" s="77">
        <f t="shared" si="17"/>
        <v>0</v>
      </c>
    </row>
    <row r="936" spans="1:1" x14ac:dyDescent="0.25">
      <c r="A936" s="77">
        <f t="shared" si="17"/>
        <v>0</v>
      </c>
    </row>
    <row r="937" spans="1:1" x14ac:dyDescent="0.25">
      <c r="A937" s="77">
        <f t="shared" si="17"/>
        <v>0</v>
      </c>
    </row>
    <row r="938" spans="1:1" x14ac:dyDescent="0.25">
      <c r="A938" s="77">
        <f t="shared" si="17"/>
        <v>0</v>
      </c>
    </row>
    <row r="939" spans="1:1" x14ac:dyDescent="0.25">
      <c r="A939" s="77">
        <f t="shared" si="17"/>
        <v>0</v>
      </c>
    </row>
    <row r="940" spans="1:1" x14ac:dyDescent="0.25">
      <c r="A940" s="77">
        <f t="shared" si="17"/>
        <v>0</v>
      </c>
    </row>
    <row r="941" spans="1:1" x14ac:dyDescent="0.25">
      <c r="A941" s="77">
        <f t="shared" si="17"/>
        <v>0</v>
      </c>
    </row>
    <row r="942" spans="1:1" x14ac:dyDescent="0.25">
      <c r="A942" s="77">
        <f t="shared" si="17"/>
        <v>0</v>
      </c>
    </row>
    <row r="943" spans="1:1" x14ac:dyDescent="0.25">
      <c r="A943" s="77">
        <f t="shared" si="17"/>
        <v>0</v>
      </c>
    </row>
    <row r="944" spans="1:1" x14ac:dyDescent="0.25">
      <c r="A944" s="77">
        <f t="shared" si="17"/>
        <v>0</v>
      </c>
    </row>
    <row r="945" spans="1:1" x14ac:dyDescent="0.25">
      <c r="A945" s="77">
        <f t="shared" si="17"/>
        <v>0</v>
      </c>
    </row>
    <row r="946" spans="1:1" x14ac:dyDescent="0.25">
      <c r="A946" s="77">
        <f t="shared" si="17"/>
        <v>0</v>
      </c>
    </row>
    <row r="947" spans="1:1" x14ac:dyDescent="0.25">
      <c r="A947" s="77">
        <f t="shared" si="17"/>
        <v>0</v>
      </c>
    </row>
    <row r="948" spans="1:1" x14ac:dyDescent="0.25">
      <c r="A948" s="77">
        <f t="shared" si="17"/>
        <v>0</v>
      </c>
    </row>
    <row r="949" spans="1:1" x14ac:dyDescent="0.25">
      <c r="A949" s="77">
        <f t="shared" si="17"/>
        <v>0</v>
      </c>
    </row>
    <row r="950" spans="1:1" x14ac:dyDescent="0.25">
      <c r="A950" s="77">
        <f t="shared" si="17"/>
        <v>0</v>
      </c>
    </row>
    <row r="951" spans="1:1" x14ac:dyDescent="0.25">
      <c r="A951" s="77">
        <f t="shared" si="17"/>
        <v>0</v>
      </c>
    </row>
    <row r="952" spans="1:1" x14ac:dyDescent="0.25">
      <c r="A952" s="77">
        <f t="shared" si="17"/>
        <v>0</v>
      </c>
    </row>
    <row r="953" spans="1:1" x14ac:dyDescent="0.25">
      <c r="A953" s="77">
        <f t="shared" si="17"/>
        <v>0</v>
      </c>
    </row>
    <row r="954" spans="1:1" x14ac:dyDescent="0.25">
      <c r="A954" s="77">
        <f t="shared" si="17"/>
        <v>0</v>
      </c>
    </row>
    <row r="955" spans="1:1" x14ac:dyDescent="0.25">
      <c r="A955" s="77">
        <f t="shared" si="17"/>
        <v>0</v>
      </c>
    </row>
    <row r="956" spans="1:1" x14ac:dyDescent="0.25">
      <c r="A956" s="77">
        <f t="shared" si="17"/>
        <v>0</v>
      </c>
    </row>
    <row r="957" spans="1:1" x14ac:dyDescent="0.25">
      <c r="A957" s="77">
        <f t="shared" si="17"/>
        <v>0</v>
      </c>
    </row>
    <row r="958" spans="1:1" x14ac:dyDescent="0.25">
      <c r="A958" s="77">
        <f t="shared" si="17"/>
        <v>0</v>
      </c>
    </row>
    <row r="959" spans="1:1" x14ac:dyDescent="0.25">
      <c r="A959" s="77">
        <f t="shared" si="17"/>
        <v>0</v>
      </c>
    </row>
    <row r="960" spans="1:1" x14ac:dyDescent="0.25">
      <c r="A960" s="77">
        <f t="shared" si="17"/>
        <v>0</v>
      </c>
    </row>
    <row r="961" spans="1:1" x14ac:dyDescent="0.25">
      <c r="A961" s="77">
        <f t="shared" si="17"/>
        <v>0</v>
      </c>
    </row>
    <row r="962" spans="1:1" x14ac:dyDescent="0.25">
      <c r="A962" s="77">
        <f t="shared" si="17"/>
        <v>0</v>
      </c>
    </row>
    <row r="963" spans="1:1" x14ac:dyDescent="0.25">
      <c r="A963" s="77">
        <f t="shared" si="17"/>
        <v>0</v>
      </c>
    </row>
    <row r="964" spans="1:1" x14ac:dyDescent="0.25">
      <c r="A964" s="77">
        <f t="shared" si="17"/>
        <v>0</v>
      </c>
    </row>
    <row r="965" spans="1:1" x14ac:dyDescent="0.25">
      <c r="A965" s="77">
        <f t="shared" si="17"/>
        <v>0</v>
      </c>
    </row>
    <row r="966" spans="1:1" x14ac:dyDescent="0.25">
      <c r="A966" s="77">
        <f t="shared" si="17"/>
        <v>0</v>
      </c>
    </row>
    <row r="967" spans="1:1" x14ac:dyDescent="0.25">
      <c r="A967" s="77">
        <f t="shared" si="17"/>
        <v>0</v>
      </c>
    </row>
    <row r="968" spans="1:1" x14ac:dyDescent="0.25">
      <c r="A968" s="77">
        <f t="shared" si="17"/>
        <v>0</v>
      </c>
    </row>
    <row r="969" spans="1:1" x14ac:dyDescent="0.25">
      <c r="A969" s="77">
        <f t="shared" si="17"/>
        <v>0</v>
      </c>
    </row>
    <row r="970" spans="1:1" x14ac:dyDescent="0.25">
      <c r="A970" s="77">
        <f t="shared" si="17"/>
        <v>0</v>
      </c>
    </row>
    <row r="971" spans="1:1" x14ac:dyDescent="0.25">
      <c r="A971" s="77">
        <f t="shared" si="17"/>
        <v>0</v>
      </c>
    </row>
    <row r="972" spans="1:1" x14ac:dyDescent="0.25">
      <c r="A972" s="77">
        <f t="shared" si="17"/>
        <v>0</v>
      </c>
    </row>
    <row r="973" spans="1:1" x14ac:dyDescent="0.25">
      <c r="A973" s="77">
        <f t="shared" si="17"/>
        <v>0</v>
      </c>
    </row>
    <row r="974" spans="1:1" x14ac:dyDescent="0.25">
      <c r="A974" s="77">
        <f t="shared" si="17"/>
        <v>0</v>
      </c>
    </row>
    <row r="975" spans="1:1" x14ac:dyDescent="0.25">
      <c r="A975" s="77">
        <f t="shared" si="17"/>
        <v>0</v>
      </c>
    </row>
    <row r="976" spans="1:1" x14ac:dyDescent="0.25">
      <c r="A976" s="77">
        <f t="shared" si="17"/>
        <v>0</v>
      </c>
    </row>
    <row r="977" spans="1:1" x14ac:dyDescent="0.25">
      <c r="A977" s="77">
        <f t="shared" si="17"/>
        <v>0</v>
      </c>
    </row>
    <row r="978" spans="1:1" x14ac:dyDescent="0.25">
      <c r="A978" s="77">
        <f t="shared" si="17"/>
        <v>0</v>
      </c>
    </row>
    <row r="979" spans="1:1" x14ac:dyDescent="0.25">
      <c r="A979" s="77">
        <f t="shared" si="17"/>
        <v>0</v>
      </c>
    </row>
    <row r="980" spans="1:1" x14ac:dyDescent="0.25">
      <c r="A980" s="77">
        <f t="shared" si="17"/>
        <v>0</v>
      </c>
    </row>
    <row r="981" spans="1:1" x14ac:dyDescent="0.25">
      <c r="A981" s="77">
        <f t="shared" si="17"/>
        <v>0</v>
      </c>
    </row>
    <row r="982" spans="1:1" x14ac:dyDescent="0.25">
      <c r="A982" s="77">
        <f t="shared" si="17"/>
        <v>0</v>
      </c>
    </row>
    <row r="983" spans="1:1" x14ac:dyDescent="0.25">
      <c r="A983" s="77">
        <f t="shared" ref="A983:A1046" si="18">E983</f>
        <v>0</v>
      </c>
    </row>
    <row r="984" spans="1:1" x14ac:dyDescent="0.25">
      <c r="A984" s="77">
        <f t="shared" si="18"/>
        <v>0</v>
      </c>
    </row>
    <row r="985" spans="1:1" x14ac:dyDescent="0.25">
      <c r="A985" s="77">
        <f t="shared" si="18"/>
        <v>0</v>
      </c>
    </row>
    <row r="986" spans="1:1" x14ac:dyDescent="0.25">
      <c r="A986" s="77">
        <f t="shared" si="18"/>
        <v>0</v>
      </c>
    </row>
    <row r="987" spans="1:1" x14ac:dyDescent="0.25">
      <c r="A987" s="77">
        <f t="shared" si="18"/>
        <v>0</v>
      </c>
    </row>
    <row r="988" spans="1:1" x14ac:dyDescent="0.25">
      <c r="A988" s="77">
        <f t="shared" si="18"/>
        <v>0</v>
      </c>
    </row>
    <row r="989" spans="1:1" x14ac:dyDescent="0.25">
      <c r="A989" s="77">
        <f t="shared" si="18"/>
        <v>0</v>
      </c>
    </row>
    <row r="990" spans="1:1" x14ac:dyDescent="0.25">
      <c r="A990" s="77">
        <f t="shared" si="18"/>
        <v>0</v>
      </c>
    </row>
    <row r="991" spans="1:1" x14ac:dyDescent="0.25">
      <c r="A991" s="77">
        <f t="shared" si="18"/>
        <v>0</v>
      </c>
    </row>
    <row r="992" spans="1:1" x14ac:dyDescent="0.25">
      <c r="A992" s="77">
        <f t="shared" si="18"/>
        <v>0</v>
      </c>
    </row>
    <row r="993" spans="1:1" x14ac:dyDescent="0.25">
      <c r="A993" s="77">
        <f t="shared" si="18"/>
        <v>0</v>
      </c>
    </row>
    <row r="994" spans="1:1" x14ac:dyDescent="0.25">
      <c r="A994" s="77">
        <f t="shared" si="18"/>
        <v>0</v>
      </c>
    </row>
    <row r="995" spans="1:1" x14ac:dyDescent="0.25">
      <c r="A995" s="77">
        <f t="shared" si="18"/>
        <v>0</v>
      </c>
    </row>
    <row r="996" spans="1:1" x14ac:dyDescent="0.25">
      <c r="A996" s="77">
        <f t="shared" si="18"/>
        <v>0</v>
      </c>
    </row>
    <row r="997" spans="1:1" x14ac:dyDescent="0.25">
      <c r="A997" s="77">
        <f t="shared" si="18"/>
        <v>0</v>
      </c>
    </row>
    <row r="998" spans="1:1" x14ac:dyDescent="0.25">
      <c r="A998" s="77">
        <f t="shared" si="18"/>
        <v>0</v>
      </c>
    </row>
    <row r="999" spans="1:1" x14ac:dyDescent="0.25">
      <c r="A999" s="77">
        <f t="shared" si="18"/>
        <v>0</v>
      </c>
    </row>
    <row r="1000" spans="1:1" x14ac:dyDescent="0.25">
      <c r="A1000" s="77">
        <f t="shared" si="18"/>
        <v>0</v>
      </c>
    </row>
    <row r="1001" spans="1:1" x14ac:dyDescent="0.25">
      <c r="A1001" s="77">
        <f t="shared" si="18"/>
        <v>0</v>
      </c>
    </row>
    <row r="1002" spans="1:1" x14ac:dyDescent="0.25">
      <c r="A1002" s="77">
        <f t="shared" si="18"/>
        <v>0</v>
      </c>
    </row>
    <row r="1003" spans="1:1" x14ac:dyDescent="0.25">
      <c r="A1003" s="77">
        <f t="shared" si="18"/>
        <v>0</v>
      </c>
    </row>
    <row r="1004" spans="1:1" x14ac:dyDescent="0.25">
      <c r="A1004" s="77">
        <f t="shared" si="18"/>
        <v>0</v>
      </c>
    </row>
    <row r="1005" spans="1:1" x14ac:dyDescent="0.25">
      <c r="A1005" s="77">
        <f t="shared" si="18"/>
        <v>0</v>
      </c>
    </row>
    <row r="1006" spans="1:1" x14ac:dyDescent="0.25">
      <c r="A1006" s="77">
        <f t="shared" si="18"/>
        <v>0</v>
      </c>
    </row>
    <row r="1007" spans="1:1" x14ac:dyDescent="0.25">
      <c r="A1007" s="77">
        <f t="shared" si="18"/>
        <v>0</v>
      </c>
    </row>
    <row r="1008" spans="1:1" x14ac:dyDescent="0.25">
      <c r="A1008" s="77">
        <f t="shared" si="18"/>
        <v>0</v>
      </c>
    </row>
    <row r="1009" spans="1:1" x14ac:dyDescent="0.25">
      <c r="A1009" s="77">
        <f t="shared" si="18"/>
        <v>0</v>
      </c>
    </row>
    <row r="1010" spans="1:1" x14ac:dyDescent="0.25">
      <c r="A1010" s="77">
        <f t="shared" si="18"/>
        <v>0</v>
      </c>
    </row>
    <row r="1011" spans="1:1" x14ac:dyDescent="0.25">
      <c r="A1011" s="77">
        <f t="shared" si="18"/>
        <v>0</v>
      </c>
    </row>
    <row r="1012" spans="1:1" x14ac:dyDescent="0.25">
      <c r="A1012" s="77">
        <f t="shared" si="18"/>
        <v>0</v>
      </c>
    </row>
    <row r="1013" spans="1:1" x14ac:dyDescent="0.25">
      <c r="A1013" s="77">
        <f t="shared" si="18"/>
        <v>0</v>
      </c>
    </row>
    <row r="1014" spans="1:1" x14ac:dyDescent="0.25">
      <c r="A1014" s="77">
        <f t="shared" si="18"/>
        <v>0</v>
      </c>
    </row>
    <row r="1015" spans="1:1" x14ac:dyDescent="0.25">
      <c r="A1015" s="77">
        <f t="shared" si="18"/>
        <v>0</v>
      </c>
    </row>
    <row r="1016" spans="1:1" x14ac:dyDescent="0.25">
      <c r="A1016" s="77">
        <f t="shared" si="18"/>
        <v>0</v>
      </c>
    </row>
    <row r="1017" spans="1:1" x14ac:dyDescent="0.25">
      <c r="A1017" s="77">
        <f t="shared" si="18"/>
        <v>0</v>
      </c>
    </row>
    <row r="1018" spans="1:1" x14ac:dyDescent="0.25">
      <c r="A1018" s="77">
        <f t="shared" si="18"/>
        <v>0</v>
      </c>
    </row>
    <row r="1019" spans="1:1" x14ac:dyDescent="0.25">
      <c r="A1019" s="77">
        <f t="shared" si="18"/>
        <v>0</v>
      </c>
    </row>
    <row r="1020" spans="1:1" x14ac:dyDescent="0.25">
      <c r="A1020" s="77">
        <f t="shared" si="18"/>
        <v>0</v>
      </c>
    </row>
    <row r="1021" spans="1:1" x14ac:dyDescent="0.25">
      <c r="A1021" s="77">
        <f t="shared" si="18"/>
        <v>0</v>
      </c>
    </row>
    <row r="1022" spans="1:1" x14ac:dyDescent="0.25">
      <c r="A1022" s="77">
        <f t="shared" si="18"/>
        <v>0</v>
      </c>
    </row>
    <row r="1023" spans="1:1" x14ac:dyDescent="0.25">
      <c r="A1023" s="77">
        <f t="shared" si="18"/>
        <v>0</v>
      </c>
    </row>
    <row r="1024" spans="1:1" x14ac:dyDescent="0.25">
      <c r="A1024" s="77">
        <f t="shared" si="18"/>
        <v>0</v>
      </c>
    </row>
    <row r="1025" spans="1:1" x14ac:dyDescent="0.25">
      <c r="A1025" s="77">
        <f t="shared" si="18"/>
        <v>0</v>
      </c>
    </row>
    <row r="1026" spans="1:1" x14ac:dyDescent="0.25">
      <c r="A1026" s="77">
        <f t="shared" si="18"/>
        <v>0</v>
      </c>
    </row>
    <row r="1027" spans="1:1" x14ac:dyDescent="0.25">
      <c r="A1027" s="77">
        <f t="shared" si="18"/>
        <v>0</v>
      </c>
    </row>
    <row r="1028" spans="1:1" x14ac:dyDescent="0.25">
      <c r="A1028" s="77">
        <f t="shared" si="18"/>
        <v>0</v>
      </c>
    </row>
    <row r="1029" spans="1:1" x14ac:dyDescent="0.25">
      <c r="A1029" s="77">
        <f t="shared" si="18"/>
        <v>0</v>
      </c>
    </row>
    <row r="1030" spans="1:1" x14ac:dyDescent="0.25">
      <c r="A1030" s="77">
        <f t="shared" si="18"/>
        <v>0</v>
      </c>
    </row>
    <row r="1031" spans="1:1" x14ac:dyDescent="0.25">
      <c r="A1031" s="77">
        <f t="shared" si="18"/>
        <v>0</v>
      </c>
    </row>
    <row r="1032" spans="1:1" x14ac:dyDescent="0.25">
      <c r="A1032" s="77">
        <f t="shared" si="18"/>
        <v>0</v>
      </c>
    </row>
    <row r="1033" spans="1:1" x14ac:dyDescent="0.25">
      <c r="A1033" s="77">
        <f t="shared" si="18"/>
        <v>0</v>
      </c>
    </row>
    <row r="1034" spans="1:1" x14ac:dyDescent="0.25">
      <c r="A1034" s="77">
        <f t="shared" si="18"/>
        <v>0</v>
      </c>
    </row>
    <row r="1035" spans="1:1" x14ac:dyDescent="0.25">
      <c r="A1035" s="77">
        <f t="shared" si="18"/>
        <v>0</v>
      </c>
    </row>
    <row r="1036" spans="1:1" x14ac:dyDescent="0.25">
      <c r="A1036" s="77">
        <f t="shared" si="18"/>
        <v>0</v>
      </c>
    </row>
    <row r="1037" spans="1:1" x14ac:dyDescent="0.25">
      <c r="A1037" s="77">
        <f t="shared" si="18"/>
        <v>0</v>
      </c>
    </row>
    <row r="1038" spans="1:1" x14ac:dyDescent="0.25">
      <c r="A1038" s="77">
        <f t="shared" si="18"/>
        <v>0</v>
      </c>
    </row>
    <row r="1039" spans="1:1" x14ac:dyDescent="0.25">
      <c r="A1039" s="77">
        <f t="shared" si="18"/>
        <v>0</v>
      </c>
    </row>
    <row r="1040" spans="1:1" x14ac:dyDescent="0.25">
      <c r="A1040" s="77">
        <f t="shared" si="18"/>
        <v>0</v>
      </c>
    </row>
    <row r="1041" spans="1:1" x14ac:dyDescent="0.25">
      <c r="A1041" s="77">
        <f t="shared" si="18"/>
        <v>0</v>
      </c>
    </row>
    <row r="1042" spans="1:1" x14ac:dyDescent="0.25">
      <c r="A1042" s="77">
        <f t="shared" si="18"/>
        <v>0</v>
      </c>
    </row>
    <row r="1043" spans="1:1" x14ac:dyDescent="0.25">
      <c r="A1043" s="77">
        <f t="shared" si="18"/>
        <v>0</v>
      </c>
    </row>
    <row r="1044" spans="1:1" x14ac:dyDescent="0.25">
      <c r="A1044" s="77">
        <f t="shared" si="18"/>
        <v>0</v>
      </c>
    </row>
    <row r="1045" spans="1:1" x14ac:dyDescent="0.25">
      <c r="A1045" s="77">
        <f t="shared" si="18"/>
        <v>0</v>
      </c>
    </row>
    <row r="1046" spans="1:1" x14ac:dyDescent="0.25">
      <c r="A1046" s="77">
        <f t="shared" si="18"/>
        <v>0</v>
      </c>
    </row>
    <row r="1047" spans="1:1" x14ac:dyDescent="0.25">
      <c r="A1047" s="77">
        <f t="shared" ref="A1047:A1066" si="19">E1047</f>
        <v>0</v>
      </c>
    </row>
    <row r="1048" spans="1:1" x14ac:dyDescent="0.25">
      <c r="A1048" s="77">
        <f t="shared" si="19"/>
        <v>0</v>
      </c>
    </row>
    <row r="1049" spans="1:1" x14ac:dyDescent="0.25">
      <c r="A1049" s="77">
        <f t="shared" si="19"/>
        <v>0</v>
      </c>
    </row>
    <row r="1050" spans="1:1" x14ac:dyDescent="0.25">
      <c r="A1050" s="77">
        <f t="shared" si="19"/>
        <v>0</v>
      </c>
    </row>
    <row r="1051" spans="1:1" x14ac:dyDescent="0.25">
      <c r="A1051" s="77">
        <f t="shared" si="19"/>
        <v>0</v>
      </c>
    </row>
    <row r="1052" spans="1:1" x14ac:dyDescent="0.25">
      <c r="A1052" s="77">
        <f t="shared" si="19"/>
        <v>0</v>
      </c>
    </row>
    <row r="1053" spans="1:1" x14ac:dyDescent="0.25">
      <c r="A1053" s="77">
        <f t="shared" si="19"/>
        <v>0</v>
      </c>
    </row>
    <row r="1054" spans="1:1" x14ac:dyDescent="0.25">
      <c r="A1054" s="77">
        <f t="shared" si="19"/>
        <v>0</v>
      </c>
    </row>
    <row r="1055" spans="1:1" x14ac:dyDescent="0.25">
      <c r="A1055" s="77">
        <f t="shared" si="19"/>
        <v>0</v>
      </c>
    </row>
    <row r="1056" spans="1:1" x14ac:dyDescent="0.25">
      <c r="A1056" s="77">
        <f t="shared" si="19"/>
        <v>0</v>
      </c>
    </row>
    <row r="1057" spans="1:1" x14ac:dyDescent="0.25">
      <c r="A1057" s="77">
        <f t="shared" si="19"/>
        <v>0</v>
      </c>
    </row>
    <row r="1058" spans="1:1" x14ac:dyDescent="0.25">
      <c r="A1058" s="77">
        <f t="shared" si="19"/>
        <v>0</v>
      </c>
    </row>
    <row r="1059" spans="1:1" x14ac:dyDescent="0.25">
      <c r="A1059" s="77">
        <f t="shared" si="19"/>
        <v>0</v>
      </c>
    </row>
    <row r="1060" spans="1:1" x14ac:dyDescent="0.25">
      <c r="A1060" s="77">
        <f t="shared" si="19"/>
        <v>0</v>
      </c>
    </row>
    <row r="1061" spans="1:1" x14ac:dyDescent="0.25">
      <c r="A1061" s="77">
        <f t="shared" si="19"/>
        <v>0</v>
      </c>
    </row>
    <row r="1062" spans="1:1" x14ac:dyDescent="0.25">
      <c r="A1062" s="77">
        <f t="shared" si="19"/>
        <v>0</v>
      </c>
    </row>
    <row r="1063" spans="1:1" x14ac:dyDescent="0.25">
      <c r="A1063" s="77">
        <f t="shared" si="19"/>
        <v>0</v>
      </c>
    </row>
    <row r="1064" spans="1:1" x14ac:dyDescent="0.25">
      <c r="A1064" s="77">
        <f t="shared" si="19"/>
        <v>0</v>
      </c>
    </row>
    <row r="1065" spans="1:1" x14ac:dyDescent="0.25">
      <c r="A1065" s="77">
        <f t="shared" si="19"/>
        <v>0</v>
      </c>
    </row>
    <row r="1066" spans="1:1" x14ac:dyDescent="0.25">
      <c r="A1066" s="77">
        <f t="shared" si="19"/>
        <v>0</v>
      </c>
    </row>
  </sheetData>
  <mergeCells count="2">
    <mergeCell ref="G1:I1"/>
    <mergeCell ref="L1:M1"/>
  </mergeCells>
  <dataValidations count="1">
    <dataValidation type="list" allowBlank="1" showInputMessage="1" showErrorMessage="1" sqref="C1:C1048576 IY1:IY1048576 SU1:SU1048576 ACQ1:ACQ1048576 AMM1:AMM1048576 AWI1:AWI1048576 BGE1:BGE1048576 BQA1:BQA1048576 BZW1:BZW1048576 CJS1:CJS1048576 CTO1:CTO1048576 DDK1:DDK1048576 DNG1:DNG1048576 DXC1:DXC1048576 EGY1:EGY1048576 EQU1:EQU1048576 FAQ1:FAQ1048576 FKM1:FKM1048576 FUI1:FUI1048576 GEE1:GEE1048576 GOA1:GOA1048576 GXW1:GXW1048576 HHS1:HHS1048576 HRO1:HRO1048576 IBK1:IBK1048576 ILG1:ILG1048576 IVC1:IVC1048576 JEY1:JEY1048576 JOU1:JOU1048576 JYQ1:JYQ1048576 KIM1:KIM1048576 KSI1:KSI1048576 LCE1:LCE1048576 LMA1:LMA1048576 LVW1:LVW1048576 MFS1:MFS1048576 MPO1:MPO1048576 MZK1:MZK1048576 NJG1:NJG1048576 NTC1:NTC1048576 OCY1:OCY1048576 OMU1:OMU1048576 OWQ1:OWQ1048576 PGM1:PGM1048576 PQI1:PQI1048576 QAE1:QAE1048576 QKA1:QKA1048576 QTW1:QTW1048576 RDS1:RDS1048576 RNO1:RNO1048576 RXK1:RXK1048576 SHG1:SHG1048576 SRC1:SRC1048576 TAY1:TAY1048576 TKU1:TKU1048576 TUQ1:TUQ1048576 UEM1:UEM1048576 UOI1:UOI1048576 UYE1:UYE1048576 VIA1:VIA1048576 VRW1:VRW1048576 WBS1:WBS1048576 WLO1:WLO1048576 WVK1:WVK1048576">
      <formula1>第三方产品清单</formula1>
    </dataValidation>
  </dataValidations>
  <hyperlinks>
    <hyperlink ref="E93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3"/>
  <sheetViews>
    <sheetView workbookViewId="0">
      <selection activeCell="C7" sqref="C7"/>
    </sheetView>
  </sheetViews>
  <sheetFormatPr defaultColWidth="10.875" defaultRowHeight="13.5" x14ac:dyDescent="0.15"/>
  <cols>
    <col min="1" max="1" width="6.75" style="25" customWidth="1"/>
    <col min="2" max="2" width="11.8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/>
      <c r="C2" s="20"/>
      <c r="D2" s="20"/>
      <c r="E2" s="21"/>
      <c r="F2" s="22"/>
      <c r="G2" s="6"/>
      <c r="H2" s="23"/>
      <c r="I2" s="23"/>
      <c r="J2" s="23"/>
      <c r="K2" s="23"/>
      <c r="L2" s="48"/>
      <c r="M2" s="24"/>
      <c r="N2" s="26"/>
    </row>
    <row r="3" spans="1:14" ht="25.5" customHeight="1" x14ac:dyDescent="0.15">
      <c r="A3" s="19"/>
      <c r="B3" s="20"/>
      <c r="C3" s="20"/>
      <c r="D3" s="20"/>
      <c r="E3" s="21"/>
      <c r="F3" s="22"/>
      <c r="G3" s="6"/>
      <c r="H3" s="23"/>
      <c r="I3" s="23"/>
      <c r="J3" s="23"/>
      <c r="K3" s="23"/>
      <c r="L3" s="8"/>
      <c r="M3" s="24"/>
      <c r="N3" s="26"/>
    </row>
    <row r="4" spans="1:14" ht="25.5" customHeight="1" x14ac:dyDescent="0.15">
      <c r="A4" s="19"/>
      <c r="B4" s="20"/>
      <c r="C4" s="20"/>
      <c r="D4" s="20"/>
      <c r="E4" s="21"/>
      <c r="F4" s="22"/>
      <c r="G4" s="6"/>
      <c r="H4" s="23"/>
      <c r="I4" s="23"/>
      <c r="J4" s="23"/>
      <c r="K4" s="23"/>
      <c r="L4" s="8"/>
      <c r="M4" s="24"/>
      <c r="N4" s="26"/>
    </row>
    <row r="5" spans="1:14" ht="25.5" customHeight="1" x14ac:dyDescent="0.15">
      <c r="A5" s="19"/>
      <c r="B5" s="39"/>
      <c r="C5" s="39"/>
      <c r="D5" s="39"/>
      <c r="E5" s="40"/>
      <c r="F5" s="41"/>
      <c r="G5" s="6"/>
      <c r="H5" s="23"/>
      <c r="I5" s="23"/>
      <c r="J5" s="23"/>
      <c r="K5" s="23"/>
      <c r="L5" s="8"/>
      <c r="M5" s="45"/>
    </row>
    <row r="6" spans="1:14" ht="25.5" customHeight="1" x14ac:dyDescent="0.15">
      <c r="A6" s="19"/>
      <c r="B6" s="39"/>
      <c r="C6" s="39"/>
      <c r="D6" s="39"/>
      <c r="E6" s="40"/>
      <c r="F6" s="41"/>
      <c r="G6" s="42"/>
      <c r="H6" s="23"/>
      <c r="I6" s="23"/>
      <c r="J6" s="23"/>
      <c r="K6" s="23"/>
      <c r="L6" s="8"/>
      <c r="M6" s="45"/>
    </row>
    <row r="7" spans="1:14" ht="25.5" customHeight="1" x14ac:dyDescent="0.15">
      <c r="A7" s="19"/>
      <c r="B7" s="39"/>
      <c r="C7" s="39"/>
      <c r="D7" s="39"/>
      <c r="E7" s="40"/>
      <c r="F7" s="41"/>
      <c r="G7" s="42"/>
      <c r="H7" s="23"/>
      <c r="I7" s="23"/>
      <c r="J7" s="23"/>
      <c r="K7" s="23"/>
      <c r="L7" s="8"/>
      <c r="M7" s="45"/>
    </row>
    <row r="8" spans="1:14" ht="25.5" customHeight="1" x14ac:dyDescent="0.15">
      <c r="A8" s="38"/>
      <c r="B8" s="39"/>
      <c r="C8" s="39"/>
      <c r="D8" s="39"/>
      <c r="E8" s="40"/>
      <c r="F8" s="41"/>
      <c r="G8" s="42"/>
      <c r="H8" s="43"/>
      <c r="I8" s="43"/>
      <c r="J8" s="43"/>
      <c r="K8" s="43"/>
      <c r="L8" s="44"/>
      <c r="M8" s="45"/>
    </row>
    <row r="9" spans="1:14" ht="25.5" customHeight="1" x14ac:dyDescent="0.15">
      <c r="A9" s="38"/>
      <c r="B9" s="39"/>
      <c r="C9" s="39"/>
      <c r="D9" s="39"/>
      <c r="E9" s="40"/>
      <c r="F9" s="41"/>
      <c r="G9" s="42"/>
      <c r="H9" s="43"/>
      <c r="I9" s="43"/>
      <c r="J9" s="43"/>
      <c r="K9" s="43"/>
      <c r="L9" s="44"/>
      <c r="M9" s="45"/>
    </row>
    <row r="10" spans="1:14" ht="25.5" customHeight="1" x14ac:dyDescent="0.15">
      <c r="A10" s="38"/>
      <c r="B10" s="39"/>
      <c r="C10" s="39"/>
      <c r="D10" s="39"/>
      <c r="E10" s="40"/>
      <c r="F10" s="41"/>
      <c r="G10" s="42"/>
      <c r="H10" s="43"/>
      <c r="I10" s="43"/>
      <c r="J10" s="43"/>
      <c r="K10" s="43"/>
      <c r="L10" s="44"/>
      <c r="M10" s="45"/>
    </row>
    <row r="11" spans="1:14" ht="25.5" customHeight="1" x14ac:dyDescent="0.15">
      <c r="A11" s="38"/>
      <c r="B11" s="39"/>
      <c r="C11" s="39"/>
      <c r="D11" s="39"/>
      <c r="E11" s="40"/>
      <c r="F11" s="41"/>
      <c r="G11" s="42"/>
      <c r="H11" s="43"/>
      <c r="I11" s="43"/>
      <c r="J11" s="43"/>
      <c r="K11" s="43"/>
      <c r="L11" s="44"/>
      <c r="M11" s="45"/>
    </row>
    <row r="12" spans="1:14" ht="25.5" customHeight="1" x14ac:dyDescent="0.15">
      <c r="A12" s="38"/>
      <c r="B12" s="39"/>
      <c r="C12" s="39"/>
      <c r="D12" s="39"/>
      <c r="E12" s="40"/>
      <c r="F12" s="41"/>
      <c r="G12" s="42"/>
      <c r="H12" s="43"/>
      <c r="I12" s="43"/>
      <c r="J12" s="43"/>
      <c r="K12" s="43"/>
      <c r="L12" s="44"/>
      <c r="M12" s="45"/>
    </row>
    <row r="13" spans="1:14" ht="25.5" customHeight="1" x14ac:dyDescent="0.15">
      <c r="A13" s="38"/>
      <c r="B13" s="39"/>
      <c r="C13" s="39"/>
      <c r="D13" s="39"/>
      <c r="E13" s="40"/>
      <c r="F13" s="41"/>
      <c r="G13" s="42"/>
      <c r="H13" s="43"/>
      <c r="I13" s="43"/>
      <c r="J13" s="43"/>
      <c r="K13" s="43"/>
      <c r="L13" s="44"/>
      <c r="M13" s="45"/>
    </row>
    <row r="14" spans="1:14" ht="25.5" customHeight="1" x14ac:dyDescent="0.15">
      <c r="A14" s="38"/>
      <c r="B14" s="39"/>
      <c r="C14" s="39"/>
      <c r="D14" s="39"/>
      <c r="E14" s="40"/>
      <c r="F14" s="41"/>
      <c r="G14" s="42"/>
      <c r="H14" s="43"/>
      <c r="I14" s="43"/>
      <c r="J14" s="43"/>
      <c r="K14" s="43"/>
      <c r="L14" s="44"/>
      <c r="M14" s="45"/>
    </row>
    <row r="15" spans="1:14" ht="25.5" customHeight="1" x14ac:dyDescent="0.15">
      <c r="A15" s="38"/>
      <c r="B15" s="39"/>
      <c r="C15" s="39"/>
      <c r="D15" s="39"/>
      <c r="E15" s="40"/>
      <c r="F15" s="41"/>
      <c r="G15" s="42"/>
      <c r="H15" s="43"/>
      <c r="I15" s="43"/>
      <c r="J15" s="43"/>
      <c r="K15" s="43"/>
      <c r="L15" s="44"/>
      <c r="M15" s="45"/>
    </row>
    <row r="16" spans="1:14" ht="25.5" customHeight="1" thickBot="1" x14ac:dyDescent="0.2">
      <c r="A16" s="27"/>
      <c r="B16" s="28"/>
      <c r="C16" s="28"/>
      <c r="D16" s="28"/>
      <c r="E16" s="29"/>
      <c r="F16" s="30"/>
      <c r="G16" s="7"/>
      <c r="H16" s="31"/>
      <c r="I16" s="31"/>
      <c r="J16" s="31"/>
      <c r="K16" s="31"/>
      <c r="L16" s="9"/>
      <c r="M16" s="32"/>
    </row>
    <row r="17" spans="7:7" ht="25.5" customHeight="1" x14ac:dyDescent="0.15">
      <c r="G17" s="46">
        <f>SUM(G2:G16)</f>
        <v>0</v>
      </c>
    </row>
    <row r="18" spans="7:7" ht="25.5" customHeight="1" x14ac:dyDescent="0.15"/>
    <row r="19" spans="7:7" ht="25.5" customHeight="1" x14ac:dyDescent="0.15"/>
    <row r="20" spans="7:7" ht="25.5" customHeight="1" x14ac:dyDescent="0.15"/>
    <row r="21" spans="7:7" ht="25.5" customHeight="1" x14ac:dyDescent="0.15"/>
    <row r="22" spans="7:7" ht="25.5" customHeight="1" x14ac:dyDescent="0.15"/>
    <row r="23" spans="7:7" ht="25.5" customHeight="1" x14ac:dyDescent="0.15"/>
  </sheetData>
  <conditionalFormatting sqref="L2:L16">
    <cfRule type="cellIs" dxfId="47" priority="1" stopIfTrue="1" operator="equal">
      <formula>"催促交货"</formula>
    </cfRule>
    <cfRule type="cellIs" dxfId="46" priority="2" stopIfTrue="1" operator="equal">
      <formula>"延迟交货"</formula>
    </cfRule>
  </conditionalFormatting>
  <conditionalFormatting sqref="H2:H15">
    <cfRule type="cellIs" dxfId="45" priority="3" stopIfTrue="1" operator="greaterThan">
      <formula>$I2</formula>
    </cfRule>
    <cfRule type="cellIs" dxfId="44" priority="4" stopIfTrue="1" operator="greaterThan">
      <formula>$K2</formula>
    </cfRule>
  </conditionalFormatting>
  <dataValidations count="6">
    <dataValidation type="list" allowBlank="1" showInputMessage="1" showErrorMessage="1" sqref="D16:D45">
      <formula1>INDIRECT(B16)</formula1>
    </dataValidation>
    <dataValidation type="list" allowBlank="1" showInputMessage="1" showErrorMessage="1" sqref="C16:C65542 B2:B65542">
      <formula1>货物清单</formula1>
    </dataValidation>
    <dataValidation type="custom" allowBlank="1" showErrorMessage="1" errorTitle="日期有误" error="计划到货日期不能晚于最迟交付日期。" sqref="I2:I16">
      <formula1>I2&lt;K2</formula1>
    </dataValidation>
    <dataValidation type="custom" allowBlank="1" showErrorMessage="1" errorTitle="日期错误" error="下单日期不能晚于计划到货日期。" sqref="H2:H16">
      <formula1>H2&lt;I2</formula1>
    </dataValidation>
    <dataValidation type="list" allowBlank="1" showInputMessage="1" showErrorMessage="1" sqref="C2:C15">
      <formula1>INDIRECT($B2)</formula1>
    </dataValidation>
    <dataValidation type="list" allowBlank="1" showInputMessage="1" showErrorMessage="1" sqref="D2:D15">
      <formula1>INDIRECT($C2)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4"/>
  <sheetViews>
    <sheetView workbookViewId="0">
      <selection activeCell="D10" sqref="D10"/>
    </sheetView>
  </sheetViews>
  <sheetFormatPr defaultColWidth="10.875" defaultRowHeight="13.5" x14ac:dyDescent="0.15"/>
  <cols>
    <col min="1" max="1" width="6.75" style="25" customWidth="1"/>
    <col min="2" max="2" width="11.8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17</v>
      </c>
      <c r="C2" s="20" t="s">
        <v>30</v>
      </c>
      <c r="D2" s="20" t="s">
        <v>100</v>
      </c>
      <c r="E2" s="21">
        <v>7000</v>
      </c>
      <c r="F2" s="22">
        <v>1</v>
      </c>
      <c r="G2" s="6">
        <f>E2*F2</f>
        <v>7000</v>
      </c>
      <c r="H2" s="23">
        <v>42289</v>
      </c>
      <c r="I2" s="23">
        <v>42316</v>
      </c>
      <c r="J2" s="23">
        <v>42296</v>
      </c>
      <c r="K2" s="23">
        <v>42341</v>
      </c>
      <c r="L2" s="8" t="str">
        <f t="shared" ref="L2:L5" ca="1" si="0">IF(H2="","未订货",IF(AND(I2-TODAY()&gt;=7,J2=""),"等待交货",IF(J2="","催促交货",IF(J2&lt;I2,"准时交货","延迟交货"))))</f>
        <v>准时交货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1">
        <v>5472.23</v>
      </c>
      <c r="F3" s="22">
        <v>1</v>
      </c>
      <c r="G3" s="6">
        <f t="shared" ref="G3:G6" si="1">E3*F3</f>
        <v>5472.23</v>
      </c>
      <c r="H3" s="23">
        <v>42285</v>
      </c>
      <c r="I3" s="23">
        <v>42316</v>
      </c>
      <c r="J3" s="23">
        <v>42285</v>
      </c>
      <c r="K3" s="23">
        <v>42341</v>
      </c>
      <c r="L3" s="8" t="str">
        <f t="shared" ca="1" si="0"/>
        <v>准时交货</v>
      </c>
      <c r="M3" s="24"/>
      <c r="N3" s="26"/>
    </row>
    <row r="4" spans="1:14" ht="25.5" customHeight="1" x14ac:dyDescent="0.15">
      <c r="A4" s="19">
        <v>3</v>
      </c>
      <c r="B4" s="20" t="s">
        <v>22</v>
      </c>
      <c r="C4" s="20" t="s">
        <v>102</v>
      </c>
      <c r="D4" s="20" t="s">
        <v>103</v>
      </c>
      <c r="E4" s="21">
        <v>0</v>
      </c>
      <c r="F4" s="22">
        <v>2</v>
      </c>
      <c r="G4" s="6">
        <f t="shared" si="1"/>
        <v>0</v>
      </c>
      <c r="H4" s="23">
        <v>42285</v>
      </c>
      <c r="I4" s="23">
        <v>42316</v>
      </c>
      <c r="J4" s="23">
        <v>42285</v>
      </c>
      <c r="K4" s="23">
        <v>42341</v>
      </c>
      <c r="L4" s="8" t="str">
        <f t="shared" ca="1" si="0"/>
        <v>准时交货</v>
      </c>
      <c r="M4" s="24"/>
      <c r="N4" s="26"/>
    </row>
    <row r="5" spans="1:14" ht="25.5" customHeight="1" x14ac:dyDescent="0.15">
      <c r="A5" s="19">
        <v>6</v>
      </c>
      <c r="B5" s="39" t="s">
        <v>117</v>
      </c>
      <c r="C5" s="39" t="s">
        <v>102</v>
      </c>
      <c r="D5" s="39" t="s">
        <v>104</v>
      </c>
      <c r="E5" s="40">
        <v>0</v>
      </c>
      <c r="F5" s="41">
        <v>1</v>
      </c>
      <c r="G5" s="6">
        <f t="shared" si="1"/>
        <v>0</v>
      </c>
      <c r="H5" s="23">
        <v>42285</v>
      </c>
      <c r="I5" s="23">
        <v>42316</v>
      </c>
      <c r="J5" s="23">
        <v>42285</v>
      </c>
      <c r="K5" s="23">
        <v>42341</v>
      </c>
      <c r="L5" s="8" t="str">
        <f t="shared" ca="1" si="0"/>
        <v>准时交货</v>
      </c>
      <c r="M5" s="45"/>
    </row>
    <row r="6" spans="1:14" ht="25.5" customHeight="1" x14ac:dyDescent="0.15">
      <c r="A6" s="19">
        <v>7</v>
      </c>
      <c r="B6" s="39" t="s">
        <v>23</v>
      </c>
      <c r="C6" s="39" t="s">
        <v>32</v>
      </c>
      <c r="D6" s="39" t="s">
        <v>99</v>
      </c>
      <c r="E6" s="40">
        <v>150</v>
      </c>
      <c r="F6" s="41">
        <v>1</v>
      </c>
      <c r="G6" s="42">
        <f t="shared" si="1"/>
        <v>150</v>
      </c>
      <c r="H6" s="23">
        <v>42285</v>
      </c>
      <c r="I6" s="23">
        <v>42316</v>
      </c>
      <c r="J6" s="23">
        <v>42285</v>
      </c>
      <c r="K6" s="23">
        <v>42341</v>
      </c>
      <c r="L6" s="8" t="str">
        <f t="shared" ref="L6" ca="1" si="2">IF(H6="","未订货",IF(AND(I6-TODAY()&gt;=7,J6=""),"等待交货",IF(J6="","催促交货",IF(J6&lt;I6,"准时交货","延迟交货"))))</f>
        <v>准时交货</v>
      </c>
      <c r="M6" s="45"/>
    </row>
    <row r="7" spans="1:14" ht="25.5" customHeight="1" thickBot="1" x14ac:dyDescent="0.2">
      <c r="A7" s="27"/>
      <c r="B7" s="28"/>
      <c r="C7" s="28"/>
      <c r="D7" s="28"/>
      <c r="E7" s="29"/>
      <c r="F7" s="30"/>
      <c r="G7" s="7"/>
      <c r="H7" s="31"/>
      <c r="I7" s="31"/>
      <c r="J7" s="31"/>
      <c r="K7" s="31"/>
      <c r="L7" s="9"/>
      <c r="M7" s="32"/>
    </row>
    <row r="8" spans="1:14" ht="25.5" customHeight="1" x14ac:dyDescent="0.15">
      <c r="G8" s="46">
        <f>SUM(G2:G7)</f>
        <v>12622.23</v>
      </c>
    </row>
    <row r="9" spans="1:14" ht="25.5" customHeight="1" x14ac:dyDescent="0.15">
      <c r="F9" s="34" t="s">
        <v>245</v>
      </c>
      <c r="G9" s="33">
        <v>17975</v>
      </c>
    </row>
    <row r="10" spans="1:14" ht="25.5" customHeight="1" x14ac:dyDescent="0.15">
      <c r="F10" s="34" t="s">
        <v>246</v>
      </c>
      <c r="G10" s="33">
        <v>500</v>
      </c>
    </row>
    <row r="11" spans="1:14" ht="25.5" customHeight="1" x14ac:dyDescent="0.15">
      <c r="G11" s="33">
        <f>G9-G8-G10-G12</f>
        <v>552.77000000000044</v>
      </c>
    </row>
    <row r="12" spans="1:14" ht="25.5" customHeight="1" x14ac:dyDescent="0.15">
      <c r="F12" s="34" t="s">
        <v>19</v>
      </c>
      <c r="G12" s="33">
        <f>215*20</f>
        <v>4300</v>
      </c>
    </row>
    <row r="13" spans="1:14" ht="25.5" customHeight="1" x14ac:dyDescent="0.15"/>
    <row r="14" spans="1:14" ht="25.5" customHeight="1" x14ac:dyDescent="0.15"/>
  </sheetData>
  <conditionalFormatting sqref="L2:L7">
    <cfRule type="cellIs" dxfId="43" priority="1" stopIfTrue="1" operator="equal">
      <formula>"催促交货"</formula>
    </cfRule>
    <cfRule type="cellIs" dxfId="42" priority="2" stopIfTrue="1" operator="equal">
      <formula>"延迟交货"</formula>
    </cfRule>
  </conditionalFormatting>
  <conditionalFormatting sqref="J2:J7">
    <cfRule type="cellIs" dxfId="41" priority="3" stopIfTrue="1" operator="greaterThan">
      <formula>#REF!</formula>
    </cfRule>
  </conditionalFormatting>
  <conditionalFormatting sqref="I2:I7">
    <cfRule type="cellIs" dxfId="40" priority="4" stopIfTrue="1" operator="greaterThan">
      <formula>#REF!</formula>
    </cfRule>
  </conditionalFormatting>
  <dataValidations count="6">
    <dataValidation type="list" allowBlank="1" showInputMessage="1" showErrorMessage="1" sqref="D7:D36">
      <formula1>INDIRECT(B7)</formula1>
    </dataValidation>
    <dataValidation type="list" allowBlank="1" showInputMessage="1" showErrorMessage="1" sqref="C7:C65533 B2:B65533">
      <formula1>货物清单</formula1>
    </dataValidation>
    <dataValidation type="custom" allowBlank="1" showErrorMessage="1" errorTitle="日期有误" error="计划到货日期不能晚于最迟交付日期。" sqref="I2:I7">
      <formula1>I2&lt;K2</formula1>
    </dataValidation>
    <dataValidation type="custom" allowBlank="1" showErrorMessage="1" errorTitle="日期错误" error="下单日期不能晚于计划到货日期。" sqref="H2:H7">
      <formula1>H2&lt;I2</formula1>
    </dataValidation>
    <dataValidation type="list" allowBlank="1" showInputMessage="1" showErrorMessage="1" sqref="C2:C6">
      <formula1>INDIRECT($B2)</formula1>
    </dataValidation>
    <dataValidation type="list" allowBlank="1" showInputMessage="1" showErrorMessage="1" sqref="D2:D6">
      <formula1>INDIRECT($C2)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3"/>
  <sheetViews>
    <sheetView workbookViewId="0">
      <selection activeCell="E13" sqref="E13"/>
    </sheetView>
  </sheetViews>
  <sheetFormatPr defaultColWidth="10.875" defaultRowHeight="13.5" x14ac:dyDescent="0.15"/>
  <cols>
    <col min="1" max="1" width="6.75" style="25" customWidth="1"/>
    <col min="2" max="2" width="11.8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17</v>
      </c>
      <c r="C2" s="20" t="s">
        <v>30</v>
      </c>
      <c r="D2" s="20" t="s">
        <v>100</v>
      </c>
      <c r="E2" s="21">
        <v>7000</v>
      </c>
      <c r="F2" s="22">
        <v>1</v>
      </c>
      <c r="G2" s="6">
        <f>E2*F2</f>
        <v>7000</v>
      </c>
      <c r="H2" s="23">
        <v>42289</v>
      </c>
      <c r="I2" s="23">
        <v>42295</v>
      </c>
      <c r="J2" s="23">
        <v>42296</v>
      </c>
      <c r="K2" s="23">
        <v>42355</v>
      </c>
      <c r="L2" s="48" t="str">
        <f t="shared" ref="L2:L6" ca="1" si="0">IF(H2="","未订货",IF(AND(I2-TODAY()&gt;=7,J2=""),"等待交货",IF(J2="","催促交货",IF(J2&lt;I2,"准时交货","延迟交货"))))</f>
        <v>延迟交货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1">
        <v>5472.23</v>
      </c>
      <c r="F3" s="22">
        <v>1</v>
      </c>
      <c r="G3" s="6">
        <f t="shared" ref="G3:G6" si="1">E3*F3</f>
        <v>5472.23</v>
      </c>
      <c r="H3" s="23">
        <v>42285</v>
      </c>
      <c r="I3" s="23">
        <v>42316</v>
      </c>
      <c r="J3" s="23">
        <v>42285</v>
      </c>
      <c r="K3" s="23">
        <v>42355</v>
      </c>
      <c r="L3" s="8" t="str">
        <f t="shared" ca="1" si="0"/>
        <v>准时交货</v>
      </c>
      <c r="M3" s="24"/>
      <c r="N3" s="26"/>
    </row>
    <row r="4" spans="1:14" ht="25.5" customHeight="1" x14ac:dyDescent="0.15">
      <c r="A4" s="19">
        <v>3</v>
      </c>
      <c r="B4" s="20" t="s">
        <v>23</v>
      </c>
      <c r="C4" s="20" t="s">
        <v>32</v>
      </c>
      <c r="D4" s="20" t="s">
        <v>69</v>
      </c>
      <c r="E4" s="21">
        <v>0</v>
      </c>
      <c r="F4" s="22">
        <v>1</v>
      </c>
      <c r="G4" s="6">
        <f t="shared" si="1"/>
        <v>0</v>
      </c>
      <c r="H4" s="23">
        <v>42285</v>
      </c>
      <c r="I4" s="23">
        <v>42316</v>
      </c>
      <c r="J4" s="23">
        <v>42285</v>
      </c>
      <c r="K4" s="23">
        <v>42355</v>
      </c>
      <c r="L4" s="8" t="str">
        <f t="shared" ca="1" si="0"/>
        <v>准时交货</v>
      </c>
      <c r="M4" s="24"/>
      <c r="N4" s="26"/>
    </row>
    <row r="5" spans="1:14" ht="25.5" customHeight="1" x14ac:dyDescent="0.15">
      <c r="A5" s="19">
        <v>4</v>
      </c>
      <c r="B5" s="39" t="s">
        <v>22</v>
      </c>
      <c r="C5" s="39" t="s">
        <v>102</v>
      </c>
      <c r="D5" s="39" t="s">
        <v>103</v>
      </c>
      <c r="E5" s="40">
        <v>0</v>
      </c>
      <c r="F5" s="41">
        <v>2</v>
      </c>
      <c r="G5" s="6">
        <f t="shared" si="1"/>
        <v>0</v>
      </c>
      <c r="H5" s="23">
        <v>42285</v>
      </c>
      <c r="I5" s="23">
        <v>42316</v>
      </c>
      <c r="J5" s="23">
        <v>42285</v>
      </c>
      <c r="K5" s="23">
        <v>42355</v>
      </c>
      <c r="L5" s="8" t="str">
        <f t="shared" ca="1" si="0"/>
        <v>准时交货</v>
      </c>
      <c r="M5" s="45"/>
    </row>
    <row r="6" spans="1:14" ht="25.5" customHeight="1" x14ac:dyDescent="0.15">
      <c r="A6" s="19">
        <v>5</v>
      </c>
      <c r="B6" s="39" t="s">
        <v>117</v>
      </c>
      <c r="C6" s="39" t="s">
        <v>102</v>
      </c>
      <c r="D6" s="39" t="s">
        <v>104</v>
      </c>
      <c r="E6" s="40">
        <v>0</v>
      </c>
      <c r="F6" s="41">
        <v>2</v>
      </c>
      <c r="G6" s="42">
        <f t="shared" si="1"/>
        <v>0</v>
      </c>
      <c r="H6" s="23">
        <v>42285</v>
      </c>
      <c r="I6" s="23">
        <v>42316</v>
      </c>
      <c r="J6" s="23">
        <v>42285</v>
      </c>
      <c r="K6" s="23">
        <v>42355</v>
      </c>
      <c r="L6" s="8" t="str">
        <f t="shared" ca="1" si="0"/>
        <v>准时交货</v>
      </c>
      <c r="M6" s="45"/>
    </row>
    <row r="7" spans="1:14" ht="25.5" customHeight="1" x14ac:dyDescent="0.15">
      <c r="A7" s="19"/>
      <c r="B7" s="39"/>
      <c r="C7" s="39"/>
      <c r="D7" s="39"/>
      <c r="E7" s="40"/>
      <c r="F7" s="41"/>
      <c r="G7" s="42"/>
      <c r="H7" s="23"/>
      <c r="I7" s="23"/>
      <c r="J7" s="23"/>
      <c r="K7" s="23"/>
      <c r="L7" s="8"/>
      <c r="M7" s="45"/>
    </row>
    <row r="8" spans="1:14" ht="25.5" customHeight="1" x14ac:dyDescent="0.15">
      <c r="A8" s="38"/>
      <c r="B8" s="39"/>
      <c r="C8" s="39"/>
      <c r="D8" s="39"/>
      <c r="E8" s="40"/>
      <c r="F8" s="41"/>
      <c r="G8" s="42"/>
      <c r="H8" s="43"/>
      <c r="I8" s="43"/>
      <c r="J8" s="43"/>
      <c r="K8" s="43"/>
      <c r="L8" s="44"/>
      <c r="M8" s="45"/>
    </row>
    <row r="9" spans="1:14" ht="25.5" customHeight="1" x14ac:dyDescent="0.15">
      <c r="A9" s="38"/>
      <c r="B9" s="39"/>
      <c r="C9" s="39"/>
      <c r="D9" s="39"/>
      <c r="E9" s="40"/>
      <c r="F9" s="41"/>
      <c r="G9" s="42"/>
      <c r="H9" s="43"/>
      <c r="I9" s="43"/>
      <c r="J9" s="43"/>
      <c r="K9" s="43"/>
      <c r="L9" s="44"/>
      <c r="M9" s="45"/>
    </row>
    <row r="10" spans="1:14" ht="25.5" customHeight="1" x14ac:dyDescent="0.15">
      <c r="A10" s="38"/>
      <c r="B10" s="39"/>
      <c r="C10" s="39"/>
      <c r="D10" s="39"/>
      <c r="E10" s="40"/>
      <c r="F10" s="41"/>
      <c r="G10" s="42"/>
      <c r="H10" s="43"/>
      <c r="I10" s="43"/>
      <c r="J10" s="43"/>
      <c r="K10" s="43"/>
      <c r="L10" s="44"/>
      <c r="M10" s="45"/>
    </row>
    <row r="11" spans="1:14" ht="25.5" customHeight="1" x14ac:dyDescent="0.15">
      <c r="A11" s="38"/>
      <c r="B11" s="39"/>
      <c r="C11" s="39"/>
      <c r="D11" s="39"/>
      <c r="E11" s="40"/>
      <c r="F11" s="41"/>
      <c r="G11" s="42"/>
      <c r="H11" s="43"/>
      <c r="I11" s="43"/>
      <c r="J11" s="43"/>
      <c r="K11" s="43"/>
      <c r="L11" s="44"/>
      <c r="M11" s="45"/>
    </row>
    <row r="12" spans="1:14" ht="25.5" customHeight="1" x14ac:dyDescent="0.15">
      <c r="A12" s="38"/>
      <c r="B12" s="39"/>
      <c r="C12" s="39"/>
      <c r="D12" s="39"/>
      <c r="E12" s="40"/>
      <c r="F12" s="41"/>
      <c r="G12" s="42"/>
      <c r="H12" s="43"/>
      <c r="I12" s="43"/>
      <c r="J12" s="43"/>
      <c r="K12" s="43"/>
      <c r="L12" s="44"/>
      <c r="M12" s="45"/>
    </row>
    <row r="13" spans="1:14" ht="25.5" customHeight="1" x14ac:dyDescent="0.15">
      <c r="A13" s="38"/>
      <c r="B13" s="39"/>
      <c r="C13" s="39"/>
      <c r="D13" s="39"/>
      <c r="E13" s="40"/>
      <c r="F13" s="41"/>
      <c r="G13" s="42"/>
      <c r="H13" s="43"/>
      <c r="I13" s="43"/>
      <c r="J13" s="43"/>
      <c r="K13" s="43"/>
      <c r="L13" s="44"/>
      <c r="M13" s="45"/>
    </row>
    <row r="14" spans="1:14" ht="25.5" customHeight="1" x14ac:dyDescent="0.15">
      <c r="A14" s="38"/>
      <c r="B14" s="39"/>
      <c r="C14" s="39"/>
      <c r="D14" s="39"/>
      <c r="E14" s="40"/>
      <c r="F14" s="41"/>
      <c r="G14" s="42"/>
      <c r="H14" s="43"/>
      <c r="I14" s="43"/>
      <c r="J14" s="43"/>
      <c r="K14" s="43"/>
      <c r="L14" s="44"/>
      <c r="M14" s="45"/>
    </row>
    <row r="15" spans="1:14" ht="25.5" customHeight="1" x14ac:dyDescent="0.15">
      <c r="A15" s="38"/>
      <c r="B15" s="39"/>
      <c r="C15" s="39"/>
      <c r="D15" s="39"/>
      <c r="E15" s="40"/>
      <c r="F15" s="41"/>
      <c r="G15" s="42"/>
      <c r="H15" s="43"/>
      <c r="I15" s="43"/>
      <c r="J15" s="43"/>
      <c r="K15" s="43"/>
      <c r="L15" s="44"/>
      <c r="M15" s="45"/>
    </row>
    <row r="16" spans="1:14" ht="25.5" customHeight="1" thickBot="1" x14ac:dyDescent="0.2">
      <c r="A16" s="27"/>
      <c r="B16" s="28"/>
      <c r="C16" s="28"/>
      <c r="D16" s="28"/>
      <c r="E16" s="29"/>
      <c r="F16" s="30"/>
      <c r="G16" s="7"/>
      <c r="H16" s="31"/>
      <c r="I16" s="31"/>
      <c r="J16" s="31"/>
      <c r="K16" s="31"/>
      <c r="L16" s="9"/>
      <c r="M16" s="32"/>
    </row>
    <row r="17" spans="6:7" ht="25.5" customHeight="1" x14ac:dyDescent="0.15">
      <c r="G17" s="46">
        <f>SUM(G2:G16)</f>
        <v>12472.23</v>
      </c>
    </row>
    <row r="18" spans="6:7" ht="25.5" customHeight="1" x14ac:dyDescent="0.15">
      <c r="F18" s="34" t="s">
        <v>245</v>
      </c>
      <c r="G18" s="33">
        <v>33475</v>
      </c>
    </row>
    <row r="19" spans="6:7" ht="25.5" customHeight="1" x14ac:dyDescent="0.15">
      <c r="F19" s="34" t="s">
        <v>246</v>
      </c>
      <c r="G19" s="33">
        <v>1000</v>
      </c>
    </row>
    <row r="20" spans="6:7" ht="25.5" customHeight="1" x14ac:dyDescent="0.15">
      <c r="G20" s="33">
        <f>G18-G17-G19</f>
        <v>20002.77</v>
      </c>
    </row>
    <row r="21" spans="6:7" ht="25.5" customHeight="1" x14ac:dyDescent="0.15"/>
    <row r="22" spans="6:7" ht="25.5" customHeight="1" x14ac:dyDescent="0.15"/>
    <row r="23" spans="6:7" ht="25.5" customHeight="1" x14ac:dyDescent="0.15"/>
  </sheetData>
  <conditionalFormatting sqref="L2:L16">
    <cfRule type="cellIs" dxfId="39" priority="1" stopIfTrue="1" operator="equal">
      <formula>"催促交货"</formula>
    </cfRule>
    <cfRule type="cellIs" dxfId="38" priority="2" stopIfTrue="1" operator="equal">
      <formula>"延迟交货"</formula>
    </cfRule>
  </conditionalFormatting>
  <conditionalFormatting sqref="H2:H15">
    <cfRule type="cellIs" dxfId="37" priority="3" stopIfTrue="1" operator="greaterThan">
      <formula>$I2</formula>
    </cfRule>
    <cfRule type="cellIs" dxfId="36" priority="4" stopIfTrue="1" operator="greaterThan">
      <formula>$K2</formula>
    </cfRule>
  </conditionalFormatting>
  <dataValidations count="6">
    <dataValidation type="list" allowBlank="1" showInputMessage="1" showErrorMessage="1" sqref="D16:D45">
      <formula1>INDIRECT(B16)</formula1>
    </dataValidation>
    <dataValidation type="list" allowBlank="1" showInputMessage="1" showErrorMessage="1" sqref="C16:C65542 B2:B65542">
      <formula1>货物清单</formula1>
    </dataValidation>
    <dataValidation type="custom" allowBlank="1" showErrorMessage="1" errorTitle="日期有误" error="计划到货日期不能晚于最迟交付日期。" sqref="I2:I16">
      <formula1>I2&lt;K2</formula1>
    </dataValidation>
    <dataValidation type="custom" allowBlank="1" showErrorMessage="1" errorTitle="日期错误" error="下单日期不能晚于计划到货日期。" sqref="H2:H16">
      <formula1>H2&lt;I2</formula1>
    </dataValidation>
    <dataValidation type="list" allowBlank="1" showInputMessage="1" showErrorMessage="1" sqref="C2:C15">
      <formula1>INDIRECT($B2)</formula1>
    </dataValidation>
    <dataValidation type="list" allowBlank="1" showInputMessage="1" showErrorMessage="1" sqref="D2:D15">
      <formula1>INDIRECT($C2)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0"/>
  <sheetViews>
    <sheetView workbookViewId="0">
      <selection activeCell="C14" sqref="C14"/>
    </sheetView>
  </sheetViews>
  <sheetFormatPr defaultColWidth="10.875" defaultRowHeight="13.5" x14ac:dyDescent="0.15"/>
  <cols>
    <col min="1" max="1" width="6.75" style="25" customWidth="1"/>
    <col min="2" max="2" width="12.875" style="25" customWidth="1"/>
    <col min="3" max="3" width="20.125" style="25" bestFit="1" customWidth="1"/>
    <col min="4" max="4" width="19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15</v>
      </c>
      <c r="C2" s="20" t="s">
        <v>108</v>
      </c>
      <c r="D2" s="20" t="s">
        <v>109</v>
      </c>
      <c r="E2" s="21">
        <v>18392</v>
      </c>
      <c r="F2" s="22">
        <v>1</v>
      </c>
      <c r="G2" s="6">
        <f t="shared" ref="G2:G11" si="0">E2*F2</f>
        <v>18392</v>
      </c>
      <c r="H2" s="23">
        <v>42255</v>
      </c>
      <c r="I2" s="23">
        <v>42318</v>
      </c>
      <c r="J2" s="23">
        <v>42342</v>
      </c>
      <c r="K2" s="23">
        <v>42367</v>
      </c>
      <c r="L2" s="8" t="str">
        <f t="shared" ref="L2:L11" ca="1" si="1">IF(H2="","未订货",IF(AND(I2-TODAY()&gt;=7,J2=""),"等待交货",IF(J2="","催促交货",IF(J2&lt;I2,"准时交货","延迟交货"))))</f>
        <v>延迟交货</v>
      </c>
      <c r="M2" s="24"/>
    </row>
    <row r="3" spans="1:14" ht="25.5" customHeight="1" x14ac:dyDescent="0.15">
      <c r="A3" s="19">
        <v>2</v>
      </c>
      <c r="B3" s="20" t="s">
        <v>19</v>
      </c>
      <c r="C3" s="20" t="s">
        <v>31</v>
      </c>
      <c r="D3" s="20" t="s">
        <v>111</v>
      </c>
      <c r="E3" s="21">
        <v>215</v>
      </c>
      <c r="F3" s="22">
        <v>1</v>
      </c>
      <c r="G3" s="6">
        <f t="shared" si="0"/>
        <v>215</v>
      </c>
      <c r="H3" s="23">
        <v>42285</v>
      </c>
      <c r="I3" s="23">
        <v>42316</v>
      </c>
      <c r="J3" s="23">
        <v>42317</v>
      </c>
      <c r="K3" s="23">
        <v>42367</v>
      </c>
      <c r="L3" s="8" t="str">
        <f t="shared" ca="1" si="1"/>
        <v>延迟交货</v>
      </c>
      <c r="M3" s="24"/>
      <c r="N3" s="26"/>
    </row>
    <row r="4" spans="1:14" ht="25.5" customHeight="1" x14ac:dyDescent="0.15">
      <c r="A4" s="19">
        <v>3</v>
      </c>
      <c r="B4" s="20" t="s">
        <v>113</v>
      </c>
      <c r="C4" s="20" t="s">
        <v>14</v>
      </c>
      <c r="D4" s="20" t="s">
        <v>112</v>
      </c>
      <c r="E4" s="21">
        <f>第三方产品清单!I93</f>
        <v>10326.8508340725</v>
      </c>
      <c r="F4" s="22">
        <v>1</v>
      </c>
      <c r="G4" s="6">
        <f t="shared" si="0"/>
        <v>10326.8508340725</v>
      </c>
      <c r="H4" s="23">
        <v>42257</v>
      </c>
      <c r="I4" s="23">
        <v>42318</v>
      </c>
      <c r="J4" s="58">
        <v>42320</v>
      </c>
      <c r="K4" s="23">
        <v>42367</v>
      </c>
      <c r="L4" s="8" t="str">
        <f t="shared" ca="1" si="1"/>
        <v>延迟交货</v>
      </c>
      <c r="M4" s="24"/>
      <c r="N4" s="26"/>
    </row>
    <row r="5" spans="1:14" ht="25.5" customHeight="1" x14ac:dyDescent="0.15">
      <c r="A5" s="19">
        <v>4</v>
      </c>
      <c r="B5" s="20" t="s">
        <v>18</v>
      </c>
      <c r="C5" s="20" t="s">
        <v>38</v>
      </c>
      <c r="D5" s="20" t="s">
        <v>101</v>
      </c>
      <c r="E5" s="21">
        <v>5472.23</v>
      </c>
      <c r="F5" s="22">
        <v>1</v>
      </c>
      <c r="G5" s="6">
        <f t="shared" si="0"/>
        <v>5472.23</v>
      </c>
      <c r="H5" s="23">
        <v>42285</v>
      </c>
      <c r="I5" s="23">
        <v>42316</v>
      </c>
      <c r="J5" s="23">
        <v>42285</v>
      </c>
      <c r="K5" s="23">
        <v>42367</v>
      </c>
      <c r="L5" s="8" t="str">
        <f t="shared" ca="1" si="1"/>
        <v>准时交货</v>
      </c>
      <c r="M5" s="24"/>
      <c r="N5" s="26"/>
    </row>
    <row r="6" spans="1:14" ht="25.5" customHeight="1" x14ac:dyDescent="0.15">
      <c r="A6" s="19">
        <v>5</v>
      </c>
      <c r="B6" s="20" t="s">
        <v>23</v>
      </c>
      <c r="C6" s="20" t="s">
        <v>32</v>
      </c>
      <c r="D6" s="20" t="s">
        <v>99</v>
      </c>
      <c r="E6" s="21">
        <v>150</v>
      </c>
      <c r="F6" s="22">
        <v>1</v>
      </c>
      <c r="G6" s="6">
        <f t="shared" si="0"/>
        <v>150</v>
      </c>
      <c r="H6" s="23">
        <v>42285</v>
      </c>
      <c r="I6" s="23">
        <v>42316</v>
      </c>
      <c r="J6" s="23">
        <v>42285</v>
      </c>
      <c r="K6" s="23">
        <v>42367</v>
      </c>
      <c r="L6" s="8" t="str">
        <f t="shared" ca="1" si="1"/>
        <v>准时交货</v>
      </c>
      <c r="M6" s="24"/>
      <c r="N6" s="26"/>
    </row>
    <row r="7" spans="1:14" ht="25.5" customHeight="1" x14ac:dyDescent="0.15">
      <c r="A7" s="19">
        <v>6</v>
      </c>
      <c r="B7" s="20" t="s">
        <v>22</v>
      </c>
      <c r="C7" s="20" t="s">
        <v>102</v>
      </c>
      <c r="D7" s="20" t="s">
        <v>103</v>
      </c>
      <c r="E7" s="21">
        <v>0</v>
      </c>
      <c r="F7" s="22">
        <v>2</v>
      </c>
      <c r="G7" s="6">
        <f t="shared" si="0"/>
        <v>0</v>
      </c>
      <c r="H7" s="23">
        <v>42285</v>
      </c>
      <c r="I7" s="23">
        <v>42316</v>
      </c>
      <c r="J7" s="23">
        <v>42285</v>
      </c>
      <c r="K7" s="23">
        <v>42367</v>
      </c>
      <c r="L7" s="8" t="str">
        <f t="shared" ca="1" si="1"/>
        <v>准时交货</v>
      </c>
      <c r="M7" s="24"/>
      <c r="N7" s="26"/>
    </row>
    <row r="8" spans="1:14" ht="25.5" customHeight="1" x14ac:dyDescent="0.15">
      <c r="A8" s="19">
        <v>7</v>
      </c>
      <c r="B8" s="20" t="s">
        <v>22</v>
      </c>
      <c r="C8" s="20" t="s">
        <v>102</v>
      </c>
      <c r="D8" s="20" t="s">
        <v>115</v>
      </c>
      <c r="E8" s="21">
        <v>0</v>
      </c>
      <c r="F8" s="22">
        <v>1</v>
      </c>
      <c r="G8" s="6">
        <f t="shared" si="0"/>
        <v>0</v>
      </c>
      <c r="H8" s="23">
        <v>42285</v>
      </c>
      <c r="I8" s="23">
        <v>42316</v>
      </c>
      <c r="J8" s="23">
        <v>42285</v>
      </c>
      <c r="K8" s="23">
        <v>42367</v>
      </c>
      <c r="L8" s="8" t="str">
        <f t="shared" ca="1" si="1"/>
        <v>准时交货</v>
      </c>
      <c r="M8" s="24"/>
    </row>
    <row r="9" spans="1:14" ht="25.5" customHeight="1" x14ac:dyDescent="0.15">
      <c r="A9" s="19">
        <v>8</v>
      </c>
      <c r="B9" s="20" t="s">
        <v>22</v>
      </c>
      <c r="C9" s="20" t="s">
        <v>102</v>
      </c>
      <c r="D9" s="20" t="s">
        <v>116</v>
      </c>
      <c r="E9" s="21">
        <v>0</v>
      </c>
      <c r="F9" s="22">
        <v>2</v>
      </c>
      <c r="G9" s="6">
        <f t="shared" si="0"/>
        <v>0</v>
      </c>
      <c r="H9" s="23">
        <v>42285</v>
      </c>
      <c r="I9" s="23">
        <v>42316</v>
      </c>
      <c r="J9" s="23">
        <v>42285</v>
      </c>
      <c r="K9" s="23">
        <v>42367</v>
      </c>
      <c r="L9" s="8" t="str">
        <f t="shared" ca="1" si="1"/>
        <v>准时交货</v>
      </c>
      <c r="M9" s="24"/>
    </row>
    <row r="10" spans="1:14" ht="25.5" customHeight="1" x14ac:dyDescent="0.15">
      <c r="A10" s="19">
        <v>9</v>
      </c>
      <c r="B10" s="20" t="s">
        <v>117</v>
      </c>
      <c r="C10" s="20" t="s">
        <v>102</v>
      </c>
      <c r="D10" s="20" t="s">
        <v>104</v>
      </c>
      <c r="E10" s="21">
        <v>0</v>
      </c>
      <c r="F10" s="22">
        <v>2</v>
      </c>
      <c r="G10" s="6">
        <f t="shared" si="0"/>
        <v>0</v>
      </c>
      <c r="H10" s="23">
        <v>42285</v>
      </c>
      <c r="I10" s="23">
        <v>42316</v>
      </c>
      <c r="J10" s="23">
        <v>42285</v>
      </c>
      <c r="K10" s="23">
        <v>42367</v>
      </c>
      <c r="L10" s="8" t="str">
        <f t="shared" ca="1" si="1"/>
        <v>准时交货</v>
      </c>
      <c r="M10" s="24"/>
    </row>
    <row r="11" spans="1:14" ht="25.5" customHeight="1" x14ac:dyDescent="0.15">
      <c r="A11" s="19">
        <v>10</v>
      </c>
      <c r="B11" s="20" t="s">
        <v>23</v>
      </c>
      <c r="C11" s="20" t="s">
        <v>32</v>
      </c>
      <c r="D11" s="20" t="s">
        <v>69</v>
      </c>
      <c r="E11" s="21">
        <v>0</v>
      </c>
      <c r="F11" s="22">
        <v>1</v>
      </c>
      <c r="G11" s="6">
        <f t="shared" si="0"/>
        <v>0</v>
      </c>
      <c r="H11" s="23">
        <v>42285</v>
      </c>
      <c r="I11" s="23">
        <v>42316</v>
      </c>
      <c r="J11" s="23">
        <v>42285</v>
      </c>
      <c r="K11" s="23">
        <v>42367</v>
      </c>
      <c r="L11" s="8" t="str">
        <f t="shared" ca="1" si="1"/>
        <v>准时交货</v>
      </c>
      <c r="M11" s="24"/>
    </row>
    <row r="12" spans="1:14" ht="25.5" customHeight="1" x14ac:dyDescent="0.15">
      <c r="A12" s="38"/>
      <c r="B12" s="39"/>
      <c r="C12" s="39"/>
      <c r="D12" s="39"/>
      <c r="E12" s="40"/>
      <c r="F12" s="41"/>
      <c r="G12" s="42"/>
      <c r="H12" s="43"/>
      <c r="I12" s="43"/>
      <c r="J12" s="43"/>
      <c r="K12" s="43"/>
      <c r="L12" s="8"/>
      <c r="M12" s="45"/>
    </row>
    <row r="13" spans="1:14" ht="25.5" customHeight="1" thickBot="1" x14ac:dyDescent="0.2">
      <c r="A13" s="27"/>
      <c r="B13" s="28"/>
      <c r="C13" s="28"/>
      <c r="D13" s="28"/>
      <c r="E13" s="29"/>
      <c r="F13" s="30"/>
      <c r="G13" s="7"/>
      <c r="H13" s="31"/>
      <c r="I13" s="31"/>
      <c r="J13" s="31"/>
      <c r="K13" s="31"/>
      <c r="L13" s="9"/>
      <c r="M13" s="32"/>
    </row>
    <row r="14" spans="1:14" ht="25.5" customHeight="1" x14ac:dyDescent="0.15">
      <c r="G14" s="46">
        <f>SUM(G2:G13)</f>
        <v>34556.080834072505</v>
      </c>
    </row>
    <row r="15" spans="1:14" ht="25.5" customHeight="1" x14ac:dyDescent="0.15">
      <c r="F15" s="34" t="s">
        <v>245</v>
      </c>
      <c r="G15" s="33">
        <f>76375-9900</f>
        <v>66475</v>
      </c>
    </row>
    <row r="16" spans="1:14" ht="25.5" customHeight="1" x14ac:dyDescent="0.15">
      <c r="F16" s="34" t="s">
        <v>246</v>
      </c>
      <c r="G16" s="33">
        <v>3000</v>
      </c>
    </row>
    <row r="17" spans="7:7" ht="25.5" customHeight="1" x14ac:dyDescent="0.15">
      <c r="G17" s="33">
        <f>G15-G14-G16</f>
        <v>28918.919165927495</v>
      </c>
    </row>
    <row r="18" spans="7:7" ht="25.5" customHeight="1" x14ac:dyDescent="0.15"/>
    <row r="19" spans="7:7" ht="25.5" customHeight="1" x14ac:dyDescent="0.15"/>
    <row r="20" spans="7:7" ht="25.5" customHeight="1" x14ac:dyDescent="0.15"/>
  </sheetData>
  <dataConsolidate/>
  <conditionalFormatting sqref="J2:J13">
    <cfRule type="cellIs" dxfId="35" priority="1" stopIfTrue="1" operator="greaterThan">
      <formula>$I$2</formula>
    </cfRule>
  </conditionalFormatting>
  <conditionalFormatting sqref="I2:I13">
    <cfRule type="cellIs" dxfId="34" priority="2" stopIfTrue="1" operator="greaterThan">
      <formula>$K$2</formula>
    </cfRule>
  </conditionalFormatting>
  <conditionalFormatting sqref="L2:L13">
    <cfRule type="cellIs" dxfId="33" priority="5" stopIfTrue="1" operator="equal">
      <formula>"催促交货"</formula>
    </cfRule>
    <cfRule type="cellIs" dxfId="32" priority="6" stopIfTrue="1" operator="equal">
      <formula>"延迟交货"</formula>
    </cfRule>
  </conditionalFormatting>
  <conditionalFormatting sqref="H2:H11">
    <cfRule type="cellIs" dxfId="31" priority="3" stopIfTrue="1" operator="greaterThan">
      <formula>$I2</formula>
    </cfRule>
    <cfRule type="cellIs" dxfId="30" priority="4" stopIfTrue="1" operator="greaterThan">
      <formula>$K2</formula>
    </cfRule>
  </conditionalFormatting>
  <dataValidations count="6">
    <dataValidation type="custom" allowBlank="1" showErrorMessage="1" errorTitle="日期有误" error="计划到货日期不能晚于最迟交付日期。" sqref="I2:I13">
      <formula1>I2&lt;K2</formula1>
    </dataValidation>
    <dataValidation type="custom" allowBlank="1" showErrorMessage="1" errorTitle="日期错误" error="下单日期不能晚于计划到货日期。" sqref="H2:H13">
      <formula1>H2&lt;I2</formula1>
    </dataValidation>
    <dataValidation type="list" allowBlank="1" showInputMessage="1" showErrorMessage="1" sqref="C2:C12">
      <formula1>INDIRECT($B2)</formula1>
    </dataValidation>
    <dataValidation type="list" allowBlank="1" showInputMessage="1" showErrorMessage="1" sqref="D2:D12">
      <formula1>INDIRECT($C2)</formula1>
    </dataValidation>
    <dataValidation type="list" allowBlank="1" showInputMessage="1" showErrorMessage="1" sqref="D13:D42">
      <formula1>INDIRECT(B13)</formula1>
    </dataValidation>
    <dataValidation type="list" allowBlank="1" showInputMessage="1" showErrorMessage="1" sqref="B2:B65539 C13:C65539">
      <formula1>货物清单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8"/>
  <sheetViews>
    <sheetView topLeftCell="A4" workbookViewId="0">
      <selection activeCell="I14" sqref="I14"/>
    </sheetView>
  </sheetViews>
  <sheetFormatPr defaultColWidth="10.875" defaultRowHeight="13.5" x14ac:dyDescent="0.15"/>
  <cols>
    <col min="1" max="1" width="6.75" style="25" customWidth="1"/>
    <col min="2" max="2" width="11.8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17</v>
      </c>
      <c r="C2" s="20" t="s">
        <v>30</v>
      </c>
      <c r="D2" s="20" t="s">
        <v>202</v>
      </c>
      <c r="E2" s="21">
        <v>7000</v>
      </c>
      <c r="F2" s="22">
        <v>1</v>
      </c>
      <c r="G2" s="6">
        <f>E2*F2</f>
        <v>7000</v>
      </c>
      <c r="H2" s="23">
        <v>42309</v>
      </c>
      <c r="I2" s="23">
        <v>42338</v>
      </c>
      <c r="J2" s="23">
        <v>42338</v>
      </c>
      <c r="K2" s="23">
        <v>42341</v>
      </c>
      <c r="L2" s="48" t="str">
        <f t="shared" ref="L2:L6" ca="1" si="0">IF(H2="","未订货",IF(AND(I2-TODAY()&gt;=7,J2=""),"等待交货",IF(J2="","催促交货",IF(J2&lt;I2,"准时交货","延迟交货"))))</f>
        <v>延迟交货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1">
        <v>5472.23</v>
      </c>
      <c r="F3" s="22">
        <v>1</v>
      </c>
      <c r="G3" s="6">
        <f t="shared" ref="G3:G7" si="1">E3*F3</f>
        <v>5472.23</v>
      </c>
      <c r="H3" s="23">
        <v>42285</v>
      </c>
      <c r="I3" s="23">
        <v>42316</v>
      </c>
      <c r="J3" s="23">
        <v>42285</v>
      </c>
      <c r="K3" s="23">
        <v>42341</v>
      </c>
      <c r="L3" s="8" t="str">
        <f t="shared" ca="1" si="0"/>
        <v>准时交货</v>
      </c>
      <c r="M3" s="24"/>
      <c r="N3" s="26"/>
    </row>
    <row r="4" spans="1:14" ht="25.5" customHeight="1" x14ac:dyDescent="0.15">
      <c r="A4" s="19">
        <v>3</v>
      </c>
      <c r="B4" s="20" t="s">
        <v>22</v>
      </c>
      <c r="C4" s="20" t="s">
        <v>102</v>
      </c>
      <c r="D4" s="20" t="s">
        <v>103</v>
      </c>
      <c r="E4" s="21">
        <v>0</v>
      </c>
      <c r="F4" s="22">
        <v>2</v>
      </c>
      <c r="G4" s="6">
        <f t="shared" si="1"/>
        <v>0</v>
      </c>
      <c r="H4" s="23">
        <v>42285</v>
      </c>
      <c r="I4" s="23">
        <v>42316</v>
      </c>
      <c r="J4" s="23">
        <v>42285</v>
      </c>
      <c r="K4" s="23">
        <v>42341</v>
      </c>
      <c r="L4" s="8" t="str">
        <f t="shared" ca="1" si="0"/>
        <v>准时交货</v>
      </c>
      <c r="M4" s="24"/>
      <c r="N4" s="26"/>
    </row>
    <row r="5" spans="1:14" ht="25.5" customHeight="1" x14ac:dyDescent="0.15">
      <c r="A5" s="19">
        <v>4</v>
      </c>
      <c r="B5" s="39" t="s">
        <v>130</v>
      </c>
      <c r="C5" s="39" t="s">
        <v>32</v>
      </c>
      <c r="D5" s="39" t="s">
        <v>69</v>
      </c>
      <c r="E5" s="40">
        <v>0</v>
      </c>
      <c r="F5" s="41">
        <v>1</v>
      </c>
      <c r="G5" s="6">
        <f t="shared" si="1"/>
        <v>0</v>
      </c>
      <c r="H5" s="23">
        <v>42285</v>
      </c>
      <c r="I5" s="23">
        <v>42316</v>
      </c>
      <c r="J5" s="23">
        <v>42285</v>
      </c>
      <c r="K5" s="23">
        <v>42341</v>
      </c>
      <c r="L5" s="8" t="str">
        <f t="shared" ca="1" si="0"/>
        <v>准时交货</v>
      </c>
      <c r="M5" s="45"/>
    </row>
    <row r="6" spans="1:14" ht="25.5" customHeight="1" x14ac:dyDescent="0.15">
      <c r="A6" s="19">
        <v>5</v>
      </c>
      <c r="B6" s="39" t="s">
        <v>130</v>
      </c>
      <c r="C6" s="39" t="s">
        <v>32</v>
      </c>
      <c r="D6" s="39" t="s">
        <v>123</v>
      </c>
      <c r="E6" s="40">
        <v>350</v>
      </c>
      <c r="F6" s="41">
        <v>1</v>
      </c>
      <c r="G6" s="6">
        <f t="shared" si="1"/>
        <v>350</v>
      </c>
      <c r="H6" s="23">
        <v>42334</v>
      </c>
      <c r="I6" s="23">
        <v>42340</v>
      </c>
      <c r="J6" s="23">
        <v>42342</v>
      </c>
      <c r="K6" s="23">
        <v>42341</v>
      </c>
      <c r="L6" s="8" t="str">
        <f t="shared" ca="1" si="0"/>
        <v>延迟交货</v>
      </c>
      <c r="M6" s="45"/>
    </row>
    <row r="7" spans="1:14" ht="25.5" customHeight="1" x14ac:dyDescent="0.15">
      <c r="A7" s="19">
        <v>6</v>
      </c>
      <c r="B7" s="39" t="s">
        <v>117</v>
      </c>
      <c r="C7" s="39" t="s">
        <v>102</v>
      </c>
      <c r="D7" s="39" t="s">
        <v>104</v>
      </c>
      <c r="E7" s="40">
        <v>0</v>
      </c>
      <c r="F7" s="41">
        <v>1</v>
      </c>
      <c r="G7" s="6">
        <f t="shared" si="1"/>
        <v>0</v>
      </c>
      <c r="H7" s="23">
        <v>42285</v>
      </c>
      <c r="I7" s="23">
        <v>42316</v>
      </c>
      <c r="J7" s="23">
        <v>42285</v>
      </c>
      <c r="K7" s="23">
        <v>42341</v>
      </c>
      <c r="L7" s="8" t="str">
        <f t="shared" ref="L7" ca="1" si="2">IF(H7="","未订货",IF(AND(I7-TODAY()&gt;=7,J7=""),"等待交货",IF(J7="","催促交货",IF(J7&lt;I7,"准时交货","延迟交货"))))</f>
        <v>准时交货</v>
      </c>
      <c r="M7" s="45"/>
    </row>
    <row r="8" spans="1:14" ht="25.5" customHeight="1" x14ac:dyDescent="0.15">
      <c r="A8" s="38"/>
      <c r="B8" s="39"/>
      <c r="C8" s="39"/>
      <c r="D8" s="39"/>
      <c r="E8" s="40"/>
      <c r="F8" s="41"/>
      <c r="G8" s="42"/>
      <c r="H8" s="43"/>
      <c r="I8" s="43"/>
      <c r="J8" s="43"/>
      <c r="K8" s="43"/>
      <c r="L8" s="44"/>
      <c r="M8" s="45"/>
    </row>
    <row r="9" spans="1:14" ht="25.5" customHeight="1" x14ac:dyDescent="0.15">
      <c r="A9" s="38"/>
      <c r="B9" s="39"/>
      <c r="C9" s="39"/>
      <c r="D9" s="39"/>
      <c r="E9" s="40"/>
      <c r="F9" s="41"/>
      <c r="G9" s="42"/>
      <c r="H9" s="43"/>
      <c r="I9" s="43"/>
      <c r="J9" s="43"/>
      <c r="K9" s="43"/>
      <c r="L9" s="44"/>
      <c r="M9" s="45"/>
    </row>
    <row r="10" spans="1:14" ht="25.5" customHeight="1" x14ac:dyDescent="0.15">
      <c r="A10" s="38"/>
      <c r="B10" s="39"/>
      <c r="C10" s="39"/>
      <c r="D10" s="39"/>
      <c r="E10" s="40"/>
      <c r="F10" s="41"/>
      <c r="G10" s="42"/>
      <c r="H10" s="43"/>
      <c r="I10" s="43"/>
      <c r="J10" s="43"/>
      <c r="K10" s="43"/>
      <c r="L10" s="44"/>
      <c r="M10" s="45"/>
    </row>
    <row r="11" spans="1:14" ht="25.5" customHeight="1" thickBot="1" x14ac:dyDescent="0.2">
      <c r="A11" s="27"/>
      <c r="B11" s="28"/>
      <c r="C11" s="28"/>
      <c r="D11" s="28"/>
      <c r="E11" s="29"/>
      <c r="F11" s="30"/>
      <c r="G11" s="7"/>
      <c r="H11" s="31"/>
      <c r="I11" s="31"/>
      <c r="J11" s="31"/>
      <c r="K11" s="31"/>
      <c r="L11" s="9"/>
      <c r="M11" s="32"/>
    </row>
    <row r="12" spans="1:14" ht="25.5" customHeight="1" x14ac:dyDescent="0.15">
      <c r="G12" s="46">
        <f>SUM(G2:G11)</f>
        <v>12822.23</v>
      </c>
    </row>
    <row r="13" spans="1:14" ht="25.5" customHeight="1" x14ac:dyDescent="0.15">
      <c r="F13" s="34" t="s">
        <v>245</v>
      </c>
      <c r="G13" s="33">
        <v>51700</v>
      </c>
    </row>
    <row r="14" spans="1:14" ht="25.5" customHeight="1" x14ac:dyDescent="0.15">
      <c r="F14" s="34" t="s">
        <v>246</v>
      </c>
      <c r="G14" s="33">
        <v>700</v>
      </c>
    </row>
    <row r="15" spans="1:14" ht="25.5" customHeight="1" x14ac:dyDescent="0.15">
      <c r="G15" s="33">
        <f>G13-G12-G14-32700-4841.5</f>
        <v>636.27000000000407</v>
      </c>
    </row>
    <row r="16" spans="1:14" ht="25.5" customHeight="1" x14ac:dyDescent="0.15"/>
    <row r="17" ht="25.5" customHeight="1" x14ac:dyDescent="0.15"/>
    <row r="18" ht="25.5" customHeight="1" x14ac:dyDescent="0.15"/>
  </sheetData>
  <conditionalFormatting sqref="L2:L11">
    <cfRule type="cellIs" dxfId="29" priority="1" stopIfTrue="1" operator="equal">
      <formula>"催促交货"</formula>
    </cfRule>
    <cfRule type="cellIs" dxfId="28" priority="2" stopIfTrue="1" operator="equal">
      <formula>"延迟交货"</formula>
    </cfRule>
  </conditionalFormatting>
  <conditionalFormatting sqref="H2:H10">
    <cfRule type="cellIs" dxfId="27" priority="3" stopIfTrue="1" operator="greaterThan">
      <formula>$I2</formula>
    </cfRule>
    <cfRule type="cellIs" dxfId="26" priority="4" stopIfTrue="1" operator="greaterThan">
      <formula>$K2</formula>
    </cfRule>
  </conditionalFormatting>
  <conditionalFormatting sqref="J2:J11">
    <cfRule type="cellIs" dxfId="25" priority="5" stopIfTrue="1" operator="greaterThan">
      <formula>#REF!</formula>
    </cfRule>
  </conditionalFormatting>
  <conditionalFormatting sqref="I2:I11">
    <cfRule type="cellIs" dxfId="24" priority="6" stopIfTrue="1" operator="greaterThan">
      <formula>#REF!</formula>
    </cfRule>
  </conditionalFormatting>
  <dataValidations count="6">
    <dataValidation type="list" allowBlank="1" showInputMessage="1" showErrorMessage="1" sqref="D2:D10">
      <formula1>INDIRECT($C2)</formula1>
    </dataValidation>
    <dataValidation type="list" allowBlank="1" showInputMessage="1" showErrorMessage="1" sqref="C2:C10">
      <formula1>INDIRECT($B2)</formula1>
    </dataValidation>
    <dataValidation type="custom" allowBlank="1" showErrorMessage="1" errorTitle="日期错误" error="下单日期不能晚于计划到货日期。" sqref="H2:H11">
      <formula1>H2&lt;I2</formula1>
    </dataValidation>
    <dataValidation type="custom" allowBlank="1" showErrorMessage="1" errorTitle="日期有误" error="计划到货日期不能晚于最迟交付日期。" sqref="I2:I11">
      <formula1>I2&lt;K2</formula1>
    </dataValidation>
    <dataValidation type="list" allowBlank="1" showInputMessage="1" showErrorMessage="1" sqref="C11:C65537 B2:B65537">
      <formula1>货物清单</formula1>
    </dataValidation>
    <dataValidation type="list" allowBlank="1" showInputMessage="1" showErrorMessage="1" sqref="D11:D40">
      <formula1>INDIRECT(B11)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3"/>
  <sheetViews>
    <sheetView workbookViewId="0">
      <selection activeCell="D10" sqref="D10"/>
    </sheetView>
  </sheetViews>
  <sheetFormatPr defaultColWidth="10.875" defaultRowHeight="13.5" x14ac:dyDescent="0.15"/>
  <cols>
    <col min="1" max="1" width="6.75" style="25" customWidth="1"/>
    <col min="2" max="2" width="14.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18</v>
      </c>
      <c r="C2" s="20" t="s">
        <v>38</v>
      </c>
      <c r="D2" s="20" t="s">
        <v>101</v>
      </c>
      <c r="E2" s="21">
        <v>5472.23</v>
      </c>
      <c r="F2" s="22">
        <v>1</v>
      </c>
      <c r="G2" s="6">
        <f>E2*F2</f>
        <v>5472.23</v>
      </c>
      <c r="H2" s="23">
        <v>42285</v>
      </c>
      <c r="I2" s="23">
        <v>42316</v>
      </c>
      <c r="J2" s="23">
        <v>42285</v>
      </c>
      <c r="K2" s="23">
        <v>42360</v>
      </c>
      <c r="L2" s="48" t="str">
        <f t="shared" ref="L2:L6" ca="1" si="0">IF(H2="","未订货",IF(AND(I2-TODAY()&gt;=7,J2=""),"等待交货",IF(J2="","催促交货",IF(J2&lt;I2,"准时交货","延迟交货"))))</f>
        <v>准时交货</v>
      </c>
      <c r="M2" s="24"/>
      <c r="N2" s="26"/>
    </row>
    <row r="3" spans="1:14" ht="25.5" customHeight="1" x14ac:dyDescent="0.15">
      <c r="A3" s="19">
        <v>2</v>
      </c>
      <c r="B3" s="20" t="s">
        <v>23</v>
      </c>
      <c r="C3" s="20" t="s">
        <v>32</v>
      </c>
      <c r="D3" s="20" t="s">
        <v>123</v>
      </c>
      <c r="E3" s="21">
        <v>350</v>
      </c>
      <c r="F3" s="22">
        <v>1</v>
      </c>
      <c r="G3" s="6">
        <f t="shared" ref="G3:G6" si="1">E3*F3</f>
        <v>350</v>
      </c>
      <c r="H3" s="23">
        <v>42334</v>
      </c>
      <c r="I3" s="23">
        <v>42343</v>
      </c>
      <c r="J3" s="23">
        <v>42342</v>
      </c>
      <c r="K3" s="23">
        <v>42360</v>
      </c>
      <c r="L3" s="8" t="str">
        <f t="shared" ca="1" si="0"/>
        <v>准时交货</v>
      </c>
      <c r="M3" s="24"/>
      <c r="N3" s="26"/>
    </row>
    <row r="4" spans="1:14" ht="25.5" customHeight="1" x14ac:dyDescent="0.15">
      <c r="A4" s="19">
        <v>3</v>
      </c>
      <c r="B4" s="20" t="s">
        <v>23</v>
      </c>
      <c r="C4" s="20" t="s">
        <v>32</v>
      </c>
      <c r="D4" s="20" t="s">
        <v>69</v>
      </c>
      <c r="E4" s="21">
        <v>0</v>
      </c>
      <c r="F4" s="22">
        <v>1</v>
      </c>
      <c r="G4" s="6">
        <f t="shared" si="1"/>
        <v>0</v>
      </c>
      <c r="H4" s="23">
        <v>42285</v>
      </c>
      <c r="I4" s="23">
        <v>42316</v>
      </c>
      <c r="J4" s="23">
        <v>42285</v>
      </c>
      <c r="K4" s="23">
        <v>42360</v>
      </c>
      <c r="L4" s="8" t="str">
        <f t="shared" ca="1" si="0"/>
        <v>准时交货</v>
      </c>
      <c r="M4" s="24"/>
      <c r="N4" s="26"/>
    </row>
    <row r="5" spans="1:14" ht="25.5" customHeight="1" x14ac:dyDescent="0.15">
      <c r="A5" s="19">
        <v>4</v>
      </c>
      <c r="B5" s="39" t="s">
        <v>22</v>
      </c>
      <c r="C5" s="39" t="s">
        <v>102</v>
      </c>
      <c r="D5" s="39" t="s">
        <v>103</v>
      </c>
      <c r="E5" s="40">
        <v>0</v>
      </c>
      <c r="F5" s="41">
        <v>2</v>
      </c>
      <c r="G5" s="6">
        <f t="shared" si="1"/>
        <v>0</v>
      </c>
      <c r="H5" s="23">
        <v>42285</v>
      </c>
      <c r="I5" s="23">
        <v>42316</v>
      </c>
      <c r="J5" s="23">
        <v>42285</v>
      </c>
      <c r="K5" s="23">
        <v>42360</v>
      </c>
      <c r="L5" s="8" t="str">
        <f t="shared" ca="1" si="0"/>
        <v>准时交货</v>
      </c>
      <c r="M5" s="45"/>
    </row>
    <row r="6" spans="1:14" ht="25.5" customHeight="1" x14ac:dyDescent="0.15">
      <c r="A6" s="19">
        <v>5</v>
      </c>
      <c r="B6" s="39" t="s">
        <v>117</v>
      </c>
      <c r="C6" s="39" t="s">
        <v>102</v>
      </c>
      <c r="D6" s="39" t="s">
        <v>104</v>
      </c>
      <c r="E6" s="40">
        <v>0</v>
      </c>
      <c r="F6" s="41">
        <v>2</v>
      </c>
      <c r="G6" s="42">
        <f t="shared" si="1"/>
        <v>0</v>
      </c>
      <c r="H6" s="23">
        <v>42285</v>
      </c>
      <c r="I6" s="23">
        <v>42316</v>
      </c>
      <c r="J6" s="23">
        <v>42285</v>
      </c>
      <c r="K6" s="23">
        <v>42360</v>
      </c>
      <c r="L6" s="8" t="str">
        <f t="shared" ca="1" si="0"/>
        <v>准时交货</v>
      </c>
      <c r="M6" s="45"/>
    </row>
    <row r="7" spans="1:14" ht="25.5" customHeight="1" x14ac:dyDescent="0.15">
      <c r="A7" s="19"/>
      <c r="B7" s="39"/>
      <c r="C7" s="39"/>
      <c r="D7" s="39"/>
      <c r="E7" s="40"/>
      <c r="F7" s="41"/>
      <c r="G7" s="42"/>
      <c r="H7" s="23"/>
      <c r="I7" s="23"/>
      <c r="J7" s="23"/>
      <c r="K7" s="23"/>
      <c r="L7" s="8"/>
      <c r="M7" s="45"/>
    </row>
    <row r="8" spans="1:14" ht="25.5" customHeight="1" x14ac:dyDescent="0.15">
      <c r="A8" s="38"/>
      <c r="B8" s="39"/>
      <c r="C8" s="39"/>
      <c r="D8" s="39"/>
      <c r="E8" s="40"/>
      <c r="F8" s="41"/>
      <c r="G8" s="42"/>
      <c r="H8" s="43"/>
      <c r="I8" s="43"/>
      <c r="J8" s="43"/>
      <c r="K8" s="43"/>
      <c r="L8" s="44"/>
      <c r="M8" s="45"/>
    </row>
    <row r="9" spans="1:14" ht="25.5" customHeight="1" x14ac:dyDescent="0.15">
      <c r="A9" s="38"/>
      <c r="B9" s="39"/>
      <c r="C9" s="39"/>
      <c r="D9" s="39"/>
      <c r="E9" s="40"/>
      <c r="F9" s="41"/>
      <c r="G9" s="42"/>
      <c r="H9" s="43"/>
      <c r="I9" s="43"/>
      <c r="J9" s="43"/>
      <c r="K9" s="43"/>
      <c r="L9" s="44"/>
      <c r="M9" s="45"/>
    </row>
    <row r="10" spans="1:14" ht="25.5" customHeight="1" x14ac:dyDescent="0.15">
      <c r="A10" s="38"/>
      <c r="B10" s="39"/>
      <c r="C10" s="39"/>
      <c r="D10" s="39"/>
      <c r="E10" s="40"/>
      <c r="F10" s="41"/>
      <c r="G10" s="42"/>
      <c r="H10" s="43"/>
      <c r="I10" s="43"/>
      <c r="J10" s="43"/>
      <c r="K10" s="43"/>
      <c r="L10" s="44"/>
      <c r="M10" s="45"/>
    </row>
    <row r="11" spans="1:14" ht="25.5" customHeight="1" x14ac:dyDescent="0.15">
      <c r="A11" s="38"/>
      <c r="B11" s="39"/>
      <c r="C11" s="39"/>
      <c r="D11" s="39"/>
      <c r="E11" s="40"/>
      <c r="F11" s="41"/>
      <c r="G11" s="42"/>
      <c r="H11" s="43"/>
      <c r="I11" s="43"/>
      <c r="J11" s="43"/>
      <c r="K11" s="43"/>
      <c r="L11" s="44"/>
      <c r="M11" s="45"/>
    </row>
    <row r="12" spans="1:14" ht="25.5" customHeight="1" x14ac:dyDescent="0.15">
      <c r="A12" s="38"/>
      <c r="B12" s="39"/>
      <c r="C12" s="39"/>
      <c r="D12" s="39"/>
      <c r="E12" s="40"/>
      <c r="F12" s="41"/>
      <c r="G12" s="42"/>
      <c r="H12" s="43"/>
      <c r="I12" s="43"/>
      <c r="J12" s="43"/>
      <c r="K12" s="43"/>
      <c r="L12" s="44"/>
      <c r="M12" s="45"/>
    </row>
    <row r="13" spans="1:14" ht="25.5" customHeight="1" x14ac:dyDescent="0.15">
      <c r="A13" s="38"/>
      <c r="B13" s="39"/>
      <c r="C13" s="39"/>
      <c r="D13" s="39"/>
      <c r="E13" s="40"/>
      <c r="F13" s="41"/>
      <c r="G13" s="42"/>
      <c r="H13" s="43"/>
      <c r="I13" s="43"/>
      <c r="J13" s="43"/>
      <c r="K13" s="43"/>
      <c r="L13" s="44"/>
      <c r="M13" s="45"/>
    </row>
    <row r="14" spans="1:14" ht="25.5" customHeight="1" x14ac:dyDescent="0.15">
      <c r="A14" s="38"/>
      <c r="B14" s="39"/>
      <c r="C14" s="39"/>
      <c r="D14" s="39"/>
      <c r="E14" s="40"/>
      <c r="F14" s="41"/>
      <c r="G14" s="42"/>
      <c r="H14" s="43"/>
      <c r="I14" s="43"/>
      <c r="J14" s="43"/>
      <c r="K14" s="43"/>
      <c r="L14" s="44"/>
      <c r="M14" s="45"/>
    </row>
    <row r="15" spans="1:14" ht="25.5" customHeight="1" x14ac:dyDescent="0.15">
      <c r="A15" s="38"/>
      <c r="B15" s="39"/>
      <c r="C15" s="39"/>
      <c r="D15" s="39"/>
      <c r="E15" s="40"/>
      <c r="F15" s="41"/>
      <c r="G15" s="42"/>
      <c r="H15" s="43"/>
      <c r="I15" s="43"/>
      <c r="J15" s="43"/>
      <c r="K15" s="43"/>
      <c r="L15" s="44"/>
      <c r="M15" s="45"/>
    </row>
    <row r="16" spans="1:14" ht="25.5" customHeight="1" thickBot="1" x14ac:dyDescent="0.2">
      <c r="A16" s="27"/>
      <c r="B16" s="28"/>
      <c r="C16" s="28"/>
      <c r="D16" s="28"/>
      <c r="E16" s="29"/>
      <c r="F16" s="30"/>
      <c r="G16" s="7"/>
      <c r="H16" s="31"/>
      <c r="I16" s="31"/>
      <c r="J16" s="31"/>
      <c r="K16" s="31"/>
      <c r="L16" s="9"/>
      <c r="M16" s="32"/>
    </row>
    <row r="17" spans="6:7" ht="25.5" customHeight="1" x14ac:dyDescent="0.15">
      <c r="G17" s="46">
        <f>SUM(G2:G16)</f>
        <v>5822.23</v>
      </c>
    </row>
    <row r="18" spans="6:7" ht="25.5" customHeight="1" x14ac:dyDescent="0.15">
      <c r="F18" s="34" t="s">
        <v>244</v>
      </c>
      <c r="G18" s="33">
        <v>26475</v>
      </c>
    </row>
    <row r="19" spans="6:7" ht="25.5" customHeight="1" x14ac:dyDescent="0.15">
      <c r="F19" s="34" t="s">
        <v>246</v>
      </c>
      <c r="G19" s="33">
        <v>1000</v>
      </c>
    </row>
    <row r="20" spans="6:7" ht="25.5" customHeight="1" x14ac:dyDescent="0.15">
      <c r="G20" s="33">
        <f>G18-G17-G19-16800</f>
        <v>2852.7700000000004</v>
      </c>
    </row>
    <row r="21" spans="6:7" ht="25.5" customHeight="1" x14ac:dyDescent="0.15"/>
    <row r="22" spans="6:7" ht="25.5" customHeight="1" x14ac:dyDescent="0.15"/>
    <row r="23" spans="6:7" ht="25.5" customHeight="1" x14ac:dyDescent="0.15"/>
  </sheetData>
  <conditionalFormatting sqref="L2:L16">
    <cfRule type="cellIs" dxfId="23" priority="1" stopIfTrue="1" operator="equal">
      <formula>"催促交货"</formula>
    </cfRule>
    <cfRule type="cellIs" dxfId="22" priority="2" stopIfTrue="1" operator="equal">
      <formula>"延迟交货"</formula>
    </cfRule>
  </conditionalFormatting>
  <conditionalFormatting sqref="I2:I16">
    <cfRule type="cellIs" dxfId="21" priority="3" stopIfTrue="1" operator="greaterThan">
      <formula>#REF!</formula>
    </cfRule>
  </conditionalFormatting>
  <conditionalFormatting sqref="H2:H15">
    <cfRule type="cellIs" dxfId="20" priority="4" stopIfTrue="1" operator="greaterThan">
      <formula>$I2</formula>
    </cfRule>
    <cfRule type="cellIs" dxfId="19" priority="4" stopIfTrue="1" operator="greaterThan">
      <formula>$K2</formula>
    </cfRule>
  </conditionalFormatting>
  <conditionalFormatting sqref="J2:J16">
    <cfRule type="cellIs" dxfId="18" priority="5" stopIfTrue="1" operator="greaterThan">
      <formula>#REF!</formula>
    </cfRule>
  </conditionalFormatting>
  <dataValidations count="6">
    <dataValidation type="list" allowBlank="1" showInputMessage="1" showErrorMessage="1" sqref="D2:D15">
      <formula1>INDIRECT($C2)</formula1>
    </dataValidation>
    <dataValidation type="list" allowBlank="1" showInputMessage="1" showErrorMessage="1" sqref="C2:C15">
      <formula1>INDIRECT($B2)</formula1>
    </dataValidation>
    <dataValidation type="custom" allowBlank="1" showErrorMessage="1" errorTitle="日期错误" error="下单日期不能晚于计划到货日期。" sqref="H2:H16">
      <formula1>H2&lt;I2</formula1>
    </dataValidation>
    <dataValidation type="custom" allowBlank="1" showErrorMessage="1" errorTitle="日期有误" error="计划到货日期不能晚于最迟交付日期。" sqref="I2:I16">
      <formula1>I2&lt;K2</formula1>
    </dataValidation>
    <dataValidation type="list" allowBlank="1" showInputMessage="1" showErrorMessage="1" sqref="C16:C65542 B2:B65542">
      <formula1>货物清单</formula1>
    </dataValidation>
    <dataValidation type="list" allowBlank="1" showInputMessage="1" showErrorMessage="1" sqref="D16:D45">
      <formula1>INDIRECT(B16)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8"/>
  <sheetViews>
    <sheetView workbookViewId="0">
      <selection activeCell="G10" sqref="G10"/>
    </sheetView>
  </sheetViews>
  <sheetFormatPr defaultColWidth="10.875" defaultRowHeight="13.5" x14ac:dyDescent="0.15"/>
  <cols>
    <col min="1" max="1" width="6.75" style="25" customWidth="1"/>
    <col min="2" max="2" width="11.87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21</v>
      </c>
      <c r="C2" s="20" t="s">
        <v>14</v>
      </c>
      <c r="D2" s="20" t="s">
        <v>121</v>
      </c>
      <c r="E2" s="21">
        <v>4688.82</v>
      </c>
      <c r="F2" s="22">
        <v>1</v>
      </c>
      <c r="G2" s="6">
        <f t="shared" ref="G2:G8" si="0">E2*F2</f>
        <v>4688.82</v>
      </c>
      <c r="H2" s="23">
        <v>42290</v>
      </c>
      <c r="I2" s="23">
        <v>42318</v>
      </c>
      <c r="J2" s="23">
        <v>42320</v>
      </c>
      <c r="K2" s="23">
        <v>42360</v>
      </c>
      <c r="L2" s="8" t="str">
        <f t="shared" ref="L2:L6" ca="1" si="1">IF(H2="","未订货",IF(AND(I2-TODAY()&gt;=7,J2=""),"等待交货",IF(J2="","催促交货",IF(J2&lt;I2,"准时交货","延迟交货"))))</f>
        <v>延迟交货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1">
        <v>5472.23</v>
      </c>
      <c r="F3" s="22">
        <v>1</v>
      </c>
      <c r="G3" s="6">
        <f t="shared" si="0"/>
        <v>5472.23</v>
      </c>
      <c r="H3" s="23">
        <v>42285</v>
      </c>
      <c r="I3" s="23">
        <v>42316</v>
      </c>
      <c r="J3" s="23">
        <v>42285</v>
      </c>
      <c r="K3" s="23">
        <v>42360</v>
      </c>
      <c r="L3" s="8" t="str">
        <f t="shared" ca="1" si="1"/>
        <v>准时交货</v>
      </c>
      <c r="M3" s="24"/>
      <c r="N3" s="26"/>
    </row>
    <row r="4" spans="1:14" ht="25.5" customHeight="1" x14ac:dyDescent="0.15">
      <c r="A4" s="19">
        <v>3</v>
      </c>
      <c r="B4" s="39" t="s">
        <v>117</v>
      </c>
      <c r="C4" s="39" t="s">
        <v>102</v>
      </c>
      <c r="D4" s="39" t="s">
        <v>104</v>
      </c>
      <c r="E4" s="40">
        <v>0</v>
      </c>
      <c r="F4" s="41">
        <v>1</v>
      </c>
      <c r="G4" s="6">
        <f t="shared" si="0"/>
        <v>0</v>
      </c>
      <c r="H4" s="23">
        <v>42285</v>
      </c>
      <c r="I4" s="23">
        <v>42316</v>
      </c>
      <c r="J4" s="23">
        <v>42285</v>
      </c>
      <c r="K4" s="23">
        <v>42360</v>
      </c>
      <c r="L4" s="8" t="str">
        <f t="shared" ca="1" si="1"/>
        <v>准时交货</v>
      </c>
      <c r="M4" s="45"/>
    </row>
    <row r="5" spans="1:14" ht="25.5" customHeight="1" x14ac:dyDescent="0.15">
      <c r="A5" s="19">
        <v>4</v>
      </c>
      <c r="B5" s="39" t="s">
        <v>117</v>
      </c>
      <c r="C5" s="39" t="s">
        <v>102</v>
      </c>
      <c r="D5" s="39" t="s">
        <v>120</v>
      </c>
      <c r="E5" s="40">
        <v>0</v>
      </c>
      <c r="F5" s="41">
        <v>1</v>
      </c>
      <c r="G5" s="6">
        <f t="shared" si="0"/>
        <v>0</v>
      </c>
      <c r="H5" s="23">
        <v>42285</v>
      </c>
      <c r="I5" s="23">
        <v>42316</v>
      </c>
      <c r="J5" s="23">
        <v>42285</v>
      </c>
      <c r="K5" s="23">
        <v>42360</v>
      </c>
      <c r="L5" s="8" t="str">
        <f t="shared" ref="L5" ca="1" si="2">IF(H5="","未订货",IF(AND(I5-TODAY()&gt;=7,J5=""),"等待交货",IF(J5="","催促交货",IF(J5&lt;I5,"准时交货","延迟交货"))))</f>
        <v>准时交货</v>
      </c>
      <c r="M5" s="45"/>
    </row>
    <row r="6" spans="1:14" ht="25.5" customHeight="1" x14ac:dyDescent="0.15">
      <c r="A6" s="19">
        <v>5</v>
      </c>
      <c r="B6" s="39" t="s">
        <v>23</v>
      </c>
      <c r="C6" s="39" t="s">
        <v>32</v>
      </c>
      <c r="D6" s="39" t="s">
        <v>69</v>
      </c>
      <c r="E6" s="40">
        <v>0</v>
      </c>
      <c r="F6" s="41">
        <v>1</v>
      </c>
      <c r="G6" s="6">
        <v>0</v>
      </c>
      <c r="H6" s="23">
        <v>42285</v>
      </c>
      <c r="I6" s="23">
        <v>42316</v>
      </c>
      <c r="J6" s="23">
        <v>42285</v>
      </c>
      <c r="K6" s="23">
        <v>42360</v>
      </c>
      <c r="L6" s="8" t="str">
        <f t="shared" ca="1" si="1"/>
        <v>准时交货</v>
      </c>
      <c r="M6" s="45"/>
    </row>
    <row r="7" spans="1:14" ht="25.5" customHeight="1" x14ac:dyDescent="0.15">
      <c r="A7" s="19">
        <v>6</v>
      </c>
      <c r="B7" s="39" t="s">
        <v>23</v>
      </c>
      <c r="C7" s="39" t="s">
        <v>32</v>
      </c>
      <c r="D7" s="39" t="s">
        <v>61</v>
      </c>
      <c r="E7" s="40">
        <v>0</v>
      </c>
      <c r="F7" s="41">
        <v>2</v>
      </c>
      <c r="G7" s="6">
        <f t="shared" si="0"/>
        <v>0</v>
      </c>
      <c r="H7" s="23">
        <v>42285</v>
      </c>
      <c r="I7" s="23">
        <v>42316</v>
      </c>
      <c r="J7" s="23">
        <v>42285</v>
      </c>
      <c r="K7" s="23">
        <v>42360</v>
      </c>
      <c r="L7" s="8" t="str">
        <f t="shared" ref="L7" ca="1" si="3">IF(H7="","未订货",IF(AND(I7-TODAY()&gt;=7,J7=""),"等待交货",IF(J7="","催促交货",IF(J7&lt;I7,"准时交货","延迟交货"))))</f>
        <v>准时交货</v>
      </c>
      <c r="M7" s="45"/>
    </row>
    <row r="8" spans="1:14" ht="25.5" customHeight="1" x14ac:dyDescent="0.15">
      <c r="A8" s="19">
        <v>7</v>
      </c>
      <c r="B8" s="39" t="s">
        <v>22</v>
      </c>
      <c r="C8" s="39" t="s">
        <v>102</v>
      </c>
      <c r="D8" s="39" t="s">
        <v>103</v>
      </c>
      <c r="E8" s="40">
        <v>0</v>
      </c>
      <c r="F8" s="41">
        <v>2</v>
      </c>
      <c r="G8" s="6">
        <f t="shared" si="0"/>
        <v>0</v>
      </c>
      <c r="H8" s="23">
        <v>42285</v>
      </c>
      <c r="I8" s="23">
        <v>42316</v>
      </c>
      <c r="J8" s="23">
        <v>42285</v>
      </c>
      <c r="K8" s="23">
        <v>42360</v>
      </c>
      <c r="L8" s="8" t="str">
        <f t="shared" ref="L8" ca="1" si="4">IF(H8="","未订货",IF(AND(I8-TODAY()&gt;=7,J8=""),"等待交货",IF(J8="","催促交货",IF(J8&lt;I8,"准时交货","延迟交货"))))</f>
        <v>准时交货</v>
      </c>
      <c r="M8" s="45"/>
    </row>
    <row r="9" spans="1:14" ht="25.5" customHeight="1" x14ac:dyDescent="0.15">
      <c r="A9" s="38"/>
      <c r="B9" s="39"/>
      <c r="C9" s="39"/>
      <c r="D9" s="39"/>
      <c r="E9" s="40"/>
      <c r="F9" s="41"/>
      <c r="G9" s="42"/>
      <c r="H9" s="43"/>
      <c r="I9" s="43"/>
      <c r="J9" s="43"/>
      <c r="K9" s="43"/>
      <c r="L9" s="44"/>
      <c r="M9" s="45"/>
    </row>
    <row r="10" spans="1:14" ht="25.5" customHeight="1" x14ac:dyDescent="0.15">
      <c r="A10" s="38"/>
      <c r="B10" s="39"/>
      <c r="C10" s="39"/>
      <c r="D10" s="39"/>
      <c r="E10" s="40"/>
      <c r="F10" s="41"/>
      <c r="G10" s="42"/>
      <c r="H10" s="43"/>
      <c r="I10" s="43"/>
      <c r="J10" s="43"/>
      <c r="K10" s="43"/>
      <c r="L10" s="44"/>
      <c r="M10" s="45"/>
    </row>
    <row r="11" spans="1:14" ht="25.5" customHeight="1" thickBot="1" x14ac:dyDescent="0.2">
      <c r="A11" s="27"/>
      <c r="B11" s="28"/>
      <c r="C11" s="28"/>
      <c r="D11" s="28"/>
      <c r="E11" s="29"/>
      <c r="F11" s="30"/>
      <c r="G11" s="7"/>
      <c r="H11" s="31"/>
      <c r="I11" s="31"/>
      <c r="J11" s="31"/>
      <c r="K11" s="31"/>
      <c r="L11" s="9"/>
      <c r="M11" s="32"/>
    </row>
    <row r="12" spans="1:14" ht="25.5" customHeight="1" x14ac:dyDescent="0.15">
      <c r="G12" s="46">
        <f>SUM(G2:G11)</f>
        <v>10161.049999999999</v>
      </c>
    </row>
    <row r="13" spans="1:14" ht="25.5" customHeight="1" x14ac:dyDescent="0.15">
      <c r="F13" s="34" t="s">
        <v>245</v>
      </c>
      <c r="G13" s="33">
        <v>14475</v>
      </c>
    </row>
    <row r="14" spans="1:14" ht="25.5" customHeight="1" x14ac:dyDescent="0.15">
      <c r="F14" s="34" t="s">
        <v>246</v>
      </c>
      <c r="G14" s="33">
        <v>1000</v>
      </c>
    </row>
    <row r="15" spans="1:14" ht="25.5" customHeight="1" x14ac:dyDescent="0.15">
      <c r="G15" s="33">
        <f>G13-G12-G14</f>
        <v>3313.9500000000007</v>
      </c>
    </row>
    <row r="16" spans="1:14" ht="25.5" customHeight="1" x14ac:dyDescent="0.15"/>
    <row r="17" ht="25.5" customHeight="1" x14ac:dyDescent="0.15"/>
    <row r="18" ht="25.5" customHeight="1" x14ac:dyDescent="0.15"/>
  </sheetData>
  <conditionalFormatting sqref="L2:L11">
    <cfRule type="cellIs" dxfId="17" priority="1" stopIfTrue="1" operator="equal">
      <formula>"催促交货"</formula>
    </cfRule>
    <cfRule type="cellIs" dxfId="16" priority="2" stopIfTrue="1" operator="equal">
      <formula>"延迟交货"</formula>
    </cfRule>
  </conditionalFormatting>
  <conditionalFormatting sqref="H2:H10">
    <cfRule type="cellIs" dxfId="15" priority="3" stopIfTrue="1" operator="greaterThan">
      <formula>$I2</formula>
    </cfRule>
    <cfRule type="cellIs" dxfId="14" priority="4" stopIfTrue="1" operator="greaterThan">
      <formula>$K2</formula>
    </cfRule>
  </conditionalFormatting>
  <conditionalFormatting sqref="J2:J11">
    <cfRule type="cellIs" dxfId="13" priority="5" stopIfTrue="1" operator="greaterThan">
      <formula>#REF!</formula>
    </cfRule>
  </conditionalFormatting>
  <conditionalFormatting sqref="I2:I11">
    <cfRule type="cellIs" dxfId="12" priority="6" stopIfTrue="1" operator="greaterThan">
      <formula>#REF!</formula>
    </cfRule>
  </conditionalFormatting>
  <dataValidations count="6">
    <dataValidation type="list" allowBlank="1" showInputMessage="1" showErrorMessage="1" sqref="C11:C65537 B2:B65537">
      <formula1>货物清单</formula1>
    </dataValidation>
    <dataValidation type="list" allowBlank="1" showInputMessage="1" showErrorMessage="1" sqref="D11:D40">
      <formula1>INDIRECT(B11)</formula1>
    </dataValidation>
    <dataValidation type="list" allowBlank="1" showInputMessage="1" showErrorMessage="1" sqref="D2:D10">
      <formula1>INDIRECT($C2)</formula1>
    </dataValidation>
    <dataValidation type="list" allowBlank="1" showInputMessage="1" showErrorMessage="1" sqref="C2:C10">
      <formula1>INDIRECT($B2)</formula1>
    </dataValidation>
    <dataValidation type="custom" allowBlank="1" showErrorMessage="1" errorTitle="日期错误" error="下单日期不能晚于计划到货日期。" sqref="H2:H11">
      <formula1>H2&lt;I2</formula1>
    </dataValidation>
    <dataValidation type="custom" allowBlank="1" showErrorMessage="1" errorTitle="日期有误" error="计划到货日期不能晚于最迟交付日期。" sqref="I2:I11">
      <formula1>I2&lt;K2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5"/>
  <sheetViews>
    <sheetView workbookViewId="0">
      <selection activeCell="I13" sqref="I13"/>
    </sheetView>
  </sheetViews>
  <sheetFormatPr defaultColWidth="10.875" defaultRowHeight="13.5" x14ac:dyDescent="0.15"/>
  <cols>
    <col min="1" max="1" width="6.75" style="25" customWidth="1"/>
    <col min="2" max="2" width="15" style="25" customWidth="1"/>
    <col min="3" max="3" width="20.125" style="25" bestFit="1" customWidth="1"/>
    <col min="4" max="4" width="21.375" style="25" customWidth="1"/>
    <col min="5" max="5" width="12.25" style="33" customWidth="1"/>
    <col min="6" max="6" width="6.75" style="34" customWidth="1"/>
    <col min="7" max="7" width="14.75" style="33" customWidth="1"/>
    <col min="8" max="8" width="14.25" style="35" customWidth="1"/>
    <col min="9" max="11" width="17.5" style="35" customWidth="1"/>
    <col min="12" max="12" width="9.875" style="36" customWidth="1"/>
    <col min="13" max="13" width="8.625" style="25" customWidth="1"/>
    <col min="14" max="15" width="11.75" style="25" customWidth="1"/>
    <col min="16" max="16384" width="10.875" style="25"/>
  </cols>
  <sheetData>
    <row r="1" spans="1:14" s="18" customFormat="1" ht="25.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spans="1:14" ht="25.5" customHeight="1" x14ac:dyDescent="0.15">
      <c r="A2" s="19">
        <v>1</v>
      </c>
      <c r="B2" s="20" t="s">
        <v>17</v>
      </c>
      <c r="C2" s="20" t="s">
        <v>30</v>
      </c>
      <c r="D2" s="20" t="s">
        <v>122</v>
      </c>
      <c r="E2" s="21">
        <v>9436.56</v>
      </c>
      <c r="F2" s="22">
        <v>1</v>
      </c>
      <c r="G2" s="6">
        <f t="shared" ref="G2:G13" si="0">E2*F2</f>
        <v>9436.56</v>
      </c>
      <c r="H2" s="23">
        <v>42276</v>
      </c>
      <c r="I2" s="23">
        <v>42292</v>
      </c>
      <c r="J2" s="23">
        <v>42287</v>
      </c>
      <c r="K2" s="23">
        <v>42355</v>
      </c>
      <c r="L2" s="8" t="str">
        <f t="shared" ref="L2:L9" ca="1" si="1">IF(H2="","未订货",IF(AND(I2-TODAY()&gt;=7,J2=""),"等待交货",IF(J2="","催促交货",IF(J2&lt;I2,"准时交货","延迟交货"))))</f>
        <v>准时交货</v>
      </c>
      <c r="M2" s="24"/>
      <c r="N2" s="26"/>
    </row>
    <row r="3" spans="1:14" ht="25.5" customHeight="1" x14ac:dyDescent="0.15">
      <c r="A3" s="19">
        <v>2</v>
      </c>
      <c r="B3" s="20" t="s">
        <v>18</v>
      </c>
      <c r="C3" s="20" t="s">
        <v>38</v>
      </c>
      <c r="D3" s="20" t="s">
        <v>101</v>
      </c>
      <c r="E3" s="21">
        <v>5472.23</v>
      </c>
      <c r="F3" s="22">
        <v>1</v>
      </c>
      <c r="G3" s="6">
        <f t="shared" si="0"/>
        <v>5472.23</v>
      </c>
      <c r="H3" s="23">
        <v>42285</v>
      </c>
      <c r="I3" s="23">
        <v>42316</v>
      </c>
      <c r="J3" s="23">
        <v>42285</v>
      </c>
      <c r="K3" s="23">
        <v>42355</v>
      </c>
      <c r="L3" s="8" t="str">
        <f t="shared" ca="1" si="1"/>
        <v>准时交货</v>
      </c>
      <c r="M3" s="24"/>
      <c r="N3" s="26"/>
    </row>
    <row r="4" spans="1:14" ht="25.5" customHeight="1" x14ac:dyDescent="0.15">
      <c r="A4" s="19">
        <v>3</v>
      </c>
      <c r="B4" s="20" t="s">
        <v>248</v>
      </c>
      <c r="C4" s="20" t="s">
        <v>260</v>
      </c>
      <c r="D4" s="20" t="s">
        <v>263</v>
      </c>
      <c r="E4" s="40">
        <v>4200</v>
      </c>
      <c r="F4" s="41">
        <v>2</v>
      </c>
      <c r="G4" s="6">
        <f t="shared" si="0"/>
        <v>8400</v>
      </c>
      <c r="H4" s="23">
        <v>42339</v>
      </c>
      <c r="I4" s="23">
        <f>H4+15</f>
        <v>42354</v>
      </c>
      <c r="J4" s="23"/>
      <c r="K4" s="23">
        <v>42355</v>
      </c>
      <c r="L4" s="47" t="str">
        <f t="shared" ref="L4:L6" ca="1" si="2">IF(H4="","未订货",IF(AND(I4-TODAY()&gt;=7,J4=""),"等待交货",IF(J4="","催促交货",IF(J4&lt;I4,"准时交货","延迟交货"))))</f>
        <v>催促交货</v>
      </c>
      <c r="M4" s="45"/>
      <c r="N4" s="26"/>
    </row>
    <row r="5" spans="1:14" ht="25.5" customHeight="1" x14ac:dyDescent="0.15">
      <c r="A5" s="19">
        <v>4</v>
      </c>
      <c r="B5" s="39" t="s">
        <v>248</v>
      </c>
      <c r="C5" s="39" t="s">
        <v>260</v>
      </c>
      <c r="D5" s="39" t="s">
        <v>262</v>
      </c>
      <c r="E5" s="40">
        <v>830</v>
      </c>
      <c r="F5" s="41">
        <v>1</v>
      </c>
      <c r="G5" s="6">
        <f t="shared" si="0"/>
        <v>830</v>
      </c>
      <c r="H5" s="23">
        <v>42339</v>
      </c>
      <c r="I5" s="23">
        <f t="shared" ref="I5:I6" si="3">H5+15</f>
        <v>42354</v>
      </c>
      <c r="J5" s="23"/>
      <c r="K5" s="23">
        <v>42355</v>
      </c>
      <c r="L5" s="47" t="str">
        <f t="shared" ca="1" si="2"/>
        <v>催促交货</v>
      </c>
      <c r="M5" s="45"/>
      <c r="N5" s="26"/>
    </row>
    <row r="6" spans="1:14" ht="25.5" customHeight="1" x14ac:dyDescent="0.15">
      <c r="A6" s="19">
        <v>5</v>
      </c>
      <c r="B6" s="39" t="s">
        <v>248</v>
      </c>
      <c r="C6" s="39" t="s">
        <v>260</v>
      </c>
      <c r="D6" s="39" t="s">
        <v>261</v>
      </c>
      <c r="E6" s="40">
        <v>1700</v>
      </c>
      <c r="F6" s="41">
        <v>1</v>
      </c>
      <c r="G6" s="6">
        <f t="shared" si="0"/>
        <v>1700</v>
      </c>
      <c r="H6" s="23">
        <v>42339</v>
      </c>
      <c r="I6" s="23">
        <f t="shared" si="3"/>
        <v>42354</v>
      </c>
      <c r="J6" s="23"/>
      <c r="K6" s="23">
        <v>42355</v>
      </c>
      <c r="L6" s="47" t="str">
        <f t="shared" ca="1" si="2"/>
        <v>催促交货</v>
      </c>
      <c r="M6" s="45"/>
      <c r="N6" s="26"/>
    </row>
    <row r="7" spans="1:14" ht="25.5" customHeight="1" x14ac:dyDescent="0.15">
      <c r="A7" s="19">
        <v>6</v>
      </c>
      <c r="B7" s="39" t="s">
        <v>117</v>
      </c>
      <c r="C7" s="39" t="s">
        <v>102</v>
      </c>
      <c r="D7" s="39" t="s">
        <v>104</v>
      </c>
      <c r="E7" s="40">
        <v>0</v>
      </c>
      <c r="F7" s="41">
        <v>2</v>
      </c>
      <c r="G7" s="6">
        <f t="shared" si="0"/>
        <v>0</v>
      </c>
      <c r="H7" s="23">
        <v>42285</v>
      </c>
      <c r="I7" s="23">
        <v>42316</v>
      </c>
      <c r="J7" s="23">
        <v>42285</v>
      </c>
      <c r="K7" s="23">
        <v>42355</v>
      </c>
      <c r="L7" s="8" t="str">
        <f t="shared" ca="1" si="1"/>
        <v>准时交货</v>
      </c>
      <c r="M7" s="45"/>
    </row>
    <row r="8" spans="1:14" ht="25.5" customHeight="1" x14ac:dyDescent="0.15">
      <c r="A8" s="19">
        <v>7</v>
      </c>
      <c r="B8" s="39" t="s">
        <v>117</v>
      </c>
      <c r="C8" s="39" t="s">
        <v>102</v>
      </c>
      <c r="D8" s="39" t="s">
        <v>120</v>
      </c>
      <c r="E8" s="40">
        <v>0</v>
      </c>
      <c r="F8" s="41">
        <v>2</v>
      </c>
      <c r="G8" s="6">
        <f t="shared" si="0"/>
        <v>0</v>
      </c>
      <c r="H8" s="23">
        <v>42285</v>
      </c>
      <c r="I8" s="23">
        <v>42316</v>
      </c>
      <c r="J8" s="23">
        <v>42285</v>
      </c>
      <c r="K8" s="23">
        <v>42355</v>
      </c>
      <c r="L8" s="8" t="str">
        <f t="shared" ca="1" si="1"/>
        <v>准时交货</v>
      </c>
      <c r="M8" s="45"/>
    </row>
    <row r="9" spans="1:14" ht="25.5" customHeight="1" x14ac:dyDescent="0.15">
      <c r="A9" s="19">
        <v>8</v>
      </c>
      <c r="B9" s="39" t="s">
        <v>22</v>
      </c>
      <c r="C9" s="39" t="s">
        <v>102</v>
      </c>
      <c r="D9" s="39" t="s">
        <v>103</v>
      </c>
      <c r="E9" s="40">
        <v>0</v>
      </c>
      <c r="F9" s="41">
        <v>2</v>
      </c>
      <c r="G9" s="6">
        <f t="shared" si="0"/>
        <v>0</v>
      </c>
      <c r="H9" s="23">
        <v>42285</v>
      </c>
      <c r="I9" s="23">
        <v>42316</v>
      </c>
      <c r="J9" s="23">
        <v>42285</v>
      </c>
      <c r="K9" s="23">
        <v>42355</v>
      </c>
      <c r="L9" s="8" t="str">
        <f t="shared" ca="1" si="1"/>
        <v>准时交货</v>
      </c>
      <c r="M9" s="45"/>
    </row>
    <row r="10" spans="1:14" ht="25.5" customHeight="1" x14ac:dyDescent="0.15">
      <c r="A10" s="19">
        <v>9</v>
      </c>
      <c r="B10" s="39" t="s">
        <v>22</v>
      </c>
      <c r="C10" s="39" t="s">
        <v>102</v>
      </c>
      <c r="D10" s="39" t="s">
        <v>93</v>
      </c>
      <c r="E10" s="40">
        <v>0</v>
      </c>
      <c r="F10" s="41">
        <v>2</v>
      </c>
      <c r="G10" s="6">
        <f t="shared" si="0"/>
        <v>0</v>
      </c>
      <c r="H10" s="23">
        <v>42285</v>
      </c>
      <c r="I10" s="23">
        <v>42316</v>
      </c>
      <c r="J10" s="23">
        <v>42285</v>
      </c>
      <c r="K10" s="23">
        <v>42355</v>
      </c>
      <c r="L10" s="8" t="str">
        <f t="shared" ref="L10" ca="1" si="4">IF(H10="","未订货",IF(AND(I10-TODAY()&gt;=7,J10=""),"等待交货",IF(J10="","催促交货",IF(J10&lt;I10,"准时交货","延迟交货"))))</f>
        <v>准时交货</v>
      </c>
      <c r="M10" s="45"/>
    </row>
    <row r="11" spans="1:14" ht="25.5" customHeight="1" x14ac:dyDescent="0.15">
      <c r="A11" s="19">
        <v>10</v>
      </c>
      <c r="B11" s="39" t="s">
        <v>23</v>
      </c>
      <c r="C11" s="39" t="s">
        <v>32</v>
      </c>
      <c r="D11" s="39" t="s">
        <v>61</v>
      </c>
      <c r="E11" s="40">
        <v>0</v>
      </c>
      <c r="F11" s="41">
        <v>2</v>
      </c>
      <c r="G11" s="6">
        <f t="shared" si="0"/>
        <v>0</v>
      </c>
      <c r="H11" s="23">
        <v>42285</v>
      </c>
      <c r="I11" s="23">
        <v>42316</v>
      </c>
      <c r="J11" s="23">
        <v>42285</v>
      </c>
      <c r="K11" s="23">
        <v>42355</v>
      </c>
      <c r="L11" s="8" t="str">
        <f t="shared" ref="L11:L12" ca="1" si="5">IF(H11="","未订货",IF(AND(I11-TODAY()&gt;=7,J11=""),"等待交货",IF(J11="","催促交货",IF(J11&lt;I11,"准时交货","延迟交货"))))</f>
        <v>准时交货</v>
      </c>
      <c r="M11" s="45"/>
    </row>
    <row r="12" spans="1:14" ht="25.5" customHeight="1" x14ac:dyDescent="0.15">
      <c r="A12" s="19">
        <v>11</v>
      </c>
      <c r="B12" s="39" t="s">
        <v>25</v>
      </c>
      <c r="C12" s="39" t="s">
        <v>32</v>
      </c>
      <c r="D12" s="39" t="s">
        <v>259</v>
      </c>
      <c r="E12" s="40">
        <v>1499</v>
      </c>
      <c r="F12" s="41">
        <v>1</v>
      </c>
      <c r="G12" s="42">
        <f t="shared" si="0"/>
        <v>1499</v>
      </c>
      <c r="H12" s="43">
        <v>42333</v>
      </c>
      <c r="I12" s="43">
        <v>42335</v>
      </c>
      <c r="J12" s="43">
        <v>42334</v>
      </c>
      <c r="K12" s="23">
        <v>42355</v>
      </c>
      <c r="L12" s="44" t="str">
        <f t="shared" ca="1" si="5"/>
        <v>准时交货</v>
      </c>
      <c r="M12" s="45"/>
    </row>
    <row r="13" spans="1:14" ht="25.5" customHeight="1" x14ac:dyDescent="0.15">
      <c r="A13" s="19">
        <v>12</v>
      </c>
      <c r="B13" s="39" t="s">
        <v>25</v>
      </c>
      <c r="C13" s="39" t="s">
        <v>124</v>
      </c>
      <c r="D13" s="39" t="s">
        <v>264</v>
      </c>
      <c r="E13" s="40">
        <v>980</v>
      </c>
      <c r="F13" s="41">
        <v>1</v>
      </c>
      <c r="G13" s="42">
        <f t="shared" si="0"/>
        <v>980</v>
      </c>
      <c r="H13" s="43">
        <v>42342</v>
      </c>
      <c r="I13" s="43">
        <v>42349</v>
      </c>
      <c r="J13" s="43"/>
      <c r="K13" s="23">
        <v>42355</v>
      </c>
      <c r="L13" s="44" t="str">
        <f t="shared" ref="L13" ca="1" si="6">IF(H13="","未订货",IF(AND(I13-TODAY()&gt;=7,J13=""),"等待交货",IF(J13="","催促交货",IF(J13&lt;I13,"准时交货","延迟交货"))))</f>
        <v>催促交货</v>
      </c>
      <c r="M13" s="45"/>
    </row>
    <row r="14" spans="1:14" ht="25.5" customHeight="1" x14ac:dyDescent="0.15">
      <c r="A14" s="19">
        <v>13</v>
      </c>
      <c r="B14" s="39"/>
      <c r="C14" s="39"/>
      <c r="D14" s="39"/>
      <c r="E14" s="40"/>
      <c r="F14" s="42"/>
      <c r="G14" s="59"/>
      <c r="H14" s="43"/>
      <c r="I14" s="43"/>
      <c r="J14" s="43"/>
      <c r="K14" s="43"/>
      <c r="L14" s="44"/>
      <c r="M14" s="45"/>
    </row>
    <row r="15" spans="1:14" ht="25.5" customHeight="1" x14ac:dyDescent="0.15">
      <c r="A15" s="19">
        <v>14</v>
      </c>
      <c r="B15" s="39"/>
      <c r="C15" s="39"/>
      <c r="D15" s="39"/>
      <c r="E15" s="40"/>
      <c r="F15" s="41"/>
      <c r="G15" s="42"/>
      <c r="H15" s="43"/>
      <c r="I15" s="43"/>
      <c r="J15" s="43"/>
      <c r="K15" s="43"/>
      <c r="L15" s="44"/>
      <c r="M15" s="45"/>
    </row>
    <row r="16" spans="1:14" ht="25.5" customHeight="1" x14ac:dyDescent="0.15">
      <c r="A16" s="19">
        <v>15</v>
      </c>
      <c r="B16" s="39"/>
      <c r="C16" s="39"/>
      <c r="D16" s="39"/>
      <c r="E16" s="40"/>
      <c r="F16" s="41"/>
      <c r="G16" s="42"/>
      <c r="H16" s="43"/>
      <c r="I16" s="43"/>
      <c r="J16" s="43"/>
      <c r="K16" s="43"/>
      <c r="L16" s="44"/>
      <c r="M16" s="45"/>
    </row>
    <row r="17" spans="1:13" ht="25.5" customHeight="1" thickBot="1" x14ac:dyDescent="0.2">
      <c r="A17" s="27"/>
      <c r="B17" s="28"/>
      <c r="C17" s="28"/>
      <c r="D17" s="28"/>
      <c r="E17" s="29"/>
      <c r="F17" s="30"/>
      <c r="G17" s="7"/>
      <c r="H17" s="31"/>
      <c r="I17" s="31"/>
      <c r="J17" s="31"/>
      <c r="K17" s="31"/>
      <c r="L17" s="9"/>
      <c r="M17" s="32"/>
    </row>
    <row r="18" spans="1:13" ht="25.5" customHeight="1" x14ac:dyDescent="0.15">
      <c r="G18" s="46">
        <f>SUM(G2:G17)</f>
        <v>28317.79</v>
      </c>
    </row>
    <row r="19" spans="1:13" ht="25.5" customHeight="1" x14ac:dyDescent="0.15">
      <c r="F19" s="34" t="s">
        <v>245</v>
      </c>
      <c r="G19" s="33">
        <v>67500</v>
      </c>
    </row>
    <row r="20" spans="1:13" ht="25.5" customHeight="1" x14ac:dyDescent="0.15">
      <c r="F20" s="34" t="s">
        <v>246</v>
      </c>
      <c r="G20" s="33">
        <v>1500</v>
      </c>
    </row>
    <row r="21" spans="1:13" ht="25.5" customHeight="1" x14ac:dyDescent="0.15">
      <c r="G21" s="33">
        <f>G19-G18-G20-615-30100-225</f>
        <v>6742.2099999999991</v>
      </c>
    </row>
    <row r="22" spans="1:13" ht="25.5" customHeight="1" x14ac:dyDescent="0.15"/>
    <row r="23" spans="1:13" ht="25.5" customHeight="1" x14ac:dyDescent="0.15"/>
    <row r="24" spans="1:13" ht="25.5" customHeight="1" x14ac:dyDescent="0.15"/>
    <row r="25" spans="1:13" ht="25.5" customHeight="1" x14ac:dyDescent="0.15"/>
  </sheetData>
  <conditionalFormatting sqref="L2:L17">
    <cfRule type="cellIs" dxfId="11" priority="1" stopIfTrue="1" operator="equal">
      <formula>"催促交货"</formula>
    </cfRule>
    <cfRule type="cellIs" dxfId="10" priority="2" stopIfTrue="1" operator="equal">
      <formula>"延迟交货"</formula>
    </cfRule>
  </conditionalFormatting>
  <conditionalFormatting sqref="H2:H16">
    <cfRule type="cellIs" dxfId="9" priority="3" stopIfTrue="1" operator="greaterThan">
      <formula>$I2</formula>
    </cfRule>
    <cfRule type="cellIs" dxfId="8" priority="4" stopIfTrue="1" operator="greaterThan">
      <formula>$K2</formula>
    </cfRule>
  </conditionalFormatting>
  <dataValidations count="6">
    <dataValidation type="list" allowBlank="1" showInputMessage="1" showErrorMessage="1" sqref="D17:D47">
      <formula1>INDIRECT(B17)</formula1>
    </dataValidation>
    <dataValidation type="list" allowBlank="1" showInputMessage="1" showErrorMessage="1" sqref="C17:C65544 B2:B65544">
      <formula1>货物清单</formula1>
    </dataValidation>
    <dataValidation type="custom" allowBlank="1" showErrorMessage="1" errorTitle="日期有误" error="计划到货日期不能晚于最迟交付日期。" sqref="I2:I17">
      <formula1>I2&lt;K2</formula1>
    </dataValidation>
    <dataValidation type="custom" allowBlank="1" showErrorMessage="1" errorTitle="日期错误" error="下单日期不能晚于计划到货日期。" sqref="H2:H17">
      <formula1>H2&lt;I2</formula1>
    </dataValidation>
    <dataValidation type="list" allowBlank="1" showInputMessage="1" showErrorMessage="1" sqref="C2:C16">
      <formula1>INDIRECT($B2)</formula1>
    </dataValidation>
    <dataValidation type="list" allowBlank="1" showInputMessage="1" showErrorMessage="1" sqref="D2:D16">
      <formula1>INDIRECT($C2)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size="52" baseType="lpstr">
      <vt:lpstr>EMC14A103</vt:lpstr>
      <vt:lpstr>EMC15A82</vt:lpstr>
      <vt:lpstr>EMC15A103</vt:lpstr>
      <vt:lpstr>EMC15A86</vt:lpstr>
      <vt:lpstr>EMC14A05</vt:lpstr>
      <vt:lpstr>EMC15A63</vt:lpstr>
      <vt:lpstr>EMC15A71</vt:lpstr>
      <vt:lpstr>EMC15A24</vt:lpstr>
      <vt:lpstr>EMC15A42</vt:lpstr>
      <vt:lpstr>EMC15A51</vt:lpstr>
      <vt:lpstr>EMC15A64</vt:lpstr>
      <vt:lpstr>名称管理</vt:lpstr>
      <vt:lpstr>第三方产品清单</vt:lpstr>
      <vt:lpstr>BIRD</vt:lpstr>
      <vt:lpstr>CDN</vt:lpstr>
      <vt:lpstr>CISPR15附件</vt:lpstr>
      <vt:lpstr>DELL</vt:lpstr>
      <vt:lpstr>EM_TEST</vt:lpstr>
      <vt:lpstr>Fischer</vt:lpstr>
      <vt:lpstr>GPIB_USB卡</vt:lpstr>
      <vt:lpstr>HP</vt:lpstr>
      <vt:lpstr>LISN</vt:lpstr>
      <vt:lpstr>Miteq</vt:lpstr>
      <vt:lpstr>National_Instrument</vt:lpstr>
      <vt:lpstr>PreAmplifier</vt:lpstr>
      <vt:lpstr>SchwarzBeck</vt:lpstr>
      <vt:lpstr>SOLAR</vt:lpstr>
      <vt:lpstr>TESEQ</vt:lpstr>
      <vt:lpstr>TOPCON</vt:lpstr>
      <vt:lpstr>打印机</vt:lpstr>
      <vt:lpstr>大唐保镖</vt:lpstr>
      <vt:lpstr>电流注入探头</vt:lpstr>
      <vt:lpstr>电脑</vt:lpstr>
      <vt:lpstr>电压探头</vt:lpstr>
      <vt:lpstr>负载</vt:lpstr>
      <vt:lpstr>附件</vt:lpstr>
      <vt:lpstr>货物清单</vt:lpstr>
      <vt:lpstr>机柜</vt:lpstr>
      <vt:lpstr>监测探头</vt:lpstr>
      <vt:lpstr>琅拓科</vt:lpstr>
      <vt:lpstr>联想</vt:lpstr>
      <vt:lpstr>滤波器</vt:lpstr>
      <vt:lpstr>美国派力肯</vt:lpstr>
      <vt:lpstr>衰减器</vt:lpstr>
      <vt:lpstr>天线</vt:lpstr>
      <vt:lpstr>天线支架</vt:lpstr>
      <vt:lpstr>同轴线缆</vt:lpstr>
      <vt:lpstr>未知</vt:lpstr>
      <vt:lpstr>校准夹具</vt:lpstr>
      <vt:lpstr>盈泰百年</vt:lpstr>
      <vt:lpstr>运输箱</vt:lpstr>
      <vt:lpstr>转接头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 Yongjiang RS-CT</cp:lastModifiedBy>
  <dcterms:created xsi:type="dcterms:W3CDTF">2006-09-16T00:00:00Z</dcterms:created>
  <dcterms:modified xsi:type="dcterms:W3CDTF">2016-03-15T02:43:14Z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