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p34/Dropbox/work/scholarship/founding daughters/replication files october 2019/"/>
    </mc:Choice>
  </mc:AlternateContent>
  <xr:revisionPtr revIDLastSave="0" documentId="13_ncr:1_{A62BF203-D77B-FD4E-AC6F-2A4FB0578386}" xr6:coauthVersionLast="45" xr6:coauthVersionMax="45" xr10:uidLastSave="{00000000-0000-0000-0000-000000000000}"/>
  <bookViews>
    <workbookView xWindow="700" yWindow="460" windowWidth="25200" windowHeight="12580" xr2:uid="{00000000-000D-0000-FFFF-FFFF00000000}"/>
  </bookViews>
  <sheets>
    <sheet name="Sheet1" sheetId="1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B45" i="1"/>
  <c r="B44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 s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39" i="1"/>
  <c r="B38" i="1"/>
  <c r="B37" i="1"/>
  <c r="B36" i="1"/>
  <c r="B35" i="1"/>
  <c r="B34" i="1"/>
  <c r="B33" i="1"/>
  <c r="B32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48" i="1"/>
  <c r="B49" i="1"/>
  <c r="B40" i="1" l="1"/>
  <c r="B31" i="1"/>
  <c r="B41" i="1"/>
  <c r="B43" i="1"/>
</calcChain>
</file>

<file path=xl/sharedStrings.xml><?xml version="1.0" encoding="utf-8"?>
<sst xmlns="http://schemas.openxmlformats.org/spreadsheetml/2006/main" count="389" uniqueCount="186">
  <si>
    <t>N H</t>
  </si>
  <si>
    <t>MA</t>
  </si>
  <si>
    <t>CN</t>
  </si>
  <si>
    <t>NY</t>
  </si>
  <si>
    <t>NJ</t>
  </si>
  <si>
    <t>PA</t>
  </si>
  <si>
    <t>DE</t>
  </si>
  <si>
    <t>MD</t>
  </si>
  <si>
    <t>VA</t>
  </si>
  <si>
    <t>NC</t>
  </si>
  <si>
    <t>SC</t>
  </si>
  <si>
    <t>GA</t>
  </si>
  <si>
    <t>Sample</t>
  </si>
  <si>
    <t>Gilman</t>
  </si>
  <si>
    <t>Langdon</t>
  </si>
  <si>
    <t>Gerry</t>
  </si>
  <si>
    <t>Gorham</t>
  </si>
  <si>
    <t>King</t>
  </si>
  <si>
    <t>Strong</t>
  </si>
  <si>
    <t>Ellsworth</t>
  </si>
  <si>
    <t>Johnson</t>
  </si>
  <si>
    <t>Sherman</t>
  </si>
  <si>
    <t>Hamilton</t>
  </si>
  <si>
    <t>Lansing</t>
  </si>
  <si>
    <t>Yates</t>
  </si>
  <si>
    <t>Brearley</t>
  </si>
  <si>
    <t>Dayton</t>
  </si>
  <si>
    <t>Livingston</t>
  </si>
  <si>
    <t>Paterson</t>
  </si>
  <si>
    <t>Clymer</t>
  </si>
  <si>
    <t>Fitzsimons</t>
  </si>
  <si>
    <t>Franklin</t>
  </si>
  <si>
    <t>Ingersol</t>
  </si>
  <si>
    <t>Mifflin</t>
  </si>
  <si>
    <t>Wilson</t>
  </si>
  <si>
    <t>Basset</t>
  </si>
  <si>
    <t>Bedford</t>
  </si>
  <si>
    <t>Broom</t>
  </si>
  <si>
    <t>Dickinson</t>
  </si>
  <si>
    <t>Read</t>
  </si>
  <si>
    <t>Carrol</t>
  </si>
  <si>
    <t>Jenifer</t>
  </si>
  <si>
    <t>McHenry</t>
  </si>
  <si>
    <t>Mercer</t>
  </si>
  <si>
    <t>Blair</t>
  </si>
  <si>
    <t>Mason</t>
  </si>
  <si>
    <t>Madison</t>
  </si>
  <si>
    <t>McClurg</t>
  </si>
  <si>
    <t>Randolph</t>
  </si>
  <si>
    <t>Washington</t>
  </si>
  <si>
    <t>Blount</t>
  </si>
  <si>
    <t>Davie</t>
  </si>
  <si>
    <t>Spaight</t>
  </si>
  <si>
    <t>Williamson</t>
  </si>
  <si>
    <t>Butler</t>
  </si>
  <si>
    <t>Rutledge</t>
  </si>
  <si>
    <t>Baldwin</t>
  </si>
  <si>
    <t>Few</t>
  </si>
  <si>
    <t>W Houstoun</t>
  </si>
  <si>
    <t>Pierce</t>
  </si>
  <si>
    <t>Merchant</t>
  </si>
  <si>
    <t>Debtor</t>
  </si>
  <si>
    <t>English Ancestry (delegate)</t>
  </si>
  <si>
    <t>Percent English Ancestry (state)</t>
  </si>
  <si>
    <t>Appreciation in Public Securities ($)</t>
  </si>
  <si>
    <t>A. Martin</t>
  </si>
  <si>
    <t>C. Pinckney</t>
  </si>
  <si>
    <t>C.C. Pinckney</t>
  </si>
  <si>
    <t>L. Martin</t>
  </si>
  <si>
    <t>R. Morris</t>
  </si>
  <si>
    <t>G. Morris</t>
  </si>
  <si>
    <t>Public Creditor (Dummy)</t>
  </si>
  <si>
    <t>Private Creditor (Dummy)</t>
  </si>
  <si>
    <t>Slaveowner (Dummy)</t>
  </si>
  <si>
    <t>DLAND</t>
  </si>
  <si>
    <t>DMERC</t>
  </si>
  <si>
    <t>DDEBT</t>
  </si>
  <si>
    <t>VSECR</t>
  </si>
  <si>
    <t>DSECR</t>
  </si>
  <si>
    <t>DBANK</t>
  </si>
  <si>
    <t>VBANK</t>
  </si>
  <si>
    <t>NSLAVE</t>
  </si>
  <si>
    <t>DSLAVE</t>
  </si>
  <si>
    <t>AGE</t>
  </si>
  <si>
    <t>DENGL</t>
  </si>
  <si>
    <t>REVOFF</t>
  </si>
  <si>
    <t>REVOFFCO</t>
  </si>
  <si>
    <t>AGECO</t>
  </si>
  <si>
    <t>ENGLISH</t>
  </si>
  <si>
    <t>CONG</t>
  </si>
  <si>
    <t>PROFIT</t>
  </si>
  <si>
    <t>Vote1</t>
  </si>
  <si>
    <t>Vote2</t>
  </si>
  <si>
    <t>Vote3</t>
  </si>
  <si>
    <t>Vote4</t>
  </si>
  <si>
    <t>Vote5</t>
  </si>
  <si>
    <t>Vote6</t>
  </si>
  <si>
    <t>Vote7</t>
  </si>
  <si>
    <t>Vote8</t>
  </si>
  <si>
    <t>Vote9</t>
  </si>
  <si>
    <t>Vote10</t>
  </si>
  <si>
    <t>Vote11</t>
  </si>
  <si>
    <t>Vote12</t>
  </si>
  <si>
    <t>Vote13</t>
  </si>
  <si>
    <t>Vote14</t>
  </si>
  <si>
    <t>Vote15</t>
  </si>
  <si>
    <t>Vote16</t>
  </si>
  <si>
    <t>DFARMCO</t>
  </si>
  <si>
    <t>DFARM</t>
  </si>
  <si>
    <t>PUBCRED</t>
  </si>
  <si>
    <t>POPW</t>
  </si>
  <si>
    <t>SAS VARIABLE LABEL</t>
  </si>
  <si>
    <t>Farmer (corrected)</t>
  </si>
  <si>
    <t>Age (corrected)</t>
  </si>
  <si>
    <t>Officer in War (corrected)</t>
  </si>
  <si>
    <t xml:space="preserve"> Means</t>
  </si>
  <si>
    <t>Western Landowner</t>
  </si>
  <si>
    <t>Public Securities Owned ($)</t>
  </si>
  <si>
    <t>Private Securities Owned ($)</t>
  </si>
  <si>
    <t>Number of Slaves Owned</t>
  </si>
  <si>
    <t>Slaves per 100 Whites in State</t>
  </si>
  <si>
    <t>Population in State (Total White Population)</t>
  </si>
  <si>
    <t>Public credit per capita in State ($)</t>
  </si>
  <si>
    <t>Distance to nearest navigable Water (miles)</t>
  </si>
  <si>
    <t>Served in Continental Congress</t>
  </si>
  <si>
    <t>Wealth in State per Capita Wealtholder ($)</t>
  </si>
  <si>
    <t>Descriptions of Variables</t>
  </si>
  <si>
    <t>Vote 1 (including imputed votes if any)</t>
  </si>
  <si>
    <t>Vote 2 (including imputed votes if any)</t>
  </si>
  <si>
    <t>Vote 3 (including imputed votes if any)</t>
  </si>
  <si>
    <t>Vote 4 (including imputed votes if any)</t>
  </si>
  <si>
    <t>Vote 5 (including imputed votes if any)</t>
  </si>
  <si>
    <t>Vote 6 (including imputed votes if any)</t>
  </si>
  <si>
    <t>Vote 7 (including imputed votes if any)</t>
  </si>
  <si>
    <t>Vote 8 (including imputed votes if any)</t>
  </si>
  <si>
    <t>Vote 9 (including imputed votes if any)</t>
  </si>
  <si>
    <t>Vote 10 (including imputed votes if any)</t>
  </si>
  <si>
    <t>Vote 11 (including imputed votes if any)</t>
  </si>
  <si>
    <t>Vote 13 (including imputed votes if any)</t>
  </si>
  <si>
    <t>Vote 12 (including imputed votes if any)</t>
  </si>
  <si>
    <t>Vote 14 (including imputed votes if any)</t>
  </si>
  <si>
    <t>Vote 15 (including imputed votes if any)</t>
  </si>
  <si>
    <t>Vote 16 (including imputed votes if any)</t>
  </si>
  <si>
    <t>State</t>
  </si>
  <si>
    <t>Delegates</t>
  </si>
  <si>
    <t>WAR</t>
  </si>
  <si>
    <t>CHILD</t>
  </si>
  <si>
    <t>LAWYER</t>
  </si>
  <si>
    <t>POLS</t>
  </si>
  <si>
    <t>PLANTER</t>
  </si>
  <si>
    <t>SLAVES1</t>
  </si>
  <si>
    <t>WEALTH1</t>
  </si>
  <si>
    <t>DIST1</t>
  </si>
  <si>
    <t>SLAVES2</t>
  </si>
  <si>
    <t>SLAVES3</t>
  </si>
  <si>
    <t>SCOTTISH</t>
  </si>
  <si>
    <t>WEALTH2</t>
  </si>
  <si>
    <t>WEALTH3</t>
  </si>
  <si>
    <t>WEALTH4</t>
  </si>
  <si>
    <t>WEALTH5</t>
  </si>
  <si>
    <t>WEALTH6</t>
  </si>
  <si>
    <t>DIST2</t>
  </si>
  <si>
    <t>DIST3</t>
  </si>
  <si>
    <t>DIST4</t>
  </si>
  <si>
    <t>W. Houstoun</t>
  </si>
  <si>
    <t>Scottish/Irish ancestry (delegate)</t>
  </si>
  <si>
    <t>DSCOT</t>
  </si>
  <si>
    <t xml:space="preserve">Served in War </t>
  </si>
  <si>
    <t>Children  (number of children)</t>
  </si>
  <si>
    <t>Lawyer</t>
  </si>
  <si>
    <t>Politician</t>
  </si>
  <si>
    <t>Planter</t>
  </si>
  <si>
    <t>Slaves per family in State</t>
  </si>
  <si>
    <t>Percent of families with slaves in State</t>
  </si>
  <si>
    <t>Percent Scottish/Irish (state)</t>
  </si>
  <si>
    <t>Physical Wealth per Capita Wealtholder ($)</t>
  </si>
  <si>
    <t>Wealth in Land per Capita Wealtholder (Proportion)</t>
  </si>
  <si>
    <t>Wealth in Slaves per Capita Wealtholder (Proportion)</t>
  </si>
  <si>
    <t>Wealth in Financial claims per Capita Wealtholder (Proportion)</t>
  </si>
  <si>
    <t>Wealth in Financial liabilities per Capita Wealtholder (Proportion)</t>
  </si>
  <si>
    <t>Distance to Ocean (miles)</t>
  </si>
  <si>
    <t>Distance to Major city (miles)</t>
  </si>
  <si>
    <t>Distance to Philadelphia (miles)</t>
  </si>
  <si>
    <t>Farmer (used in JEH, AJPS, and Res. in L &amp; E)</t>
  </si>
  <si>
    <t>Age (used in JEH, AJPS, and Res. in L &amp; E)</t>
  </si>
  <si>
    <t>Officer in War (used in JEH, AJPS, and Res. in L &amp;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</si>
</sst>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NumberFormat="1"/>
    <xf numFmtId="0" fontId="3" fillId="0" borderId="0" xfId="1"/>
    <xf numFmtId="0" fontId="0" fillId="0" borderId="0" xfId="1" applyFon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4"/>
  <sheetViews>
    <sheetView tabSelected="1" topLeftCell="A47" workbookViewId="0">
      <selection activeCell="A30" sqref="A30:A46"/>
    </sheetView>
  </sheetViews>
  <sheetFormatPr baseColWidth="10" defaultColWidth="8.83203125" defaultRowHeight="13" x14ac:dyDescent="0.15"/>
  <cols>
    <col min="1" max="1" width="55.5" customWidth="1"/>
    <col min="2" max="2" width="13.5" customWidth="1"/>
    <col min="14" max="14" width="10.1640625" customWidth="1"/>
    <col min="20" max="20" width="11.33203125" customWidth="1"/>
    <col min="30" max="30" width="11.6640625" customWidth="1"/>
    <col min="32" max="32" width="10.6640625" customWidth="1"/>
    <col min="33" max="33" width="9.83203125" customWidth="1"/>
    <col min="42" max="42" width="12.1640625" customWidth="1"/>
    <col min="47" max="47" width="11.5" customWidth="1"/>
    <col min="49" max="49" width="11.33203125" customWidth="1"/>
    <col min="50" max="50" width="12.6640625" customWidth="1"/>
    <col min="54" max="54" width="11.5" customWidth="1"/>
    <col min="55" max="55" width="9.6640625" customWidth="1"/>
    <col min="56" max="56" width="21.1640625" customWidth="1"/>
    <col min="57" max="57" width="31.6640625" customWidth="1"/>
  </cols>
  <sheetData>
    <row r="1" spans="1:57" x14ac:dyDescent="0.15">
      <c r="A1" s="1" t="s">
        <v>126</v>
      </c>
      <c r="B1" s="1" t="s">
        <v>12</v>
      </c>
      <c r="C1" t="s">
        <v>0</v>
      </c>
      <c r="D1" t="s">
        <v>0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  <c r="L1" t="s">
        <v>3</v>
      </c>
      <c r="M1" t="s">
        <v>3</v>
      </c>
      <c r="N1" t="s">
        <v>3</v>
      </c>
      <c r="O1" t="s">
        <v>4</v>
      </c>
      <c r="P1" t="s">
        <v>4</v>
      </c>
      <c r="Q1" t="s">
        <v>4</v>
      </c>
      <c r="R1" t="s">
        <v>4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7</v>
      </c>
      <c r="AG1" t="s">
        <v>7</v>
      </c>
      <c r="AH1" t="s">
        <v>7</v>
      </c>
      <c r="AI1" t="s">
        <v>7</v>
      </c>
      <c r="AJ1" t="s">
        <v>7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10</v>
      </c>
      <c r="AW1" t="s">
        <v>10</v>
      </c>
      <c r="AX1" t="s">
        <v>10</v>
      </c>
      <c r="AY1" t="s">
        <v>10</v>
      </c>
      <c r="AZ1" t="s">
        <v>11</v>
      </c>
      <c r="BA1" t="s">
        <v>11</v>
      </c>
      <c r="BB1" t="s">
        <v>11</v>
      </c>
      <c r="BC1" t="s">
        <v>11</v>
      </c>
      <c r="BD1" t="s">
        <v>111</v>
      </c>
    </row>
    <row r="2" spans="1:57" x14ac:dyDescent="0.15">
      <c r="B2" s="1" t="s">
        <v>115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69</v>
      </c>
      <c r="Y2" t="s">
        <v>70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  <c r="AF2" t="s">
        <v>40</v>
      </c>
      <c r="AG2" t="s">
        <v>41</v>
      </c>
      <c r="AH2" t="s">
        <v>68</v>
      </c>
      <c r="AI2" t="s">
        <v>42</v>
      </c>
      <c r="AJ2" t="s">
        <v>43</v>
      </c>
      <c r="AK2" t="s">
        <v>44</v>
      </c>
      <c r="AL2" t="s">
        <v>45</v>
      </c>
      <c r="AM2" t="s">
        <v>46</v>
      </c>
      <c r="AN2" t="s">
        <v>47</v>
      </c>
      <c r="AO2" t="s">
        <v>48</v>
      </c>
      <c r="AP2" t="s">
        <v>49</v>
      </c>
      <c r="AQ2" t="s">
        <v>50</v>
      </c>
      <c r="AR2" t="s">
        <v>51</v>
      </c>
      <c r="AS2" t="s">
        <v>65</v>
      </c>
      <c r="AT2" t="s">
        <v>52</v>
      </c>
      <c r="AU2" t="s">
        <v>53</v>
      </c>
      <c r="AV2" t="s">
        <v>54</v>
      </c>
      <c r="AW2" t="s">
        <v>66</v>
      </c>
      <c r="AX2" t="s">
        <v>67</v>
      </c>
      <c r="AY2" t="s">
        <v>55</v>
      </c>
      <c r="AZ2" t="s">
        <v>56</v>
      </c>
      <c r="BA2" t="s">
        <v>57</v>
      </c>
      <c r="BB2" t="s">
        <v>58</v>
      </c>
      <c r="BC2" t="s">
        <v>59</v>
      </c>
    </row>
    <row r="3" spans="1:57" x14ac:dyDescent="0.15">
      <c r="B3" s="1"/>
    </row>
    <row r="4" spans="1:57" x14ac:dyDescent="0.15">
      <c r="B4" s="1"/>
    </row>
    <row r="5" spans="1:57" x14ac:dyDescent="0.15">
      <c r="A5" t="s">
        <v>116</v>
      </c>
      <c r="B5" s="3">
        <f t="shared" ref="B5:B46" si="0">SUM(C5:BC5)/53</f>
        <v>0.22641509433962265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 s="6" t="s">
        <v>74</v>
      </c>
    </row>
    <row r="6" spans="1:57" x14ac:dyDescent="0.15">
      <c r="A6" t="s">
        <v>60</v>
      </c>
      <c r="B6" s="3">
        <f t="shared" si="0"/>
        <v>0.16981132075471697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 s="6" t="s">
        <v>75</v>
      </c>
    </row>
    <row r="7" spans="1:57" x14ac:dyDescent="0.15">
      <c r="A7" t="s">
        <v>183</v>
      </c>
      <c r="B7" s="3">
        <f t="shared" si="0"/>
        <v>7.5471698113207544E-2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1</v>
      </c>
      <c r="BC7">
        <v>0</v>
      </c>
      <c r="BD7" s="6" t="s">
        <v>108</v>
      </c>
    </row>
    <row r="8" spans="1:57" x14ac:dyDescent="0.15">
      <c r="A8" s="4" t="s">
        <v>112</v>
      </c>
      <c r="B8" s="5">
        <f>SUM(C8:BC8)/53</f>
        <v>3.7735849056603772E-2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 s="6" t="s">
        <v>107</v>
      </c>
      <c r="BE8" s="4"/>
    </row>
    <row r="9" spans="1:57" x14ac:dyDescent="0.15">
      <c r="A9" t="s">
        <v>61</v>
      </c>
      <c r="B9" s="3">
        <f t="shared" si="0"/>
        <v>5.6603773584905662E-2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 s="6" t="s">
        <v>76</v>
      </c>
    </row>
    <row r="10" spans="1:57" x14ac:dyDescent="0.15">
      <c r="A10" s="2" t="s">
        <v>117</v>
      </c>
      <c r="B10" s="3">
        <f t="shared" si="0"/>
        <v>1229.1509433962265</v>
      </c>
      <c r="C10">
        <v>125</v>
      </c>
      <c r="D10">
        <v>3500</v>
      </c>
      <c r="E10">
        <v>10000</v>
      </c>
      <c r="F10">
        <v>0</v>
      </c>
      <c r="G10">
        <v>5000</v>
      </c>
      <c r="H10">
        <v>2200</v>
      </c>
      <c r="I10">
        <v>750</v>
      </c>
      <c r="J10">
        <v>0</v>
      </c>
      <c r="K10">
        <v>1000</v>
      </c>
      <c r="L10">
        <v>0</v>
      </c>
      <c r="M10">
        <v>3500</v>
      </c>
      <c r="N10">
        <v>0</v>
      </c>
      <c r="O10">
        <v>5</v>
      </c>
      <c r="P10">
        <v>1000</v>
      </c>
      <c r="Q10">
        <v>0</v>
      </c>
      <c r="R10">
        <v>0</v>
      </c>
      <c r="S10">
        <v>6350</v>
      </c>
      <c r="T10">
        <v>3300</v>
      </c>
      <c r="U10">
        <v>3250</v>
      </c>
      <c r="V10">
        <v>0</v>
      </c>
      <c r="W10">
        <v>1000</v>
      </c>
      <c r="X10">
        <v>4500</v>
      </c>
      <c r="Y10">
        <v>0</v>
      </c>
      <c r="Z10">
        <v>0</v>
      </c>
      <c r="AA10">
        <v>0</v>
      </c>
      <c r="AB10">
        <v>360</v>
      </c>
      <c r="AC10">
        <v>10</v>
      </c>
      <c r="AD10">
        <v>0</v>
      </c>
      <c r="AE10">
        <v>50</v>
      </c>
      <c r="AF10">
        <v>90</v>
      </c>
      <c r="AG10">
        <v>0</v>
      </c>
      <c r="AH10">
        <v>1300</v>
      </c>
      <c r="AI10">
        <v>0</v>
      </c>
      <c r="AJ10">
        <v>2150</v>
      </c>
      <c r="AK10">
        <v>2500</v>
      </c>
      <c r="AL10">
        <v>0</v>
      </c>
      <c r="AM10">
        <v>0</v>
      </c>
      <c r="AN10">
        <v>6500</v>
      </c>
      <c r="AO10">
        <v>3450</v>
      </c>
      <c r="AP10">
        <v>75</v>
      </c>
      <c r="AQ10">
        <v>0</v>
      </c>
      <c r="AR10">
        <v>0</v>
      </c>
      <c r="AS10">
        <v>0</v>
      </c>
      <c r="AT10">
        <v>0</v>
      </c>
      <c r="AU10">
        <v>300</v>
      </c>
      <c r="AV10">
        <v>0</v>
      </c>
      <c r="AW10">
        <v>0</v>
      </c>
      <c r="AX10">
        <v>2500</v>
      </c>
      <c r="AY10">
        <v>0</v>
      </c>
      <c r="AZ10">
        <v>300</v>
      </c>
      <c r="BA10">
        <v>80</v>
      </c>
      <c r="BB10">
        <v>0</v>
      </c>
      <c r="BC10">
        <v>0</v>
      </c>
      <c r="BD10" s="7" t="s">
        <v>77</v>
      </c>
      <c r="BE10" s="2"/>
    </row>
    <row r="11" spans="1:57" x14ac:dyDescent="0.15">
      <c r="A11" s="2" t="s">
        <v>71</v>
      </c>
      <c r="B11" s="3">
        <f>SUM(C11:BC11)/53</f>
        <v>0.54716981132075471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1</v>
      </c>
      <c r="AL11">
        <v>0</v>
      </c>
      <c r="AM11">
        <v>0</v>
      </c>
      <c r="AN11">
        <v>1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0</v>
      </c>
      <c r="BD11" s="7" t="s">
        <v>78</v>
      </c>
      <c r="BE11" s="2"/>
    </row>
    <row r="12" spans="1:57" x14ac:dyDescent="0.15">
      <c r="A12" s="2" t="s">
        <v>118</v>
      </c>
      <c r="B12" s="3">
        <f t="shared" si="0"/>
        <v>2026.8867924528302</v>
      </c>
      <c r="C12">
        <v>0</v>
      </c>
      <c r="D12">
        <v>4000</v>
      </c>
      <c r="E12">
        <v>0</v>
      </c>
      <c r="F12">
        <v>0</v>
      </c>
      <c r="G12">
        <v>3000</v>
      </c>
      <c r="H12">
        <v>0</v>
      </c>
      <c r="I12">
        <v>0</v>
      </c>
      <c r="J12">
        <v>0</v>
      </c>
      <c r="K12">
        <v>0</v>
      </c>
      <c r="L12">
        <v>375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2800</v>
      </c>
      <c r="T12">
        <v>800</v>
      </c>
      <c r="U12">
        <v>0</v>
      </c>
      <c r="V12">
        <v>0</v>
      </c>
      <c r="W12">
        <v>800</v>
      </c>
      <c r="X12">
        <v>52000</v>
      </c>
      <c r="Y12">
        <v>400</v>
      </c>
      <c r="Z12">
        <v>2000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30000</v>
      </c>
      <c r="AM12">
        <v>0</v>
      </c>
      <c r="AN12">
        <v>9000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2250</v>
      </c>
      <c r="BA12">
        <v>0</v>
      </c>
      <c r="BB12">
        <v>0</v>
      </c>
      <c r="BC12">
        <v>0</v>
      </c>
      <c r="BD12" s="7" t="s">
        <v>80</v>
      </c>
      <c r="BE12" s="2"/>
    </row>
    <row r="13" spans="1:57" x14ac:dyDescent="0.15">
      <c r="A13" s="2" t="s">
        <v>72</v>
      </c>
      <c r="B13" s="3">
        <f>SUM(C13:BC13)/53</f>
        <v>0.22641509433962265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 s="7" t="s">
        <v>79</v>
      </c>
      <c r="BE13" s="2"/>
    </row>
    <row r="14" spans="1:57" x14ac:dyDescent="0.15">
      <c r="A14" t="s">
        <v>119</v>
      </c>
      <c r="B14" s="3">
        <f t="shared" si="0"/>
        <v>32.358490566037737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53</v>
      </c>
      <c r="AG14">
        <v>80</v>
      </c>
      <c r="AH14">
        <v>6</v>
      </c>
      <c r="AI14">
        <v>0</v>
      </c>
      <c r="AJ14">
        <v>80</v>
      </c>
      <c r="AK14">
        <v>35</v>
      </c>
      <c r="AL14">
        <v>300</v>
      </c>
      <c r="AM14">
        <v>99</v>
      </c>
      <c r="AN14">
        <v>0</v>
      </c>
      <c r="AO14">
        <v>101</v>
      </c>
      <c r="AP14">
        <v>80</v>
      </c>
      <c r="AQ14">
        <v>80</v>
      </c>
      <c r="AR14">
        <v>36</v>
      </c>
      <c r="AS14">
        <v>47</v>
      </c>
      <c r="AT14">
        <v>71</v>
      </c>
      <c r="AU14">
        <v>0</v>
      </c>
      <c r="AV14">
        <v>143</v>
      </c>
      <c r="AW14">
        <v>111</v>
      </c>
      <c r="AX14">
        <v>70</v>
      </c>
      <c r="AY14">
        <v>243</v>
      </c>
      <c r="AZ14">
        <v>0</v>
      </c>
      <c r="BA14">
        <v>0</v>
      </c>
      <c r="BB14">
        <v>80</v>
      </c>
      <c r="BC14">
        <v>0</v>
      </c>
      <c r="BD14" s="6" t="s">
        <v>81</v>
      </c>
    </row>
    <row r="15" spans="1:57" x14ac:dyDescent="0.15">
      <c r="A15" t="s">
        <v>73</v>
      </c>
      <c r="B15" s="3">
        <f>SUM(C15:BC15)/53</f>
        <v>0.33962264150943394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</v>
      </c>
      <c r="AV15">
        <v>1</v>
      </c>
      <c r="AW15">
        <v>1</v>
      </c>
      <c r="AX15">
        <v>1</v>
      </c>
      <c r="AY15">
        <v>1</v>
      </c>
      <c r="AZ15">
        <v>0</v>
      </c>
      <c r="BA15">
        <v>0</v>
      </c>
      <c r="BB15">
        <v>1</v>
      </c>
      <c r="BC15">
        <v>0</v>
      </c>
      <c r="BD15" s="6" t="s">
        <v>82</v>
      </c>
    </row>
    <row r="16" spans="1:57" x14ac:dyDescent="0.15">
      <c r="A16" t="s">
        <v>184</v>
      </c>
      <c r="B16" s="3">
        <f t="shared" si="0"/>
        <v>43.943396226415096</v>
      </c>
      <c r="C16">
        <v>32</v>
      </c>
      <c r="D16">
        <v>46</v>
      </c>
      <c r="E16">
        <v>43</v>
      </c>
      <c r="F16">
        <v>49</v>
      </c>
      <c r="G16">
        <v>32</v>
      </c>
      <c r="H16">
        <v>42</v>
      </c>
      <c r="I16">
        <v>42</v>
      </c>
      <c r="J16">
        <v>60</v>
      </c>
      <c r="K16">
        <v>66</v>
      </c>
      <c r="L16">
        <v>30</v>
      </c>
      <c r="M16">
        <v>33</v>
      </c>
      <c r="N16">
        <v>49</v>
      </c>
      <c r="O16">
        <v>42</v>
      </c>
      <c r="P16">
        <v>27</v>
      </c>
      <c r="Q16">
        <v>64</v>
      </c>
      <c r="R16">
        <v>42</v>
      </c>
      <c r="S16">
        <v>48</v>
      </c>
      <c r="T16">
        <v>46</v>
      </c>
      <c r="U16">
        <v>81</v>
      </c>
      <c r="V16">
        <v>38</v>
      </c>
      <c r="W16">
        <v>43</v>
      </c>
      <c r="X16">
        <v>53</v>
      </c>
      <c r="Y16">
        <v>35</v>
      </c>
      <c r="Z16">
        <v>45</v>
      </c>
      <c r="AA16">
        <v>42</v>
      </c>
      <c r="AB16">
        <v>40</v>
      </c>
      <c r="AC16">
        <v>35</v>
      </c>
      <c r="AD16">
        <v>55</v>
      </c>
      <c r="AE16">
        <v>54</v>
      </c>
      <c r="AF16">
        <v>57</v>
      </c>
      <c r="AG16">
        <v>64</v>
      </c>
      <c r="AH16">
        <v>39</v>
      </c>
      <c r="AI16">
        <v>34</v>
      </c>
      <c r="AJ16">
        <v>28</v>
      </c>
      <c r="AK16">
        <v>55</v>
      </c>
      <c r="AL16">
        <v>62</v>
      </c>
      <c r="AM16">
        <v>36</v>
      </c>
      <c r="AN16">
        <v>41</v>
      </c>
      <c r="AO16">
        <v>34</v>
      </c>
      <c r="AP16">
        <v>55</v>
      </c>
      <c r="AQ16">
        <v>38</v>
      </c>
      <c r="AR16">
        <v>31</v>
      </c>
      <c r="AS16">
        <v>47</v>
      </c>
      <c r="AT16">
        <v>29</v>
      </c>
      <c r="AU16">
        <v>52</v>
      </c>
      <c r="AV16">
        <v>43</v>
      </c>
      <c r="AW16">
        <v>30</v>
      </c>
      <c r="AX16">
        <v>41</v>
      </c>
      <c r="AY16">
        <v>48</v>
      </c>
      <c r="AZ16">
        <v>33</v>
      </c>
      <c r="BA16">
        <v>39</v>
      </c>
      <c r="BB16">
        <v>32</v>
      </c>
      <c r="BC16">
        <v>47</v>
      </c>
      <c r="BD16" s="6" t="s">
        <v>83</v>
      </c>
    </row>
    <row r="17" spans="1:57" x14ac:dyDescent="0.15">
      <c r="A17" s="4" t="s">
        <v>113</v>
      </c>
      <c r="B17" s="5">
        <f>SUM(C17:BC17)/53</f>
        <v>43.924528301886795</v>
      </c>
      <c r="C17">
        <v>32</v>
      </c>
      <c r="D17">
        <v>46</v>
      </c>
      <c r="E17">
        <v>43</v>
      </c>
      <c r="F17">
        <v>49</v>
      </c>
      <c r="G17">
        <v>32</v>
      </c>
      <c r="H17">
        <v>42</v>
      </c>
      <c r="I17">
        <v>42</v>
      </c>
      <c r="J17">
        <v>60</v>
      </c>
      <c r="K17">
        <v>66</v>
      </c>
      <c r="L17">
        <v>30</v>
      </c>
      <c r="M17">
        <v>33</v>
      </c>
      <c r="N17">
        <v>49</v>
      </c>
      <c r="O17">
        <v>42</v>
      </c>
      <c r="P17">
        <v>27</v>
      </c>
      <c r="Q17">
        <v>64</v>
      </c>
      <c r="R17">
        <v>42</v>
      </c>
      <c r="S17">
        <v>48</v>
      </c>
      <c r="T17">
        <v>46</v>
      </c>
      <c r="U17">
        <v>81</v>
      </c>
      <c r="V17">
        <v>38</v>
      </c>
      <c r="W17">
        <v>43</v>
      </c>
      <c r="X17">
        <v>53</v>
      </c>
      <c r="Y17">
        <v>35</v>
      </c>
      <c r="Z17">
        <v>45</v>
      </c>
      <c r="AA17">
        <v>42</v>
      </c>
      <c r="AB17">
        <v>40</v>
      </c>
      <c r="AC17">
        <v>35</v>
      </c>
      <c r="AD17">
        <v>55</v>
      </c>
      <c r="AE17">
        <v>54</v>
      </c>
      <c r="AF17">
        <v>57</v>
      </c>
      <c r="AG17">
        <v>64</v>
      </c>
      <c r="AH17">
        <v>39</v>
      </c>
      <c r="AI17">
        <v>34</v>
      </c>
      <c r="AJ17">
        <v>28</v>
      </c>
      <c r="AK17">
        <v>55</v>
      </c>
      <c r="AL17">
        <v>62</v>
      </c>
      <c r="AM17">
        <v>36</v>
      </c>
      <c r="AN17">
        <v>41</v>
      </c>
      <c r="AO17">
        <v>34</v>
      </c>
      <c r="AP17">
        <v>55</v>
      </c>
      <c r="AQ17">
        <v>38</v>
      </c>
      <c r="AR17">
        <v>31</v>
      </c>
      <c r="AS17">
        <v>47</v>
      </c>
      <c r="AT17">
        <v>29</v>
      </c>
      <c r="AU17">
        <v>52</v>
      </c>
      <c r="AV17">
        <v>43</v>
      </c>
      <c r="AW17">
        <v>29</v>
      </c>
      <c r="AX17">
        <v>41</v>
      </c>
      <c r="AY17">
        <v>48</v>
      </c>
      <c r="AZ17">
        <v>33</v>
      </c>
      <c r="BA17">
        <v>39</v>
      </c>
      <c r="BB17">
        <v>32</v>
      </c>
      <c r="BC17">
        <v>47</v>
      </c>
      <c r="BD17" s="6" t="s">
        <v>87</v>
      </c>
      <c r="BE17" s="4"/>
    </row>
    <row r="18" spans="1:57" x14ac:dyDescent="0.15">
      <c r="A18" t="s">
        <v>62</v>
      </c>
      <c r="B18" s="3">
        <f t="shared" si="0"/>
        <v>0.52830188679245282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1</v>
      </c>
      <c r="AK18">
        <v>0</v>
      </c>
      <c r="AL18">
        <v>1</v>
      </c>
      <c r="AM18">
        <v>1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1</v>
      </c>
      <c r="BC18">
        <v>0</v>
      </c>
      <c r="BD18" s="6" t="s">
        <v>84</v>
      </c>
    </row>
    <row r="19" spans="1:57" x14ac:dyDescent="0.15">
      <c r="A19" t="s">
        <v>165</v>
      </c>
      <c r="B19" s="3">
        <f>SUM(C19:BC19)/53</f>
        <v>0.22641509433962265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 s="6" t="s">
        <v>166</v>
      </c>
    </row>
    <row r="20" spans="1:57" x14ac:dyDescent="0.15">
      <c r="A20" t="s">
        <v>185</v>
      </c>
      <c r="B20" s="3">
        <f t="shared" si="0"/>
        <v>0.39622641509433965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>
        <v>1</v>
      </c>
      <c r="Q20">
        <v>1</v>
      </c>
      <c r="R20">
        <v>0</v>
      </c>
      <c r="S20">
        <v>1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1</v>
      </c>
      <c r="BB20">
        <v>0</v>
      </c>
      <c r="BC20">
        <v>1</v>
      </c>
      <c r="BD20" s="6" t="s">
        <v>85</v>
      </c>
      <c r="BE20" s="4"/>
    </row>
    <row r="21" spans="1:57" x14ac:dyDescent="0.15">
      <c r="A21" s="4" t="s">
        <v>114</v>
      </c>
      <c r="B21" s="5">
        <f>SUM(C21:BC21)/53</f>
        <v>0.33962264150943394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1</v>
      </c>
      <c r="BB21">
        <v>0</v>
      </c>
      <c r="BC21">
        <v>1</v>
      </c>
      <c r="BD21" s="6" t="s">
        <v>86</v>
      </c>
    </row>
    <row r="22" spans="1:57" x14ac:dyDescent="0.15">
      <c r="A22" t="s">
        <v>167</v>
      </c>
      <c r="B22" s="3">
        <f>SUM(C22:BC22)/53</f>
        <v>0.47169811320754718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1</v>
      </c>
      <c r="BB22">
        <v>0</v>
      </c>
      <c r="BC22">
        <v>1</v>
      </c>
      <c r="BD22" s="6" t="s">
        <v>145</v>
      </c>
    </row>
    <row r="23" spans="1:57" x14ac:dyDescent="0.15">
      <c r="A23" t="s">
        <v>124</v>
      </c>
      <c r="B23" s="3">
        <f>SUM(C23:BC23)/53</f>
        <v>0.75471698113207553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  <c r="AB23">
        <v>1</v>
      </c>
      <c r="AC23">
        <v>0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1</v>
      </c>
      <c r="BB23">
        <v>1</v>
      </c>
      <c r="BC23">
        <v>1</v>
      </c>
      <c r="BD23" s="6" t="s">
        <v>89</v>
      </c>
    </row>
    <row r="24" spans="1:57" x14ac:dyDescent="0.15">
      <c r="A24" t="s">
        <v>168</v>
      </c>
      <c r="B24" s="3">
        <f>SUM(C24:BC24)/53</f>
        <v>4.2452830188679247</v>
      </c>
      <c r="C24">
        <v>0</v>
      </c>
      <c r="D24">
        <v>2</v>
      </c>
      <c r="E24">
        <v>10</v>
      </c>
      <c r="F24">
        <v>9</v>
      </c>
      <c r="G24">
        <v>7</v>
      </c>
      <c r="H24">
        <v>9</v>
      </c>
      <c r="I24">
        <v>9</v>
      </c>
      <c r="J24">
        <v>7</v>
      </c>
      <c r="K24">
        <v>15</v>
      </c>
      <c r="L24">
        <v>0</v>
      </c>
      <c r="M24">
        <v>10</v>
      </c>
      <c r="N24">
        <v>6</v>
      </c>
      <c r="O24">
        <v>7</v>
      </c>
      <c r="P24">
        <v>0</v>
      </c>
      <c r="Q24">
        <v>13</v>
      </c>
      <c r="R24">
        <v>2</v>
      </c>
      <c r="S24">
        <v>8</v>
      </c>
      <c r="T24">
        <v>0</v>
      </c>
      <c r="U24">
        <v>4</v>
      </c>
      <c r="V24">
        <v>3</v>
      </c>
      <c r="W24">
        <v>4</v>
      </c>
      <c r="X24">
        <v>7</v>
      </c>
      <c r="Y24">
        <v>1</v>
      </c>
      <c r="Z24">
        <v>7</v>
      </c>
      <c r="AA24">
        <v>3</v>
      </c>
      <c r="AB24">
        <v>4</v>
      </c>
      <c r="AC24">
        <v>4</v>
      </c>
      <c r="AD24">
        <v>2</v>
      </c>
      <c r="AE24">
        <v>5</v>
      </c>
      <c r="AF24">
        <v>2</v>
      </c>
      <c r="AG24">
        <v>0</v>
      </c>
      <c r="AH24">
        <v>5</v>
      </c>
      <c r="AI24">
        <v>5</v>
      </c>
      <c r="AJ24">
        <v>5</v>
      </c>
      <c r="AK24">
        <v>4</v>
      </c>
      <c r="AL24">
        <v>12</v>
      </c>
      <c r="AM24">
        <v>0</v>
      </c>
      <c r="AN24">
        <v>2</v>
      </c>
      <c r="AO24">
        <v>4</v>
      </c>
      <c r="AP24">
        <v>0</v>
      </c>
      <c r="AQ24">
        <v>5</v>
      </c>
      <c r="AR24">
        <v>5</v>
      </c>
      <c r="AS24">
        <v>0</v>
      </c>
      <c r="AT24">
        <v>3</v>
      </c>
      <c r="AU24">
        <v>0</v>
      </c>
      <c r="AV24">
        <v>1</v>
      </c>
      <c r="AW24">
        <v>3</v>
      </c>
      <c r="AX24">
        <v>3</v>
      </c>
      <c r="AY24">
        <v>0</v>
      </c>
      <c r="AZ24">
        <v>0</v>
      </c>
      <c r="BA24">
        <v>1</v>
      </c>
      <c r="BB24">
        <v>4</v>
      </c>
      <c r="BC24">
        <v>3</v>
      </c>
      <c r="BD24" s="6" t="s">
        <v>146</v>
      </c>
    </row>
    <row r="25" spans="1:57" x14ac:dyDescent="0.15">
      <c r="A25" t="s">
        <v>64</v>
      </c>
      <c r="B25" s="3">
        <f t="shared" ref="B25" si="1">SUM(C25:BC25)/53</f>
        <v>2007.8301886792453</v>
      </c>
      <c r="C25">
        <v>500</v>
      </c>
      <c r="D25">
        <v>14700</v>
      </c>
      <c r="E25">
        <v>22500</v>
      </c>
      <c r="F25">
        <v>0</v>
      </c>
      <c r="G25">
        <v>1300</v>
      </c>
      <c r="H25">
        <v>4950</v>
      </c>
      <c r="I25">
        <v>3050</v>
      </c>
      <c r="J25">
        <v>0</v>
      </c>
      <c r="K25">
        <v>4000</v>
      </c>
      <c r="L25">
        <v>0</v>
      </c>
      <c r="M25">
        <v>1050</v>
      </c>
      <c r="N25">
        <v>0</v>
      </c>
      <c r="O25">
        <v>5</v>
      </c>
      <c r="P25">
        <v>2600</v>
      </c>
      <c r="Q25">
        <v>0</v>
      </c>
      <c r="R25">
        <v>0</v>
      </c>
      <c r="S25">
        <v>3750</v>
      </c>
      <c r="T25">
        <v>2100</v>
      </c>
      <c r="U25">
        <v>2000</v>
      </c>
      <c r="V25">
        <v>0</v>
      </c>
      <c r="W25">
        <v>600</v>
      </c>
      <c r="X25">
        <v>2650</v>
      </c>
      <c r="Y25">
        <v>0</v>
      </c>
      <c r="Z25">
        <v>0</v>
      </c>
      <c r="AA25">
        <v>0</v>
      </c>
      <c r="AB25">
        <v>1515</v>
      </c>
      <c r="AC25">
        <v>15</v>
      </c>
      <c r="AD25">
        <v>0</v>
      </c>
      <c r="AE25">
        <v>175</v>
      </c>
      <c r="AF25">
        <v>60</v>
      </c>
      <c r="AG25">
        <v>0</v>
      </c>
      <c r="AH25">
        <v>1550</v>
      </c>
      <c r="AI25">
        <v>0</v>
      </c>
      <c r="AJ25">
        <v>2450</v>
      </c>
      <c r="AK25">
        <v>4600</v>
      </c>
      <c r="AL25">
        <v>0</v>
      </c>
      <c r="AM25">
        <v>0</v>
      </c>
      <c r="AN25">
        <v>14300</v>
      </c>
      <c r="AO25">
        <v>5450</v>
      </c>
      <c r="AP25">
        <v>250</v>
      </c>
      <c r="AQ25">
        <v>0</v>
      </c>
      <c r="AR25">
        <v>0</v>
      </c>
      <c r="AS25">
        <v>0</v>
      </c>
      <c r="AT25">
        <v>0</v>
      </c>
      <c r="AU25">
        <v>1400</v>
      </c>
      <c r="AV25">
        <v>0</v>
      </c>
      <c r="AW25">
        <v>0</v>
      </c>
      <c r="AX25">
        <v>7250</v>
      </c>
      <c r="AY25">
        <v>0</v>
      </c>
      <c r="AZ25">
        <v>1300</v>
      </c>
      <c r="BA25">
        <v>345</v>
      </c>
      <c r="BB25">
        <v>0</v>
      </c>
      <c r="BC25">
        <v>0</v>
      </c>
      <c r="BD25" s="6" t="s">
        <v>90</v>
      </c>
    </row>
    <row r="26" spans="1:57" x14ac:dyDescent="0.15">
      <c r="A26" t="s">
        <v>169</v>
      </c>
      <c r="B26" s="3">
        <f>SUM(C26:BC26)/53</f>
        <v>0.39622641509433965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1</v>
      </c>
      <c r="AY26">
        <v>1</v>
      </c>
      <c r="AZ26">
        <v>1</v>
      </c>
      <c r="BA26">
        <v>0</v>
      </c>
      <c r="BB26">
        <v>1</v>
      </c>
      <c r="BC26">
        <v>0</v>
      </c>
      <c r="BD26" s="6" t="s">
        <v>147</v>
      </c>
    </row>
    <row r="27" spans="1:57" x14ac:dyDescent="0.15">
      <c r="A27" t="s">
        <v>170</v>
      </c>
      <c r="B27" s="3">
        <f>SUM(C27:BC27)/53</f>
        <v>0.26415094339622641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1</v>
      </c>
      <c r="AT27">
        <v>1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 s="6" t="s">
        <v>148</v>
      </c>
    </row>
    <row r="28" spans="1:57" x14ac:dyDescent="0.15">
      <c r="A28" t="s">
        <v>171</v>
      </c>
      <c r="B28" s="3">
        <f>SUM(C28:BC28)/53</f>
        <v>0.24528301886792453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1</v>
      </c>
      <c r="AS28">
        <v>0</v>
      </c>
      <c r="AT28">
        <v>1</v>
      </c>
      <c r="AU28">
        <v>0</v>
      </c>
      <c r="AV28">
        <v>1</v>
      </c>
      <c r="AW28">
        <v>1</v>
      </c>
      <c r="AX28">
        <v>1</v>
      </c>
      <c r="AY28">
        <v>1</v>
      </c>
      <c r="AZ28">
        <v>0</v>
      </c>
      <c r="BA28">
        <v>0</v>
      </c>
      <c r="BB28">
        <v>1</v>
      </c>
      <c r="BC28">
        <v>0</v>
      </c>
      <c r="BD28" s="6" t="s">
        <v>149</v>
      </c>
    </row>
    <row r="29" spans="1:57" x14ac:dyDescent="0.15">
      <c r="A29" s="4"/>
      <c r="B29" s="5"/>
      <c r="BD29" s="6"/>
    </row>
    <row r="30" spans="1:57" x14ac:dyDescent="0.15">
      <c r="A30" t="s">
        <v>120</v>
      </c>
      <c r="B30" s="3">
        <f t="shared" si="0"/>
        <v>28.056603773584907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7</v>
      </c>
      <c r="M30">
        <v>7</v>
      </c>
      <c r="N30">
        <v>7</v>
      </c>
      <c r="O30">
        <v>7</v>
      </c>
      <c r="P30">
        <v>7</v>
      </c>
      <c r="Q30">
        <v>7</v>
      </c>
      <c r="R30">
        <v>7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19</v>
      </c>
      <c r="AB30">
        <v>19</v>
      </c>
      <c r="AC30">
        <v>19</v>
      </c>
      <c r="AD30">
        <v>19</v>
      </c>
      <c r="AE30">
        <v>19</v>
      </c>
      <c r="AF30">
        <v>49</v>
      </c>
      <c r="AG30">
        <v>49</v>
      </c>
      <c r="AH30">
        <v>49</v>
      </c>
      <c r="AI30">
        <v>49</v>
      </c>
      <c r="AJ30">
        <v>49</v>
      </c>
      <c r="AK30">
        <v>66</v>
      </c>
      <c r="AL30">
        <v>66</v>
      </c>
      <c r="AM30">
        <v>66</v>
      </c>
      <c r="AN30">
        <v>66</v>
      </c>
      <c r="AO30">
        <v>66</v>
      </c>
      <c r="AP30">
        <v>66</v>
      </c>
      <c r="AQ30">
        <v>35</v>
      </c>
      <c r="AR30">
        <v>35</v>
      </c>
      <c r="AS30">
        <v>35</v>
      </c>
      <c r="AT30">
        <v>35</v>
      </c>
      <c r="AU30">
        <v>35</v>
      </c>
      <c r="AV30">
        <v>76</v>
      </c>
      <c r="AW30">
        <v>76</v>
      </c>
      <c r="AX30">
        <v>76</v>
      </c>
      <c r="AY30">
        <v>76</v>
      </c>
      <c r="AZ30">
        <v>55</v>
      </c>
      <c r="BA30">
        <v>55</v>
      </c>
      <c r="BB30">
        <v>55</v>
      </c>
      <c r="BC30">
        <v>55</v>
      </c>
      <c r="BD30" s="6" t="s">
        <v>150</v>
      </c>
    </row>
    <row r="31" spans="1:57" x14ac:dyDescent="0.15">
      <c r="A31" s="2" t="s">
        <v>122</v>
      </c>
      <c r="B31" s="3">
        <f t="shared" si="0"/>
        <v>-0.79095905916934139</v>
      </c>
      <c r="C31" s="3">
        <f>75/142</f>
        <v>0.528169014084507</v>
      </c>
      <c r="D31" s="3">
        <f>75/142</f>
        <v>0.528169014084507</v>
      </c>
      <c r="E31" s="3">
        <f>1248/373</f>
        <v>3.3458445040214477</v>
      </c>
      <c r="F31" s="3">
        <f>1248/373</f>
        <v>3.3458445040214477</v>
      </c>
      <c r="G31" s="3">
        <f>1248/373</f>
        <v>3.3458445040214477</v>
      </c>
      <c r="H31" s="3">
        <f>1248/373</f>
        <v>3.3458445040214477</v>
      </c>
      <c r="I31" s="3">
        <f>619/233</f>
        <v>2.6566523605150216</v>
      </c>
      <c r="J31" s="3">
        <f>619/233</f>
        <v>2.6566523605150216</v>
      </c>
      <c r="K31" s="3">
        <f>619/233</f>
        <v>2.6566523605150216</v>
      </c>
      <c r="L31" s="3">
        <f>-2074/314</f>
        <v>-6.6050955414012735</v>
      </c>
      <c r="M31" s="3">
        <f>-2074/314</f>
        <v>-6.6050955414012735</v>
      </c>
      <c r="N31" s="3">
        <f>-2074/314</f>
        <v>-6.6050955414012735</v>
      </c>
      <c r="O31" s="3">
        <f>49/170</f>
        <v>0.28823529411764703</v>
      </c>
      <c r="P31" s="3">
        <f>49/170</f>
        <v>0.28823529411764703</v>
      </c>
      <c r="Q31" s="3">
        <f>49/170</f>
        <v>0.28823529411764703</v>
      </c>
      <c r="R31" s="3">
        <f>49/170</f>
        <v>0.28823529411764703</v>
      </c>
      <c r="S31" s="3">
        <f>-76/424</f>
        <v>-0.17924528301886791</v>
      </c>
      <c r="T31" s="3">
        <f t="shared" ref="T31:Z31" si="2">-76/424</f>
        <v>-0.17924528301886791</v>
      </c>
      <c r="U31" s="3">
        <f t="shared" si="2"/>
        <v>-0.17924528301886791</v>
      </c>
      <c r="V31" s="3">
        <f t="shared" si="2"/>
        <v>-0.17924528301886791</v>
      </c>
      <c r="W31" s="3">
        <f t="shared" si="2"/>
        <v>-0.17924528301886791</v>
      </c>
      <c r="X31" s="3">
        <f t="shared" si="2"/>
        <v>-0.17924528301886791</v>
      </c>
      <c r="Y31" s="3">
        <f t="shared" si="2"/>
        <v>-0.17924528301886791</v>
      </c>
      <c r="Z31" s="3">
        <f t="shared" si="2"/>
        <v>-0.17924528301886791</v>
      </c>
      <c r="AA31" s="3">
        <f>-612/46</f>
        <v>-13.304347826086957</v>
      </c>
      <c r="AB31" s="3">
        <f>-612/46</f>
        <v>-13.304347826086957</v>
      </c>
      <c r="AC31" s="3">
        <f>-612/46</f>
        <v>-13.304347826086957</v>
      </c>
      <c r="AD31" s="3">
        <f>-612/46</f>
        <v>-13.304347826086957</v>
      </c>
      <c r="AE31" s="3">
        <f>-612/46</f>
        <v>-13.304347826086957</v>
      </c>
      <c r="AF31" s="3">
        <f>-151/209</f>
        <v>-0.72248803827751196</v>
      </c>
      <c r="AG31" s="3">
        <f>-151/209</f>
        <v>-0.72248803827751196</v>
      </c>
      <c r="AH31" s="3">
        <f>-151/209</f>
        <v>-0.72248803827751196</v>
      </c>
      <c r="AI31" s="3">
        <f>-151/209</f>
        <v>-0.72248803827751196</v>
      </c>
      <c r="AJ31" s="3">
        <f>-151/209</f>
        <v>-0.72248803827751196</v>
      </c>
      <c r="AK31" s="3">
        <f t="shared" ref="AK31:AP31" si="3">-100/442</f>
        <v>-0.22624434389140272</v>
      </c>
      <c r="AL31" s="3">
        <f t="shared" si="3"/>
        <v>-0.22624434389140272</v>
      </c>
      <c r="AM31" s="3">
        <f t="shared" si="3"/>
        <v>-0.22624434389140272</v>
      </c>
      <c r="AN31" s="3">
        <f t="shared" si="3"/>
        <v>-0.22624434389140272</v>
      </c>
      <c r="AO31" s="3">
        <f t="shared" si="3"/>
        <v>-0.22624434389140272</v>
      </c>
      <c r="AP31" s="3">
        <f t="shared" si="3"/>
        <v>-0.22624434389140272</v>
      </c>
      <c r="AQ31" s="3">
        <f>-500/288</f>
        <v>-1.7361111111111112</v>
      </c>
      <c r="AR31" s="3">
        <f>-500/288</f>
        <v>-1.7361111111111112</v>
      </c>
      <c r="AS31" s="3">
        <f>-500/288</f>
        <v>-1.7361111111111112</v>
      </c>
      <c r="AT31" s="3">
        <f>-500/288</f>
        <v>-1.7361111111111112</v>
      </c>
      <c r="AU31" s="3">
        <f>-500/288</f>
        <v>-1.7361111111111112</v>
      </c>
      <c r="AV31" s="3">
        <f>1205/140</f>
        <v>8.6071428571428577</v>
      </c>
      <c r="AW31" s="3">
        <f>1205/140</f>
        <v>8.6071428571428577</v>
      </c>
      <c r="AX31" s="3">
        <f>1205/140</f>
        <v>8.6071428571428577</v>
      </c>
      <c r="AY31" s="3">
        <f>1205/140</f>
        <v>8.6071428571428577</v>
      </c>
      <c r="AZ31" s="3">
        <f>20/53</f>
        <v>0.37735849056603776</v>
      </c>
      <c r="BA31" s="3">
        <f>20/53</f>
        <v>0.37735849056603776</v>
      </c>
      <c r="BB31" s="3">
        <f>20/53</f>
        <v>0.37735849056603776</v>
      </c>
      <c r="BC31" s="3">
        <f>20/53</f>
        <v>0.37735849056603776</v>
      </c>
      <c r="BD31" s="7" t="s">
        <v>109</v>
      </c>
    </row>
    <row r="32" spans="1:57" x14ac:dyDescent="0.15">
      <c r="A32" t="s">
        <v>125</v>
      </c>
      <c r="B32" s="3">
        <f t="shared" si="0"/>
        <v>512.95849056603777</v>
      </c>
      <c r="C32">
        <v>206</v>
      </c>
      <c r="D32">
        <v>206</v>
      </c>
      <c r="E32">
        <v>232.9</v>
      </c>
      <c r="F32">
        <v>232.9</v>
      </c>
      <c r="G32">
        <v>232.9</v>
      </c>
      <c r="H32">
        <v>232.9</v>
      </c>
      <c r="I32">
        <v>135.4</v>
      </c>
      <c r="J32">
        <v>135.4</v>
      </c>
      <c r="K32">
        <v>135.4</v>
      </c>
      <c r="L32">
        <v>278</v>
      </c>
      <c r="M32">
        <v>278</v>
      </c>
      <c r="N32">
        <v>278</v>
      </c>
      <c r="O32">
        <v>340.8</v>
      </c>
      <c r="P32">
        <v>340.8</v>
      </c>
      <c r="Q32">
        <v>340.8</v>
      </c>
      <c r="R32">
        <v>340.8</v>
      </c>
      <c r="S32">
        <v>320.89999999999998</v>
      </c>
      <c r="T32">
        <v>320.89999999999998</v>
      </c>
      <c r="U32">
        <v>320.89999999999998</v>
      </c>
      <c r="V32">
        <v>320.89999999999998</v>
      </c>
      <c r="W32">
        <v>320.89999999999998</v>
      </c>
      <c r="X32">
        <v>320.89999999999998</v>
      </c>
      <c r="Y32">
        <v>320.89999999999998</v>
      </c>
      <c r="Z32">
        <v>320.89999999999998</v>
      </c>
      <c r="AA32">
        <v>247.8</v>
      </c>
      <c r="AB32">
        <v>247.8</v>
      </c>
      <c r="AC32">
        <v>247.8</v>
      </c>
      <c r="AD32">
        <v>247.8</v>
      </c>
      <c r="AE32">
        <v>247.8</v>
      </c>
      <c r="AF32">
        <v>616.4</v>
      </c>
      <c r="AG32">
        <v>616.4</v>
      </c>
      <c r="AH32">
        <v>616.4</v>
      </c>
      <c r="AI32">
        <v>616.4</v>
      </c>
      <c r="AJ32">
        <v>616.4</v>
      </c>
      <c r="AK32">
        <v>453.5</v>
      </c>
      <c r="AL32">
        <v>453.5</v>
      </c>
      <c r="AM32">
        <v>453.5</v>
      </c>
      <c r="AN32">
        <v>453.5</v>
      </c>
      <c r="AO32">
        <v>453.5</v>
      </c>
      <c r="AP32">
        <v>453.5</v>
      </c>
      <c r="AQ32">
        <v>464.6</v>
      </c>
      <c r="AR32">
        <v>464.6</v>
      </c>
      <c r="AS32">
        <v>464.6</v>
      </c>
      <c r="AT32">
        <v>464.6</v>
      </c>
      <c r="AU32">
        <v>464.6</v>
      </c>
      <c r="AV32">
        <v>2337.6999999999998</v>
      </c>
      <c r="AW32">
        <v>2337.6999999999998</v>
      </c>
      <c r="AX32">
        <v>2337.6999999999998</v>
      </c>
      <c r="AY32">
        <v>2337.6999999999998</v>
      </c>
      <c r="AZ32">
        <v>489.2</v>
      </c>
      <c r="BA32">
        <v>489.2</v>
      </c>
      <c r="BB32">
        <v>489.2</v>
      </c>
      <c r="BC32">
        <v>489.2</v>
      </c>
      <c r="BD32" s="6" t="s">
        <v>151</v>
      </c>
    </row>
    <row r="33" spans="1:56" x14ac:dyDescent="0.15">
      <c r="A33" t="s">
        <v>123</v>
      </c>
      <c r="B33" s="3">
        <f t="shared" si="0"/>
        <v>16.39622641509434</v>
      </c>
      <c r="C33">
        <v>7</v>
      </c>
      <c r="D33">
        <v>7</v>
      </c>
      <c r="E33">
        <v>1</v>
      </c>
      <c r="F33">
        <v>0</v>
      </c>
      <c r="G33">
        <v>1</v>
      </c>
      <c r="H33">
        <v>85</v>
      </c>
      <c r="I33">
        <v>30</v>
      </c>
      <c r="J33">
        <v>0</v>
      </c>
      <c r="K33">
        <v>0</v>
      </c>
      <c r="L33">
        <v>0</v>
      </c>
      <c r="M33">
        <v>117</v>
      </c>
      <c r="N33">
        <v>117</v>
      </c>
      <c r="O33">
        <v>0</v>
      </c>
      <c r="P33">
        <v>0</v>
      </c>
      <c r="Q33">
        <v>17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8</v>
      </c>
      <c r="AB33">
        <v>0</v>
      </c>
      <c r="AC33">
        <v>8</v>
      </c>
      <c r="AD33">
        <v>0</v>
      </c>
      <c r="AE33">
        <v>0</v>
      </c>
      <c r="AF33">
        <v>17</v>
      </c>
      <c r="AG33">
        <v>20</v>
      </c>
      <c r="AH33">
        <v>0</v>
      </c>
      <c r="AI33">
        <v>0</v>
      </c>
      <c r="AJ33">
        <v>0</v>
      </c>
      <c r="AK33">
        <v>0</v>
      </c>
      <c r="AL33">
        <v>4</v>
      </c>
      <c r="AM33">
        <v>50</v>
      </c>
      <c r="AN33">
        <v>0</v>
      </c>
      <c r="AO33">
        <v>62</v>
      </c>
      <c r="AP33">
        <v>0</v>
      </c>
      <c r="AQ33">
        <v>40</v>
      </c>
      <c r="AR33">
        <v>50</v>
      </c>
      <c r="AS33">
        <v>200</v>
      </c>
      <c r="AT33">
        <v>0</v>
      </c>
      <c r="AU33">
        <v>8</v>
      </c>
      <c r="AV33">
        <v>0</v>
      </c>
      <c r="AW33">
        <v>0</v>
      </c>
      <c r="AX33">
        <v>0</v>
      </c>
      <c r="AY33">
        <v>0</v>
      </c>
      <c r="AZ33">
        <v>20</v>
      </c>
      <c r="BA33">
        <v>0</v>
      </c>
      <c r="BB33">
        <v>0</v>
      </c>
      <c r="BC33">
        <v>0</v>
      </c>
      <c r="BD33" s="6" t="s">
        <v>152</v>
      </c>
    </row>
    <row r="34" spans="1:56" x14ac:dyDescent="0.15">
      <c r="A34" t="s">
        <v>121</v>
      </c>
      <c r="B34" s="3">
        <f t="shared" si="0"/>
        <v>257.1320754716981</v>
      </c>
      <c r="C34">
        <v>142</v>
      </c>
      <c r="D34">
        <v>142</v>
      </c>
      <c r="E34">
        <v>373</v>
      </c>
      <c r="F34">
        <v>373</v>
      </c>
      <c r="G34">
        <v>373</v>
      </c>
      <c r="H34">
        <v>373</v>
      </c>
      <c r="I34">
        <v>233</v>
      </c>
      <c r="J34">
        <v>233</v>
      </c>
      <c r="K34">
        <v>233</v>
      </c>
      <c r="L34">
        <v>314</v>
      </c>
      <c r="M34">
        <v>314</v>
      </c>
      <c r="N34">
        <v>314</v>
      </c>
      <c r="O34">
        <v>170</v>
      </c>
      <c r="P34">
        <v>170</v>
      </c>
      <c r="Q34">
        <v>170</v>
      </c>
      <c r="R34">
        <v>170</v>
      </c>
      <c r="S34">
        <v>424</v>
      </c>
      <c r="T34">
        <v>424</v>
      </c>
      <c r="U34">
        <v>424</v>
      </c>
      <c r="V34">
        <v>424</v>
      </c>
      <c r="W34">
        <v>424</v>
      </c>
      <c r="X34">
        <v>424</v>
      </c>
      <c r="Y34">
        <v>424</v>
      </c>
      <c r="Z34">
        <v>424</v>
      </c>
      <c r="AA34">
        <v>46</v>
      </c>
      <c r="AB34">
        <v>46</v>
      </c>
      <c r="AC34">
        <v>46</v>
      </c>
      <c r="AD34">
        <v>46</v>
      </c>
      <c r="AE34">
        <v>46</v>
      </c>
      <c r="AF34">
        <v>209</v>
      </c>
      <c r="AG34">
        <v>209</v>
      </c>
      <c r="AH34">
        <v>209</v>
      </c>
      <c r="AI34">
        <v>209</v>
      </c>
      <c r="AJ34">
        <v>209</v>
      </c>
      <c r="AK34">
        <v>442</v>
      </c>
      <c r="AL34">
        <v>442</v>
      </c>
      <c r="AM34">
        <v>442</v>
      </c>
      <c r="AN34">
        <v>442</v>
      </c>
      <c r="AO34">
        <v>442</v>
      </c>
      <c r="AP34">
        <v>442</v>
      </c>
      <c r="AQ34">
        <v>288</v>
      </c>
      <c r="AR34">
        <v>288</v>
      </c>
      <c r="AS34">
        <v>288</v>
      </c>
      <c r="AT34">
        <v>288</v>
      </c>
      <c r="AU34">
        <v>288</v>
      </c>
      <c r="AV34">
        <v>140</v>
      </c>
      <c r="AW34">
        <v>140</v>
      </c>
      <c r="AX34">
        <v>140</v>
      </c>
      <c r="AY34">
        <v>140</v>
      </c>
      <c r="AZ34">
        <v>53</v>
      </c>
      <c r="BA34">
        <v>53</v>
      </c>
      <c r="BB34">
        <v>53</v>
      </c>
      <c r="BC34">
        <v>53</v>
      </c>
      <c r="BD34" s="6" t="s">
        <v>110</v>
      </c>
    </row>
    <row r="35" spans="1:56" x14ac:dyDescent="0.15">
      <c r="A35" s="2" t="s">
        <v>63</v>
      </c>
      <c r="B35" s="3">
        <f t="shared" si="0"/>
        <v>79.977358490566047</v>
      </c>
      <c r="C35">
        <v>94.1</v>
      </c>
      <c r="D35">
        <v>94.1</v>
      </c>
      <c r="E35">
        <v>95</v>
      </c>
      <c r="F35">
        <v>95</v>
      </c>
      <c r="G35">
        <v>95</v>
      </c>
      <c r="H35">
        <v>95</v>
      </c>
      <c r="I35">
        <v>96.2</v>
      </c>
      <c r="J35">
        <v>96.2</v>
      </c>
      <c r="K35">
        <v>96.2</v>
      </c>
      <c r="L35">
        <v>78.2</v>
      </c>
      <c r="M35">
        <v>78.2</v>
      </c>
      <c r="N35">
        <v>78.2</v>
      </c>
      <c r="O35">
        <v>59.1</v>
      </c>
      <c r="P35">
        <v>59.1</v>
      </c>
      <c r="Q35">
        <v>59.1</v>
      </c>
      <c r="R35">
        <v>59.1</v>
      </c>
      <c r="S35">
        <v>59</v>
      </c>
      <c r="T35">
        <v>59</v>
      </c>
      <c r="U35">
        <v>59</v>
      </c>
      <c r="V35">
        <v>59</v>
      </c>
      <c r="W35">
        <v>59</v>
      </c>
      <c r="X35">
        <v>59</v>
      </c>
      <c r="Y35">
        <v>59</v>
      </c>
      <c r="Z35">
        <v>59</v>
      </c>
      <c r="AA35">
        <v>86.3</v>
      </c>
      <c r="AB35">
        <v>86.3</v>
      </c>
      <c r="AC35">
        <v>86.3</v>
      </c>
      <c r="AD35">
        <v>86.3</v>
      </c>
      <c r="AE35">
        <v>86.3</v>
      </c>
      <c r="AF35">
        <v>84</v>
      </c>
      <c r="AG35">
        <v>84</v>
      </c>
      <c r="AH35">
        <v>84</v>
      </c>
      <c r="AI35">
        <v>84</v>
      </c>
      <c r="AJ35">
        <v>84</v>
      </c>
      <c r="AK35">
        <v>85</v>
      </c>
      <c r="AL35">
        <v>85</v>
      </c>
      <c r="AM35">
        <v>85</v>
      </c>
      <c r="AN35">
        <v>85</v>
      </c>
      <c r="AO35">
        <v>85</v>
      </c>
      <c r="AP35">
        <v>85</v>
      </c>
      <c r="AQ35">
        <v>83.1</v>
      </c>
      <c r="AR35">
        <v>83.1</v>
      </c>
      <c r="AS35">
        <v>83.1</v>
      </c>
      <c r="AT35">
        <v>83.1</v>
      </c>
      <c r="AU35">
        <v>83.1</v>
      </c>
      <c r="AV35">
        <v>82.4</v>
      </c>
      <c r="AW35">
        <v>82.4</v>
      </c>
      <c r="AX35">
        <v>82.4</v>
      </c>
      <c r="AY35">
        <v>82.4</v>
      </c>
      <c r="AZ35">
        <v>83.1</v>
      </c>
      <c r="BA35">
        <v>83.1</v>
      </c>
      <c r="BB35">
        <v>83.1</v>
      </c>
      <c r="BC35">
        <v>83.1</v>
      </c>
      <c r="BD35" s="7" t="s">
        <v>88</v>
      </c>
    </row>
    <row r="36" spans="1:56" x14ac:dyDescent="0.15">
      <c r="A36" t="s">
        <v>172</v>
      </c>
      <c r="B36" s="3">
        <f t="shared" si="0"/>
        <v>5.3622641509433953</v>
      </c>
      <c r="C36">
        <v>1.3</v>
      </c>
      <c r="D36">
        <v>1.3</v>
      </c>
      <c r="E36">
        <v>0</v>
      </c>
      <c r="F36">
        <v>0</v>
      </c>
      <c r="G36">
        <v>0</v>
      </c>
      <c r="H36">
        <v>0</v>
      </c>
      <c r="I36">
        <v>1.7</v>
      </c>
      <c r="J36">
        <v>1.7</v>
      </c>
      <c r="K36">
        <v>1.7</v>
      </c>
      <c r="L36">
        <v>2.7</v>
      </c>
      <c r="M36">
        <v>2.7</v>
      </c>
      <c r="N36">
        <v>2.7</v>
      </c>
      <c r="O36">
        <v>2.4</v>
      </c>
      <c r="P36">
        <v>2.4</v>
      </c>
      <c r="Q36">
        <v>2.4</v>
      </c>
      <c r="R36">
        <v>2.4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4.8</v>
      </c>
      <c r="AB36">
        <v>4.8</v>
      </c>
      <c r="AC36">
        <v>4.8</v>
      </c>
      <c r="AD36">
        <v>4.8</v>
      </c>
      <c r="AE36">
        <v>4.8</v>
      </c>
      <c r="AF36">
        <v>7.5</v>
      </c>
      <c r="AG36">
        <v>7.5</v>
      </c>
      <c r="AH36">
        <v>7.5</v>
      </c>
      <c r="AI36">
        <v>7.5</v>
      </c>
      <c r="AJ36">
        <v>7.5</v>
      </c>
      <c r="AK36">
        <v>8.5</v>
      </c>
      <c r="AL36">
        <v>8.5</v>
      </c>
      <c r="AM36">
        <v>8.5</v>
      </c>
      <c r="AN36">
        <v>8.5</v>
      </c>
      <c r="AO36">
        <v>8.5</v>
      </c>
      <c r="AP36">
        <v>8.5</v>
      </c>
      <c r="AQ36">
        <v>6.7</v>
      </c>
      <c r="AR36">
        <v>6.7</v>
      </c>
      <c r="AS36">
        <v>6.7</v>
      </c>
      <c r="AT36">
        <v>6.7</v>
      </c>
      <c r="AU36">
        <v>6.7</v>
      </c>
      <c r="AV36">
        <v>12.1</v>
      </c>
      <c r="AW36">
        <v>12.1</v>
      </c>
      <c r="AX36">
        <v>12.1</v>
      </c>
      <c r="AY36">
        <v>12.1</v>
      </c>
      <c r="AZ36">
        <v>12.1</v>
      </c>
      <c r="BA36">
        <v>12.1</v>
      </c>
      <c r="BB36">
        <v>12.1</v>
      </c>
      <c r="BC36">
        <v>12.1</v>
      </c>
      <c r="BD36" s="6" t="s">
        <v>153</v>
      </c>
    </row>
    <row r="37" spans="1:56" x14ac:dyDescent="0.15">
      <c r="A37" t="s">
        <v>173</v>
      </c>
      <c r="B37" s="3">
        <f t="shared" si="0"/>
        <v>20.767924528301887</v>
      </c>
      <c r="C37">
        <v>0.5</v>
      </c>
      <c r="D37">
        <v>0.5</v>
      </c>
      <c r="E37">
        <v>0</v>
      </c>
      <c r="F37">
        <v>0</v>
      </c>
      <c r="G37">
        <v>0</v>
      </c>
      <c r="H37">
        <v>0</v>
      </c>
      <c r="I37">
        <v>3.8</v>
      </c>
      <c r="J37">
        <v>3.8</v>
      </c>
      <c r="K37">
        <v>3.8</v>
      </c>
      <c r="L37">
        <v>14.2</v>
      </c>
      <c r="M37">
        <v>14.2</v>
      </c>
      <c r="N37">
        <v>14.2</v>
      </c>
      <c r="O37">
        <v>16</v>
      </c>
      <c r="P37">
        <v>16</v>
      </c>
      <c r="Q37">
        <v>16</v>
      </c>
      <c r="R37">
        <v>16</v>
      </c>
      <c r="S37">
        <v>2.5</v>
      </c>
      <c r="T37">
        <v>2.5</v>
      </c>
      <c r="U37">
        <v>2.5</v>
      </c>
      <c r="V37">
        <v>2.5</v>
      </c>
      <c r="W37">
        <v>2.5</v>
      </c>
      <c r="X37">
        <v>2.5</v>
      </c>
      <c r="Y37">
        <v>2.5</v>
      </c>
      <c r="Z37">
        <v>2.5</v>
      </c>
      <c r="AA37">
        <v>22.5</v>
      </c>
      <c r="AB37">
        <v>22.5</v>
      </c>
      <c r="AC37">
        <v>22.5</v>
      </c>
      <c r="AD37">
        <v>22.5</v>
      </c>
      <c r="AE37">
        <v>22.5</v>
      </c>
      <c r="AF37">
        <v>38</v>
      </c>
      <c r="AG37">
        <v>38</v>
      </c>
      <c r="AH37">
        <v>38</v>
      </c>
      <c r="AI37">
        <v>38</v>
      </c>
      <c r="AJ37">
        <v>38</v>
      </c>
      <c r="AK37">
        <v>44.9</v>
      </c>
      <c r="AL37">
        <v>44.9</v>
      </c>
      <c r="AM37">
        <v>44.9</v>
      </c>
      <c r="AN37">
        <v>44.9</v>
      </c>
      <c r="AO37">
        <v>44.9</v>
      </c>
      <c r="AP37">
        <v>44.9</v>
      </c>
      <c r="AQ37">
        <v>31</v>
      </c>
      <c r="AR37">
        <v>31</v>
      </c>
      <c r="AS37">
        <v>31</v>
      </c>
      <c r="AT37">
        <v>31</v>
      </c>
      <c r="AU37">
        <v>31</v>
      </c>
      <c r="AV37">
        <v>34.200000000000003</v>
      </c>
      <c r="AW37">
        <v>34.200000000000003</v>
      </c>
      <c r="AX37">
        <v>34.200000000000003</v>
      </c>
      <c r="AY37">
        <v>34.200000000000003</v>
      </c>
      <c r="AZ37">
        <v>24.5</v>
      </c>
      <c r="BA37">
        <v>24.5</v>
      </c>
      <c r="BB37">
        <v>24.5</v>
      </c>
      <c r="BC37">
        <v>24.5</v>
      </c>
      <c r="BD37" s="6" t="s">
        <v>154</v>
      </c>
    </row>
    <row r="38" spans="1:56" x14ac:dyDescent="0.15">
      <c r="A38" t="s">
        <v>174</v>
      </c>
      <c r="B38" s="3">
        <f t="shared" si="0"/>
        <v>9.8811320754716991</v>
      </c>
      <c r="C38">
        <v>5.7</v>
      </c>
      <c r="D38">
        <v>5.7</v>
      </c>
      <c r="E38">
        <v>4.5999999999999996</v>
      </c>
      <c r="F38">
        <v>4.5999999999999996</v>
      </c>
      <c r="G38">
        <v>4.5999999999999996</v>
      </c>
      <c r="H38">
        <v>4.5999999999999996</v>
      </c>
      <c r="I38">
        <v>3.5</v>
      </c>
      <c r="J38">
        <v>3.5</v>
      </c>
      <c r="K38">
        <v>3.5</v>
      </c>
      <c r="L38">
        <v>4</v>
      </c>
      <c r="M38">
        <v>4</v>
      </c>
      <c r="N38">
        <v>4</v>
      </c>
      <c r="O38">
        <v>6</v>
      </c>
      <c r="P38">
        <v>6</v>
      </c>
      <c r="Q38">
        <v>6</v>
      </c>
      <c r="R38">
        <v>6</v>
      </c>
      <c r="S38">
        <v>13.7</v>
      </c>
      <c r="T38">
        <v>13.7</v>
      </c>
      <c r="U38">
        <v>13.7</v>
      </c>
      <c r="V38">
        <v>13.7</v>
      </c>
      <c r="W38">
        <v>13.7</v>
      </c>
      <c r="X38">
        <v>13.7</v>
      </c>
      <c r="Y38">
        <v>13.7</v>
      </c>
      <c r="Z38">
        <v>13.7</v>
      </c>
      <c r="AA38">
        <v>12</v>
      </c>
      <c r="AB38">
        <v>12</v>
      </c>
      <c r="AC38">
        <v>12</v>
      </c>
      <c r="AD38">
        <v>12</v>
      </c>
      <c r="AE38">
        <v>12</v>
      </c>
      <c r="AF38">
        <v>8.9</v>
      </c>
      <c r="AG38">
        <v>8.9</v>
      </c>
      <c r="AH38">
        <v>8.9</v>
      </c>
      <c r="AI38">
        <v>8.9</v>
      </c>
      <c r="AJ38">
        <v>8.9</v>
      </c>
      <c r="AK38">
        <v>9.1</v>
      </c>
      <c r="AL38">
        <v>9.1</v>
      </c>
      <c r="AM38">
        <v>9.1</v>
      </c>
      <c r="AN38">
        <v>9.1</v>
      </c>
      <c r="AO38">
        <v>9.1</v>
      </c>
      <c r="AP38">
        <v>9.1</v>
      </c>
      <c r="AQ38">
        <v>13.5</v>
      </c>
      <c r="AR38">
        <v>13.5</v>
      </c>
      <c r="AS38">
        <v>13.5</v>
      </c>
      <c r="AT38">
        <v>13.5</v>
      </c>
      <c r="AU38">
        <v>13.5</v>
      </c>
      <c r="AV38">
        <v>14.3</v>
      </c>
      <c r="AW38">
        <v>14.3</v>
      </c>
      <c r="AX38">
        <v>14.3</v>
      </c>
      <c r="AY38">
        <v>14.3</v>
      </c>
      <c r="AZ38">
        <v>13.5</v>
      </c>
      <c r="BA38">
        <v>13.5</v>
      </c>
      <c r="BB38">
        <v>13.5</v>
      </c>
      <c r="BC38">
        <v>13.5</v>
      </c>
      <c r="BD38" s="6" t="s">
        <v>155</v>
      </c>
    </row>
    <row r="39" spans="1:56" x14ac:dyDescent="0.15">
      <c r="A39" t="s">
        <v>175</v>
      </c>
      <c r="B39" s="3">
        <f t="shared" si="0"/>
        <v>513.98301886792456</v>
      </c>
      <c r="C39">
        <v>240.6</v>
      </c>
      <c r="D39">
        <v>240.6</v>
      </c>
      <c r="E39">
        <v>260.3</v>
      </c>
      <c r="F39">
        <v>260.3</v>
      </c>
      <c r="G39">
        <v>260.3</v>
      </c>
      <c r="H39">
        <v>260.3</v>
      </c>
      <c r="I39">
        <v>180.7</v>
      </c>
      <c r="J39">
        <v>180.7</v>
      </c>
      <c r="K39">
        <v>180.7</v>
      </c>
      <c r="L39">
        <v>255.6</v>
      </c>
      <c r="M39">
        <v>255.6</v>
      </c>
      <c r="N39">
        <v>255.6</v>
      </c>
      <c r="O39">
        <v>190.8</v>
      </c>
      <c r="P39">
        <v>190.8</v>
      </c>
      <c r="Q39">
        <v>190.8</v>
      </c>
      <c r="R39">
        <v>190.8</v>
      </c>
      <c r="S39">
        <v>320.60000000000002</v>
      </c>
      <c r="T39">
        <v>320.60000000000002</v>
      </c>
      <c r="U39">
        <v>320.60000000000002</v>
      </c>
      <c r="V39">
        <v>320.60000000000002</v>
      </c>
      <c r="W39">
        <v>320.60000000000002</v>
      </c>
      <c r="X39">
        <v>320.60000000000002</v>
      </c>
      <c r="Y39">
        <v>320.60000000000002</v>
      </c>
      <c r="Z39">
        <v>320.60000000000002</v>
      </c>
      <c r="AA39">
        <v>263</v>
      </c>
      <c r="AB39">
        <v>263</v>
      </c>
      <c r="AC39">
        <v>263</v>
      </c>
      <c r="AD39">
        <v>263</v>
      </c>
      <c r="AE39">
        <v>263</v>
      </c>
      <c r="AF39">
        <v>623.5</v>
      </c>
      <c r="AG39">
        <v>623.5</v>
      </c>
      <c r="AH39">
        <v>623.5</v>
      </c>
      <c r="AI39">
        <v>623.5</v>
      </c>
      <c r="AJ39">
        <v>623.5</v>
      </c>
      <c r="AK39">
        <v>506.6</v>
      </c>
      <c r="AL39">
        <v>506.6</v>
      </c>
      <c r="AM39">
        <v>506.6</v>
      </c>
      <c r="AN39">
        <v>506.6</v>
      </c>
      <c r="AO39">
        <v>506.6</v>
      </c>
      <c r="AP39">
        <v>506.6</v>
      </c>
      <c r="AQ39">
        <v>440.9</v>
      </c>
      <c r="AR39">
        <v>440.9</v>
      </c>
      <c r="AS39">
        <v>440.9</v>
      </c>
      <c r="AT39">
        <v>440.9</v>
      </c>
      <c r="AU39">
        <v>440.9</v>
      </c>
      <c r="AV39">
        <v>2332</v>
      </c>
      <c r="AW39">
        <v>2332</v>
      </c>
      <c r="AX39">
        <v>2332</v>
      </c>
      <c r="AY39">
        <v>2332</v>
      </c>
      <c r="AZ39">
        <v>519.29999999999995</v>
      </c>
      <c r="BA39">
        <v>519.29999999999995</v>
      </c>
      <c r="BB39">
        <v>519.29999999999995</v>
      </c>
      <c r="BC39">
        <v>519.29999999999995</v>
      </c>
      <c r="BD39" s="6" t="s">
        <v>156</v>
      </c>
    </row>
    <row r="40" spans="1:56" x14ac:dyDescent="0.15">
      <c r="A40" t="s">
        <v>176</v>
      </c>
      <c r="B40" s="3">
        <f>SUM(C40:BC40)/53</f>
        <v>0.55618715541678498</v>
      </c>
      <c r="C40" s="3">
        <f>171.8/C32</f>
        <v>0.83398058252427187</v>
      </c>
      <c r="D40" s="3">
        <f>171.8/D32</f>
        <v>0.83398058252427187</v>
      </c>
      <c r="E40" s="3">
        <f>184.6/E32</f>
        <v>0.79261485616144267</v>
      </c>
      <c r="F40" s="3">
        <f>184.6/F32</f>
        <v>0.79261485616144267</v>
      </c>
      <c r="G40" s="3">
        <f>184.6/G32</f>
        <v>0.79261485616144267</v>
      </c>
      <c r="H40" s="3">
        <f>184.6/H32</f>
        <v>0.79261485616144267</v>
      </c>
      <c r="I40" s="3">
        <f>128.9/I32</f>
        <v>0.95199409158050219</v>
      </c>
      <c r="J40" s="3">
        <f>128.9/J32</f>
        <v>0.95199409158050219</v>
      </c>
      <c r="K40" s="3">
        <f>128.9/K32</f>
        <v>0.95199409158050219</v>
      </c>
      <c r="L40" s="3">
        <f>166.3/L32</f>
        <v>0.59820143884892085</v>
      </c>
      <c r="M40" s="3">
        <f>166.3/M32</f>
        <v>0.59820143884892085</v>
      </c>
      <c r="N40" s="3">
        <f>166.3/N32</f>
        <v>0.59820143884892085</v>
      </c>
      <c r="O40" s="3">
        <f>43.3/O32</f>
        <v>0.12705399061032863</v>
      </c>
      <c r="P40" s="3">
        <f>43.3/P32</f>
        <v>0.12705399061032863</v>
      </c>
      <c r="Q40" s="3">
        <f>43.3/Q32</f>
        <v>0.12705399061032863</v>
      </c>
      <c r="R40" s="3">
        <f>43.3/R32</f>
        <v>0.12705399061032863</v>
      </c>
      <c r="S40" s="3">
        <f t="shared" ref="S40:Z40" si="4">225.5/S32</f>
        <v>0.70271112496104715</v>
      </c>
      <c r="T40" s="3">
        <f t="shared" si="4"/>
        <v>0.70271112496104715</v>
      </c>
      <c r="U40" s="3">
        <f t="shared" si="4"/>
        <v>0.70271112496104715</v>
      </c>
      <c r="V40" s="3">
        <f t="shared" si="4"/>
        <v>0.70271112496104715</v>
      </c>
      <c r="W40" s="3">
        <f t="shared" si="4"/>
        <v>0.70271112496104715</v>
      </c>
      <c r="X40" s="3">
        <f t="shared" si="4"/>
        <v>0.70271112496104715</v>
      </c>
      <c r="Y40" s="3">
        <f t="shared" si="4"/>
        <v>0.70271112496104715</v>
      </c>
      <c r="Z40" s="3">
        <f t="shared" si="4"/>
        <v>0.70271112496104715</v>
      </c>
      <c r="AA40" s="3">
        <f>164.8/AA32</f>
        <v>0.66505246166263121</v>
      </c>
      <c r="AB40" s="3">
        <f>164.8/AB32</f>
        <v>0.66505246166263121</v>
      </c>
      <c r="AC40" s="3">
        <f>164.8/AC32</f>
        <v>0.66505246166263121</v>
      </c>
      <c r="AD40" s="3">
        <f>164.8/AD32</f>
        <v>0.66505246166263121</v>
      </c>
      <c r="AE40" s="3">
        <f>164.8/AE32</f>
        <v>0.66505246166263121</v>
      </c>
      <c r="AF40" s="3">
        <f>340.4/AF32</f>
        <v>0.55223880597014918</v>
      </c>
      <c r="AG40" s="3">
        <f>340.4/AG32</f>
        <v>0.55223880597014918</v>
      </c>
      <c r="AH40" s="3">
        <f>340.4/AH32</f>
        <v>0.55223880597014918</v>
      </c>
      <c r="AI40" s="3">
        <f>340.4/AI32</f>
        <v>0.55223880597014918</v>
      </c>
      <c r="AJ40" s="3">
        <f>340.4/AJ32</f>
        <v>0.55223880597014918</v>
      </c>
      <c r="AK40" s="3">
        <f t="shared" ref="AK40:AP40" si="5">255.6/AK32</f>
        <v>0.56361631753031971</v>
      </c>
      <c r="AL40" s="3">
        <f t="shared" si="5"/>
        <v>0.56361631753031971</v>
      </c>
      <c r="AM40" s="3">
        <f t="shared" si="5"/>
        <v>0.56361631753031971</v>
      </c>
      <c r="AN40" s="3">
        <f t="shared" si="5"/>
        <v>0.56361631753031971</v>
      </c>
      <c r="AO40" s="3">
        <f t="shared" si="5"/>
        <v>0.56361631753031971</v>
      </c>
      <c r="AP40" s="3">
        <f t="shared" si="5"/>
        <v>0.56361631753031971</v>
      </c>
      <c r="AQ40" s="3">
        <f>110.1/AQ32</f>
        <v>0.23697804563065</v>
      </c>
      <c r="AR40" s="3">
        <f>110.1/AR32</f>
        <v>0.23697804563065</v>
      </c>
      <c r="AS40" s="3">
        <f>110.1/AS32</f>
        <v>0.23697804563065</v>
      </c>
      <c r="AT40" s="3">
        <f>110.1/AT32</f>
        <v>0.23697804563065</v>
      </c>
      <c r="AU40" s="3">
        <f>110.1/AU32</f>
        <v>0.23697804563065</v>
      </c>
      <c r="AV40" s="3">
        <f>734.9/AV32</f>
        <v>0.31436882405783462</v>
      </c>
      <c r="AW40" s="3">
        <f>734.9/AW32</f>
        <v>0.31436882405783462</v>
      </c>
      <c r="AX40" s="3">
        <f>734.9/AX32</f>
        <v>0.31436882405783462</v>
      </c>
      <c r="AY40" s="3">
        <f>734.9/AY32</f>
        <v>0.31436882405783462</v>
      </c>
      <c r="AZ40" s="3">
        <f>238.3/AZ32</f>
        <v>0.4871218315617335</v>
      </c>
      <c r="BA40" s="3">
        <f>238.3/BA32</f>
        <v>0.4871218315617335</v>
      </c>
      <c r="BB40" s="3">
        <f>238.3/BB32</f>
        <v>0.4871218315617335</v>
      </c>
      <c r="BC40" s="3">
        <f>238.3/BC32</f>
        <v>0.4871218315617335</v>
      </c>
      <c r="BD40" s="6" t="s">
        <v>157</v>
      </c>
    </row>
    <row r="41" spans="1:56" x14ac:dyDescent="0.15">
      <c r="A41" t="s">
        <v>177</v>
      </c>
      <c r="B41" s="3">
        <f t="shared" si="0"/>
        <v>0.19548147739784322</v>
      </c>
      <c r="C41" s="3">
        <f>1.1/206</f>
        <v>5.3398058252427192E-3</v>
      </c>
      <c r="D41" s="3">
        <f>1.1/206</f>
        <v>5.3398058252427192E-3</v>
      </c>
      <c r="E41" s="3">
        <f>1.1/E32</f>
        <v>4.7230571060541005E-3</v>
      </c>
      <c r="F41" s="3">
        <f>1.1/F32</f>
        <v>4.7230571060541005E-3</v>
      </c>
      <c r="G41" s="3">
        <f>1.1/G32</f>
        <v>4.7230571060541005E-3</v>
      </c>
      <c r="H41" s="3">
        <f>1.1/H32</f>
        <v>4.7230571060541005E-3</v>
      </c>
      <c r="I41" s="3">
        <f>0.8/I32</f>
        <v>5.9084194977843431E-3</v>
      </c>
      <c r="J41" s="3">
        <f>0.8/J32</f>
        <v>5.9084194977843431E-3</v>
      </c>
      <c r="K41" s="3">
        <f>0.8/K32</f>
        <v>5.9084194977843431E-3</v>
      </c>
      <c r="L41" s="3">
        <f>8/L32</f>
        <v>2.8776978417266189E-2</v>
      </c>
      <c r="M41" s="3">
        <f>8/M32</f>
        <v>2.8776978417266189E-2</v>
      </c>
      <c r="N41" s="3">
        <f>8/N32</f>
        <v>2.8776978417266189E-2</v>
      </c>
      <c r="O41" s="3">
        <f>18.7/O32</f>
        <v>5.4870892018779337E-2</v>
      </c>
      <c r="P41" s="3">
        <f>18.7/P32</f>
        <v>5.4870892018779337E-2</v>
      </c>
      <c r="Q41" s="3">
        <f>18.7/Q32</f>
        <v>5.4870892018779337E-2</v>
      </c>
      <c r="R41" s="3">
        <f>18.7/R32</f>
        <v>5.4870892018779337E-2</v>
      </c>
      <c r="S41" s="3">
        <f>4.5/S32</f>
        <v>1.4023060143346838E-2</v>
      </c>
      <c r="T41" s="3">
        <f t="shared" ref="T41:Z41" si="6">4.5/T32</f>
        <v>1.4023060143346838E-2</v>
      </c>
      <c r="U41" s="3">
        <f t="shared" si="6"/>
        <v>1.4023060143346838E-2</v>
      </c>
      <c r="V41" s="3">
        <f t="shared" si="6"/>
        <v>1.4023060143346838E-2</v>
      </c>
      <c r="W41" s="3">
        <f t="shared" si="6"/>
        <v>1.4023060143346838E-2</v>
      </c>
      <c r="X41" s="3">
        <f t="shared" si="6"/>
        <v>1.4023060143346838E-2</v>
      </c>
      <c r="Y41" s="3">
        <f t="shared" si="6"/>
        <v>1.4023060143346838E-2</v>
      </c>
      <c r="Z41" s="3">
        <f t="shared" si="6"/>
        <v>1.4023060143346838E-2</v>
      </c>
      <c r="AA41" s="3">
        <f>19.5/AA32</f>
        <v>7.8692493946731237E-2</v>
      </c>
      <c r="AB41" s="3">
        <f>19.5/AB32</f>
        <v>7.8692493946731237E-2</v>
      </c>
      <c r="AC41" s="3">
        <f>19.5/AC32</f>
        <v>7.8692493946731237E-2</v>
      </c>
      <c r="AD41" s="3">
        <f>19.5/AD32</f>
        <v>7.8692493946731237E-2</v>
      </c>
      <c r="AE41" s="3">
        <f>19.5/AE32</f>
        <v>7.8692493946731237E-2</v>
      </c>
      <c r="AF41" s="3">
        <f>146.9/AF32</f>
        <v>0.2383192731992213</v>
      </c>
      <c r="AG41" s="3">
        <f>146.9/AG32</f>
        <v>0.2383192731992213</v>
      </c>
      <c r="AH41" s="3">
        <f>146.9/AH32</f>
        <v>0.2383192731992213</v>
      </c>
      <c r="AI41" s="3">
        <f>146.9/AI32</f>
        <v>0.2383192731992213</v>
      </c>
      <c r="AJ41" s="3">
        <f>146.9/AJ32</f>
        <v>0.2383192731992213</v>
      </c>
      <c r="AK41" s="3">
        <f t="shared" ref="AK41:AP41" si="7">163.2/AK32</f>
        <v>0.35986769570011024</v>
      </c>
      <c r="AL41" s="3">
        <f t="shared" si="7"/>
        <v>0.35986769570011024</v>
      </c>
      <c r="AM41" s="3">
        <f t="shared" si="7"/>
        <v>0.35986769570011024</v>
      </c>
      <c r="AN41" s="3">
        <f t="shared" si="7"/>
        <v>0.35986769570011024</v>
      </c>
      <c r="AO41" s="3">
        <f t="shared" si="7"/>
        <v>0.35986769570011024</v>
      </c>
      <c r="AP41" s="3">
        <f t="shared" si="7"/>
        <v>0.35986769570011024</v>
      </c>
      <c r="AQ41" s="3">
        <f>228.3/AQ32</f>
        <v>0.49139044339216531</v>
      </c>
      <c r="AR41" s="3">
        <f>228.3/AR32</f>
        <v>0.49139044339216531</v>
      </c>
      <c r="AS41" s="3">
        <f>228.3/AS32</f>
        <v>0.49139044339216531</v>
      </c>
      <c r="AT41" s="3">
        <f>228.3/AT32</f>
        <v>0.49139044339216531</v>
      </c>
      <c r="AU41" s="3">
        <f>228.3/AU32</f>
        <v>0.49139044339216531</v>
      </c>
      <c r="AV41" s="3">
        <f>1325/AV32</f>
        <v>0.56679642383539386</v>
      </c>
      <c r="AW41" s="3">
        <f>1325/AW32</f>
        <v>0.56679642383539386</v>
      </c>
      <c r="AX41" s="3">
        <f>1325/AX32</f>
        <v>0.56679642383539386</v>
      </c>
      <c r="AY41" s="3">
        <f>1325/AY32</f>
        <v>0.56679642383539386</v>
      </c>
      <c r="AZ41" s="3">
        <f>174.5/AZ32</f>
        <v>0.35670482420278005</v>
      </c>
      <c r="BA41" s="3">
        <f>174.5/BA32</f>
        <v>0.35670482420278005</v>
      </c>
      <c r="BB41" s="3">
        <f>174.5/BB32</f>
        <v>0.35670482420278005</v>
      </c>
      <c r="BC41" s="3">
        <f>174.5/BC32</f>
        <v>0.35670482420278005</v>
      </c>
      <c r="BD41" s="6" t="s">
        <v>158</v>
      </c>
    </row>
    <row r="42" spans="1:56" x14ac:dyDescent="0.15">
      <c r="A42" t="s">
        <v>178</v>
      </c>
      <c r="B42" s="3">
        <f t="shared" si="0"/>
        <v>0.15755810272647627</v>
      </c>
      <c r="C42" s="3">
        <f>39.7/C32</f>
        <v>0.19271844660194176</v>
      </c>
      <c r="D42" s="3">
        <f>39.7/D32</f>
        <v>0.19271844660194176</v>
      </c>
      <c r="E42" s="3">
        <f>51.9/E32</f>
        <v>0.22284242164018891</v>
      </c>
      <c r="F42" s="3">
        <f>51.9/F32</f>
        <v>0.22284242164018891</v>
      </c>
      <c r="G42" s="3">
        <f>51.9/G32</f>
        <v>0.22284242164018891</v>
      </c>
      <c r="H42" s="3">
        <f>51.9/H32</f>
        <v>0.22284242164018891</v>
      </c>
      <c r="I42" s="3">
        <f>9.4/I32</f>
        <v>6.9423929098966025E-2</v>
      </c>
      <c r="J42" s="3">
        <f>9.4/J32</f>
        <v>6.9423929098966025E-2</v>
      </c>
      <c r="K42" s="3">
        <f>9.4/K32</f>
        <v>6.9423929098966025E-2</v>
      </c>
      <c r="L42" s="3">
        <f>79.4/L32</f>
        <v>0.28561151079136693</v>
      </c>
      <c r="M42" s="3">
        <f>79.4/M32</f>
        <v>0.28561151079136693</v>
      </c>
      <c r="N42" s="3">
        <f>79.4/N32</f>
        <v>0.28561151079136693</v>
      </c>
      <c r="O42" s="3">
        <f>158.6/O32</f>
        <v>0.46537558685446007</v>
      </c>
      <c r="P42" s="3">
        <f>158.6/P32</f>
        <v>0.46537558685446007</v>
      </c>
      <c r="Q42" s="3">
        <f>158.6/Q32</f>
        <v>0.46537558685446007</v>
      </c>
      <c r="R42" s="3">
        <f>158.6/R32</f>
        <v>0.46537558685446007</v>
      </c>
      <c r="S42" s="3">
        <f>79.5/S32</f>
        <v>0.24774072919912749</v>
      </c>
      <c r="T42" s="3">
        <f t="shared" ref="T42:Z42" si="8">79.5/T32</f>
        <v>0.24774072919912749</v>
      </c>
      <c r="U42" s="3">
        <f t="shared" si="8"/>
        <v>0.24774072919912749</v>
      </c>
      <c r="V42" s="3">
        <f t="shared" si="8"/>
        <v>0.24774072919912749</v>
      </c>
      <c r="W42" s="3">
        <f t="shared" si="8"/>
        <v>0.24774072919912749</v>
      </c>
      <c r="X42" s="3">
        <f t="shared" si="8"/>
        <v>0.24774072919912749</v>
      </c>
      <c r="Y42" s="3">
        <f t="shared" si="8"/>
        <v>0.24774072919912749</v>
      </c>
      <c r="Z42" s="3">
        <f t="shared" si="8"/>
        <v>0.24774072919912749</v>
      </c>
      <c r="AA42" s="3">
        <f>35.7/AA32</f>
        <v>0.1440677966101695</v>
      </c>
      <c r="AB42" s="3">
        <f>35.7/AB32</f>
        <v>0.1440677966101695</v>
      </c>
      <c r="AC42" s="3">
        <f>35.7/AC32</f>
        <v>0.1440677966101695</v>
      </c>
      <c r="AD42" s="3">
        <f>35.7/AD32</f>
        <v>0.1440677966101695</v>
      </c>
      <c r="AE42" s="3">
        <f>35.7/AE32</f>
        <v>0.1440677966101695</v>
      </c>
      <c r="AF42" s="3">
        <f>45.8/AF32</f>
        <v>7.4302401038286822E-2</v>
      </c>
      <c r="AG42" s="3">
        <f>45.8/AG32</f>
        <v>7.4302401038286822E-2</v>
      </c>
      <c r="AH42" s="3">
        <f>45.8/AH32</f>
        <v>7.4302401038286822E-2</v>
      </c>
      <c r="AI42" s="3">
        <f>45.8/AI32</f>
        <v>7.4302401038286822E-2</v>
      </c>
      <c r="AJ42" s="3">
        <f>45.8/AJ32</f>
        <v>7.4302401038286822E-2</v>
      </c>
      <c r="AK42" s="3">
        <f t="shared" ref="AK42:AP42" si="9">4.1/AK32</f>
        <v>9.040793825799337E-3</v>
      </c>
      <c r="AL42" s="3">
        <f t="shared" si="9"/>
        <v>9.040793825799337E-3</v>
      </c>
      <c r="AM42" s="3">
        <f t="shared" si="9"/>
        <v>9.040793825799337E-3</v>
      </c>
      <c r="AN42" s="3">
        <f t="shared" si="9"/>
        <v>9.040793825799337E-3</v>
      </c>
      <c r="AO42" s="3">
        <f t="shared" si="9"/>
        <v>9.040793825799337E-3</v>
      </c>
      <c r="AP42" s="3">
        <f t="shared" si="9"/>
        <v>9.040793825799337E-3</v>
      </c>
      <c r="AQ42" s="3">
        <f>21/AQ32</f>
        <v>4.5200172191132156E-2</v>
      </c>
      <c r="AR42" s="3">
        <f>21/AR32</f>
        <v>4.5200172191132156E-2</v>
      </c>
      <c r="AS42" s="3">
        <f>21/AS32</f>
        <v>4.5200172191132156E-2</v>
      </c>
      <c r="AT42" s="3">
        <f>21/AT32</f>
        <v>4.5200172191132156E-2</v>
      </c>
      <c r="AU42" s="3">
        <f>21/AU32</f>
        <v>4.5200172191132156E-2</v>
      </c>
      <c r="AV42" s="3">
        <f>345.5/AV32</f>
        <v>0.14779484108311589</v>
      </c>
      <c r="AW42" s="3">
        <f>345.5/AW32</f>
        <v>0.14779484108311589</v>
      </c>
      <c r="AX42" s="3">
        <f>345.5/AX32</f>
        <v>0.14779484108311589</v>
      </c>
      <c r="AY42" s="3">
        <f>345.5/AY32</f>
        <v>0.14779484108311589</v>
      </c>
      <c r="AZ42" s="3">
        <f>24.7/AZ32</f>
        <v>5.0490596892886347E-2</v>
      </c>
      <c r="BA42" s="3">
        <f>24.7/BA32</f>
        <v>5.0490596892886347E-2</v>
      </c>
      <c r="BB42" s="3">
        <f>24.7/BB32</f>
        <v>5.0490596892886347E-2</v>
      </c>
      <c r="BC42" s="3">
        <f>24.7/BC32</f>
        <v>5.0490596892886347E-2</v>
      </c>
      <c r="BD42" s="6" t="s">
        <v>159</v>
      </c>
    </row>
    <row r="43" spans="1:56" x14ac:dyDescent="0.15">
      <c r="A43" t="s">
        <v>179</v>
      </c>
      <c r="B43" s="3">
        <f t="shared" si="0"/>
        <v>0.20979138549205012</v>
      </c>
      <c r="C43" s="3">
        <f>77.1/C32</f>
        <v>0.37427184466019414</v>
      </c>
      <c r="D43" s="3">
        <f>77.1/D32</f>
        <v>0.37427184466019414</v>
      </c>
      <c r="E43" s="3">
        <f>82.7/E32</f>
        <v>0.35508802060970374</v>
      </c>
      <c r="F43" s="3">
        <f>82.7/F32</f>
        <v>0.35508802060970374</v>
      </c>
      <c r="G43" s="3">
        <f>82.7/G32</f>
        <v>0.35508802060970374</v>
      </c>
      <c r="H43" s="3">
        <f>82.7/H32</f>
        <v>0.35508802060970374</v>
      </c>
      <c r="I43" s="3">
        <f>55.7/I32</f>
        <v>0.41137370753323488</v>
      </c>
      <c r="J43" s="3">
        <f>55.7/J32</f>
        <v>0.41137370753323488</v>
      </c>
      <c r="K43" s="3">
        <f>55.7/K32</f>
        <v>0.41137370753323488</v>
      </c>
      <c r="L43" s="3">
        <f>67.7/L32</f>
        <v>0.24352517985611513</v>
      </c>
      <c r="M43" s="3">
        <f>67.7/M32</f>
        <v>0.24352517985611513</v>
      </c>
      <c r="N43" s="3">
        <f>67.7/N32</f>
        <v>0.24352517985611513</v>
      </c>
      <c r="O43" s="3">
        <f>27.3/O32</f>
        <v>8.0105633802816906E-2</v>
      </c>
      <c r="P43" s="3">
        <f>27.3/P32</f>
        <v>8.0105633802816906E-2</v>
      </c>
      <c r="Q43" s="3">
        <f>27.3/Q32</f>
        <v>8.0105633802816906E-2</v>
      </c>
      <c r="R43" s="3">
        <f>27.3/R32</f>
        <v>8.0105633802816906E-2</v>
      </c>
      <c r="S43" s="3">
        <f>96.8/S32</f>
        <v>0.30165160486132753</v>
      </c>
      <c r="T43" s="3">
        <f t="shared" ref="T43:Z43" si="10">96.8/T32</f>
        <v>0.30165160486132753</v>
      </c>
      <c r="U43" s="3">
        <f t="shared" si="10"/>
        <v>0.30165160486132753</v>
      </c>
      <c r="V43" s="3">
        <f t="shared" si="10"/>
        <v>0.30165160486132753</v>
      </c>
      <c r="W43" s="3">
        <f t="shared" si="10"/>
        <v>0.30165160486132753</v>
      </c>
      <c r="X43" s="3">
        <f t="shared" si="10"/>
        <v>0.30165160486132753</v>
      </c>
      <c r="Y43" s="3">
        <f t="shared" si="10"/>
        <v>0.30165160486132753</v>
      </c>
      <c r="Z43" s="3">
        <f t="shared" si="10"/>
        <v>0.30165160486132753</v>
      </c>
      <c r="AA43" s="3">
        <f>52.8/AA32</f>
        <v>0.21307506053268763</v>
      </c>
      <c r="AB43" s="3">
        <f>52.8/AB32</f>
        <v>0.21307506053268763</v>
      </c>
      <c r="AC43" s="3">
        <f>52.8/AC32</f>
        <v>0.21307506053268763</v>
      </c>
      <c r="AD43" s="3">
        <f>52.8/AD32</f>
        <v>0.21307506053268763</v>
      </c>
      <c r="AE43" s="3">
        <f>52.8/AE32</f>
        <v>0.21307506053268763</v>
      </c>
      <c r="AF43" s="3">
        <f>76.9/AF32</f>
        <v>0.12475665152498379</v>
      </c>
      <c r="AG43" s="3">
        <f>76.9/AG32</f>
        <v>0.12475665152498379</v>
      </c>
      <c r="AH43" s="3">
        <f>76.9/AH32</f>
        <v>0.12475665152498379</v>
      </c>
      <c r="AI43" s="3">
        <f>76.9/AI32</f>
        <v>0.12475665152498379</v>
      </c>
      <c r="AJ43" s="3">
        <f>76.9/AJ32</f>
        <v>0.12475665152498379</v>
      </c>
      <c r="AK43" s="3">
        <f t="shared" ref="AK43:AP43" si="11">57.3/AK32</f>
        <v>0.12635060639470783</v>
      </c>
      <c r="AL43" s="3">
        <f t="shared" si="11"/>
        <v>0.12635060639470783</v>
      </c>
      <c r="AM43" s="3">
        <f t="shared" si="11"/>
        <v>0.12635060639470783</v>
      </c>
      <c r="AN43" s="3">
        <f t="shared" si="11"/>
        <v>0.12635060639470783</v>
      </c>
      <c r="AO43" s="3">
        <f t="shared" si="11"/>
        <v>0.12635060639470783</v>
      </c>
      <c r="AP43" s="3">
        <f t="shared" si="11"/>
        <v>0.12635060639470783</v>
      </c>
      <c r="AQ43" s="3">
        <f>60.4/AQ32</f>
        <v>0.13000430477830391</v>
      </c>
      <c r="AR43" s="3">
        <f>60.4/AR32</f>
        <v>0.13000430477830391</v>
      </c>
      <c r="AS43" s="3">
        <f>60.4/AS32</f>
        <v>0.13000430477830391</v>
      </c>
      <c r="AT43" s="3">
        <f>60.4/AT32</f>
        <v>0.13000430477830391</v>
      </c>
      <c r="AU43" s="3">
        <f>60.4/AU32</f>
        <v>0.13000430477830391</v>
      </c>
      <c r="AV43" s="3">
        <f>352.6/AV32</f>
        <v>0.15083201437310179</v>
      </c>
      <c r="AW43" s="3">
        <f>352.6/AW32</f>
        <v>0.15083201437310179</v>
      </c>
      <c r="AX43" s="3">
        <f>352.6/AX32</f>
        <v>0.15083201437310179</v>
      </c>
      <c r="AY43" s="3">
        <f>352.6/AY32</f>
        <v>0.15083201437310179</v>
      </c>
      <c r="AZ43" s="3">
        <f>67.4/AZ32</f>
        <v>0.13777596075224857</v>
      </c>
      <c r="BA43" s="3">
        <f>67.4/BA32</f>
        <v>0.13777596075224857</v>
      </c>
      <c r="BB43" s="3">
        <f>67.4/BB32</f>
        <v>0.13777596075224857</v>
      </c>
      <c r="BC43" s="3">
        <f>67.4/BC32</f>
        <v>0.13777596075224857</v>
      </c>
      <c r="BD43" s="6" t="s">
        <v>160</v>
      </c>
    </row>
    <row r="44" spans="1:56" x14ac:dyDescent="0.15">
      <c r="A44" t="s">
        <v>180</v>
      </c>
      <c r="B44" s="3">
        <f t="shared" si="0"/>
        <v>54.943396226415096</v>
      </c>
      <c r="C44">
        <v>7</v>
      </c>
      <c r="D44">
        <v>7</v>
      </c>
      <c r="E44">
        <v>1</v>
      </c>
      <c r="F44">
        <v>0</v>
      </c>
      <c r="G44">
        <v>1</v>
      </c>
      <c r="H44">
        <v>85</v>
      </c>
      <c r="I44">
        <v>30</v>
      </c>
      <c r="J44">
        <v>0</v>
      </c>
      <c r="K44">
        <v>0</v>
      </c>
      <c r="L44">
        <v>15</v>
      </c>
      <c r="M44">
        <v>135</v>
      </c>
      <c r="N44">
        <v>135</v>
      </c>
      <c r="O44">
        <v>40</v>
      </c>
      <c r="P44">
        <v>0</v>
      </c>
      <c r="Q44">
        <v>17</v>
      </c>
      <c r="R44">
        <v>0</v>
      </c>
      <c r="S44">
        <v>75</v>
      </c>
      <c r="T44">
        <v>75</v>
      </c>
      <c r="U44">
        <v>75</v>
      </c>
      <c r="V44">
        <v>75</v>
      </c>
      <c r="W44">
        <v>75</v>
      </c>
      <c r="X44">
        <v>75</v>
      </c>
      <c r="Y44">
        <v>75</v>
      </c>
      <c r="Z44">
        <v>75</v>
      </c>
      <c r="AA44">
        <v>8</v>
      </c>
      <c r="AB44">
        <v>50</v>
      </c>
      <c r="AC44">
        <v>8</v>
      </c>
      <c r="AD44">
        <v>50</v>
      </c>
      <c r="AE44">
        <v>50</v>
      </c>
      <c r="AF44">
        <v>100</v>
      </c>
      <c r="AG44">
        <v>110</v>
      </c>
      <c r="AH44">
        <v>72</v>
      </c>
      <c r="AI44">
        <v>84</v>
      </c>
      <c r="AJ44">
        <v>72</v>
      </c>
      <c r="AK44">
        <v>32</v>
      </c>
      <c r="AL44">
        <v>112</v>
      </c>
      <c r="AM44">
        <v>130</v>
      </c>
      <c r="AN44">
        <v>32</v>
      </c>
      <c r="AO44">
        <v>82</v>
      </c>
      <c r="AP44">
        <v>110</v>
      </c>
      <c r="AQ44">
        <v>112</v>
      </c>
      <c r="AR44">
        <v>117</v>
      </c>
      <c r="AS44">
        <v>200</v>
      </c>
      <c r="AT44">
        <v>50</v>
      </c>
      <c r="AU44">
        <v>62</v>
      </c>
      <c r="AV44">
        <v>0</v>
      </c>
      <c r="AW44">
        <v>0</v>
      </c>
      <c r="AX44">
        <v>0</v>
      </c>
      <c r="AY44">
        <v>0</v>
      </c>
      <c r="AZ44">
        <v>160</v>
      </c>
      <c r="BA44">
        <v>12</v>
      </c>
      <c r="BB44">
        <v>12</v>
      </c>
      <c r="BC44">
        <v>12</v>
      </c>
      <c r="BD44" s="6" t="s">
        <v>161</v>
      </c>
    </row>
    <row r="45" spans="1:56" x14ac:dyDescent="0.15">
      <c r="A45" t="s">
        <v>181</v>
      </c>
      <c r="B45" s="3">
        <f t="shared" si="0"/>
        <v>54.39622641509434</v>
      </c>
      <c r="C45">
        <v>50</v>
      </c>
      <c r="D45">
        <v>50</v>
      </c>
      <c r="E45">
        <v>20</v>
      </c>
      <c r="F45">
        <v>0</v>
      </c>
      <c r="G45">
        <v>20</v>
      </c>
      <c r="H45">
        <v>85</v>
      </c>
      <c r="I45">
        <v>90</v>
      </c>
      <c r="J45">
        <v>125</v>
      </c>
      <c r="K45">
        <v>125</v>
      </c>
      <c r="L45">
        <v>0</v>
      </c>
      <c r="M45">
        <v>130</v>
      </c>
      <c r="N45">
        <v>130</v>
      </c>
      <c r="O45">
        <v>33</v>
      </c>
      <c r="P45">
        <v>68</v>
      </c>
      <c r="Q45">
        <v>75</v>
      </c>
      <c r="R45">
        <v>68</v>
      </c>
      <c r="S45">
        <v>0</v>
      </c>
      <c r="T45">
        <v>0</v>
      </c>
      <c r="U45">
        <v>0</v>
      </c>
      <c r="V45">
        <v>0</v>
      </c>
      <c r="W45">
        <v>5</v>
      </c>
      <c r="X45">
        <v>0</v>
      </c>
      <c r="Y45">
        <v>0</v>
      </c>
      <c r="Z45">
        <v>0</v>
      </c>
      <c r="AA45">
        <v>60</v>
      </c>
      <c r="AB45">
        <v>33</v>
      </c>
      <c r="AC45">
        <v>60</v>
      </c>
      <c r="AD45">
        <v>33</v>
      </c>
      <c r="AE45">
        <v>33</v>
      </c>
      <c r="AF45">
        <v>35</v>
      </c>
      <c r="AG45">
        <v>63</v>
      </c>
      <c r="AH45">
        <v>24</v>
      </c>
      <c r="AI45">
        <v>0</v>
      </c>
      <c r="AJ45">
        <v>24</v>
      </c>
      <c r="AK45">
        <v>63</v>
      </c>
      <c r="AL45">
        <v>62</v>
      </c>
      <c r="AM45">
        <v>62</v>
      </c>
      <c r="AN45">
        <v>63</v>
      </c>
      <c r="AO45">
        <v>0</v>
      </c>
      <c r="AP45">
        <v>85</v>
      </c>
      <c r="AQ45">
        <v>150</v>
      </c>
      <c r="AR45">
        <v>90</v>
      </c>
      <c r="AS45">
        <v>175</v>
      </c>
      <c r="AT45">
        <v>155</v>
      </c>
      <c r="AU45">
        <v>112</v>
      </c>
      <c r="AV45">
        <v>0</v>
      </c>
      <c r="AW45">
        <v>0</v>
      </c>
      <c r="AX45">
        <v>0</v>
      </c>
      <c r="AY45">
        <v>0</v>
      </c>
      <c r="AZ45">
        <v>172</v>
      </c>
      <c r="BA45">
        <v>85</v>
      </c>
      <c r="BB45">
        <v>85</v>
      </c>
      <c r="BC45">
        <v>85</v>
      </c>
      <c r="BD45" s="6" t="s">
        <v>162</v>
      </c>
    </row>
    <row r="46" spans="1:56" x14ac:dyDescent="0.15">
      <c r="A46" t="s">
        <v>182</v>
      </c>
      <c r="B46" s="3">
        <f t="shared" si="0"/>
        <v>209.79245283018867</v>
      </c>
      <c r="C46">
        <v>275</v>
      </c>
      <c r="D46">
        <v>275</v>
      </c>
      <c r="E46">
        <v>275</v>
      </c>
      <c r="F46">
        <v>290</v>
      </c>
      <c r="G46">
        <v>275</v>
      </c>
      <c r="H46">
        <v>210</v>
      </c>
      <c r="I46">
        <v>185</v>
      </c>
      <c r="J46">
        <v>150</v>
      </c>
      <c r="K46">
        <v>150</v>
      </c>
      <c r="L46">
        <v>83</v>
      </c>
      <c r="M46">
        <v>205</v>
      </c>
      <c r="N46">
        <v>205</v>
      </c>
      <c r="O46">
        <v>33</v>
      </c>
      <c r="P46">
        <v>68</v>
      </c>
      <c r="Q46">
        <v>75</v>
      </c>
      <c r="R46">
        <v>68</v>
      </c>
      <c r="S46">
        <v>0</v>
      </c>
      <c r="T46">
        <v>0</v>
      </c>
      <c r="U46">
        <v>0</v>
      </c>
      <c r="V46">
        <v>0</v>
      </c>
      <c r="W46">
        <v>5</v>
      </c>
      <c r="X46">
        <v>0</v>
      </c>
      <c r="Y46">
        <v>0</v>
      </c>
      <c r="Z46">
        <v>0</v>
      </c>
      <c r="AA46">
        <v>60</v>
      </c>
      <c r="AB46">
        <v>33</v>
      </c>
      <c r="AC46">
        <v>60</v>
      </c>
      <c r="AD46">
        <v>33</v>
      </c>
      <c r="AE46">
        <v>33</v>
      </c>
      <c r="AF46">
        <v>128</v>
      </c>
      <c r="AG46">
        <v>145</v>
      </c>
      <c r="AH46">
        <v>100</v>
      </c>
      <c r="AI46">
        <v>75</v>
      </c>
      <c r="AJ46">
        <v>100</v>
      </c>
      <c r="AK46">
        <v>205</v>
      </c>
      <c r="AL46">
        <v>220</v>
      </c>
      <c r="AM46">
        <v>200</v>
      </c>
      <c r="AN46">
        <v>205</v>
      </c>
      <c r="AO46">
        <v>200</v>
      </c>
      <c r="AP46">
        <v>110</v>
      </c>
      <c r="AQ46">
        <v>320</v>
      </c>
      <c r="AR46">
        <v>290</v>
      </c>
      <c r="AS46">
        <v>375</v>
      </c>
      <c r="AT46">
        <v>350</v>
      </c>
      <c r="AU46">
        <v>275</v>
      </c>
      <c r="AV46">
        <v>575</v>
      </c>
      <c r="AW46">
        <v>575</v>
      </c>
      <c r="AX46">
        <v>575</v>
      </c>
      <c r="AY46">
        <v>575</v>
      </c>
      <c r="AZ46">
        <v>600</v>
      </c>
      <c r="BA46">
        <v>625</v>
      </c>
      <c r="BB46">
        <v>625</v>
      </c>
      <c r="BC46">
        <v>625</v>
      </c>
      <c r="BD46" s="6" t="s">
        <v>163</v>
      </c>
    </row>
    <row r="47" spans="1:56" x14ac:dyDescent="0.15">
      <c r="B47" s="3"/>
      <c r="BD47" s="6"/>
    </row>
    <row r="48" spans="1:56" x14ac:dyDescent="0.15">
      <c r="A48" t="s">
        <v>127</v>
      </c>
      <c r="B48" s="3">
        <f t="shared" ref="B48:B63" si="12">SUM(C48:BC48)/53</f>
        <v>0.37735849056603776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0</v>
      </c>
      <c r="AH48">
        <v>1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1</v>
      </c>
      <c r="AU48">
        <v>0</v>
      </c>
      <c r="AV48">
        <v>1</v>
      </c>
      <c r="AW48">
        <v>1</v>
      </c>
      <c r="AX48">
        <v>1</v>
      </c>
      <c r="AY48">
        <v>1</v>
      </c>
      <c r="AZ48">
        <v>0</v>
      </c>
      <c r="BA48">
        <v>0</v>
      </c>
      <c r="BB48">
        <v>0</v>
      </c>
      <c r="BC48">
        <v>0</v>
      </c>
      <c r="BD48" s="6" t="s">
        <v>91</v>
      </c>
    </row>
    <row r="49" spans="1:56" x14ac:dyDescent="0.15">
      <c r="A49" t="s">
        <v>128</v>
      </c>
      <c r="B49" s="3">
        <f t="shared" si="12"/>
        <v>0.41509433962264153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0</v>
      </c>
      <c r="AG49">
        <v>0</v>
      </c>
      <c r="AH49">
        <v>1</v>
      </c>
      <c r="AI49">
        <v>0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 s="6" t="s">
        <v>92</v>
      </c>
    </row>
    <row r="50" spans="1:56" x14ac:dyDescent="0.15">
      <c r="A50" t="s">
        <v>129</v>
      </c>
      <c r="B50" s="3">
        <f t="shared" si="12"/>
        <v>0.35849056603773582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0</v>
      </c>
      <c r="AX50">
        <v>1</v>
      </c>
      <c r="AY50">
        <v>1</v>
      </c>
      <c r="AZ50">
        <v>0</v>
      </c>
      <c r="BA50">
        <v>0</v>
      </c>
      <c r="BB50">
        <v>1</v>
      </c>
      <c r="BC50">
        <v>0</v>
      </c>
      <c r="BD50" s="6" t="s">
        <v>93</v>
      </c>
    </row>
    <row r="51" spans="1:56" x14ac:dyDescent="0.15">
      <c r="A51" t="s">
        <v>130</v>
      </c>
      <c r="B51" s="3">
        <f t="shared" si="12"/>
        <v>0.26415094339622641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0</v>
      </c>
      <c r="M51">
        <v>1</v>
      </c>
      <c r="N51" s="2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0</v>
      </c>
      <c r="AH51">
        <v>1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 s="6" t="s">
        <v>94</v>
      </c>
    </row>
    <row r="52" spans="1:56" x14ac:dyDescent="0.15">
      <c r="A52" t="s">
        <v>131</v>
      </c>
      <c r="B52" s="3">
        <f t="shared" si="12"/>
        <v>0.28301886792452829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 s="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1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0</v>
      </c>
      <c r="BD52" s="6" t="s">
        <v>95</v>
      </c>
    </row>
    <row r="53" spans="1:56" x14ac:dyDescent="0.15">
      <c r="A53" t="s">
        <v>132</v>
      </c>
      <c r="B53" s="3">
        <f t="shared" si="12"/>
        <v>0.28301886792452829</v>
      </c>
      <c r="C53">
        <v>0</v>
      </c>
      <c r="D53">
        <v>0</v>
      </c>
      <c r="E53">
        <v>1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 s="2">
        <v>1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1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 s="6" t="s">
        <v>96</v>
      </c>
    </row>
    <row r="54" spans="1:56" x14ac:dyDescent="0.15">
      <c r="A54" t="s">
        <v>133</v>
      </c>
      <c r="B54" s="3">
        <f t="shared" si="12"/>
        <v>0.52830188679245282</v>
      </c>
      <c r="C54">
        <v>0</v>
      </c>
      <c r="D54">
        <v>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 s="2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0</v>
      </c>
      <c r="AN54">
        <v>1</v>
      </c>
      <c r="AO54">
        <v>1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0</v>
      </c>
      <c r="BC54">
        <v>1</v>
      </c>
      <c r="BD54" s="6" t="s">
        <v>97</v>
      </c>
    </row>
    <row r="55" spans="1:56" x14ac:dyDescent="0.15">
      <c r="A55" t="s">
        <v>134</v>
      </c>
      <c r="B55" s="3">
        <f t="shared" si="12"/>
        <v>0.69811320754716977</v>
      </c>
      <c r="C55">
        <v>1</v>
      </c>
      <c r="D55">
        <v>1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 s="2">
        <v>0</v>
      </c>
      <c r="O55">
        <v>1</v>
      </c>
      <c r="P55">
        <v>1</v>
      </c>
      <c r="Q55">
        <v>1</v>
      </c>
      <c r="R55">
        <v>0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0</v>
      </c>
      <c r="BC55">
        <v>1</v>
      </c>
      <c r="BD55" s="6" t="s">
        <v>98</v>
      </c>
    </row>
    <row r="56" spans="1:56" x14ac:dyDescent="0.15">
      <c r="A56" t="s">
        <v>135</v>
      </c>
      <c r="B56" s="3">
        <f t="shared" si="12"/>
        <v>0.77358490566037741</v>
      </c>
      <c r="C56">
        <v>1</v>
      </c>
      <c r="D56">
        <v>1</v>
      </c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 s="2">
        <v>0</v>
      </c>
      <c r="O56">
        <v>1</v>
      </c>
      <c r="P56">
        <v>1</v>
      </c>
      <c r="Q56">
        <v>1</v>
      </c>
      <c r="R56">
        <v>0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0</v>
      </c>
      <c r="BC56">
        <v>1</v>
      </c>
      <c r="BD56" s="6" t="s">
        <v>99</v>
      </c>
    </row>
    <row r="57" spans="1:56" x14ac:dyDescent="0.15">
      <c r="A57" t="s">
        <v>136</v>
      </c>
      <c r="B57" s="3">
        <f t="shared" si="12"/>
        <v>0.67924528301886788</v>
      </c>
      <c r="C57">
        <v>1</v>
      </c>
      <c r="D57">
        <v>1</v>
      </c>
      <c r="E57">
        <v>0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 s="2">
        <v>0</v>
      </c>
      <c r="O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0</v>
      </c>
      <c r="BC57">
        <v>1</v>
      </c>
      <c r="BD57" s="6" t="s">
        <v>100</v>
      </c>
    </row>
    <row r="58" spans="1:56" x14ac:dyDescent="0.15">
      <c r="A58" t="s">
        <v>137</v>
      </c>
      <c r="B58" s="3">
        <f t="shared" si="12"/>
        <v>0.37735849056603776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 s="2">
        <v>1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1</v>
      </c>
      <c r="AX58">
        <v>1</v>
      </c>
      <c r="AY58">
        <v>1</v>
      </c>
      <c r="AZ58">
        <v>0</v>
      </c>
      <c r="BA58">
        <v>0</v>
      </c>
      <c r="BB58">
        <v>1</v>
      </c>
      <c r="BC58">
        <v>0</v>
      </c>
      <c r="BD58" s="6" t="s">
        <v>101</v>
      </c>
    </row>
    <row r="59" spans="1:56" x14ac:dyDescent="0.15">
      <c r="A59" t="s">
        <v>139</v>
      </c>
      <c r="B59" s="3">
        <f t="shared" si="12"/>
        <v>0.41509433962264153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 s="2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1</v>
      </c>
      <c r="AT59">
        <v>1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0</v>
      </c>
      <c r="BD59" s="6" t="s">
        <v>102</v>
      </c>
    </row>
    <row r="60" spans="1:56" x14ac:dyDescent="0.15">
      <c r="A60" t="s">
        <v>138</v>
      </c>
      <c r="B60" s="3">
        <f t="shared" si="12"/>
        <v>0.56603773584905659</v>
      </c>
      <c r="C60">
        <v>1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 s="2">
        <v>0</v>
      </c>
      <c r="O60">
        <v>1</v>
      </c>
      <c r="P60">
        <v>1</v>
      </c>
      <c r="Q60">
        <v>1</v>
      </c>
      <c r="R60">
        <v>0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1</v>
      </c>
      <c r="AQ60">
        <v>1</v>
      </c>
      <c r="AR60">
        <v>1</v>
      </c>
      <c r="AS60">
        <v>0</v>
      </c>
      <c r="AT60">
        <v>1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 s="6" t="s">
        <v>103</v>
      </c>
    </row>
    <row r="61" spans="1:56" x14ac:dyDescent="0.15">
      <c r="A61" t="s">
        <v>140</v>
      </c>
      <c r="B61" s="3">
        <f t="shared" si="12"/>
        <v>0.33962264150943394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 s="2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0</v>
      </c>
      <c r="AZ61">
        <v>1</v>
      </c>
      <c r="BA61">
        <v>1</v>
      </c>
      <c r="BB61">
        <v>1</v>
      </c>
      <c r="BC61">
        <v>0</v>
      </c>
      <c r="BD61" s="6" t="s">
        <v>104</v>
      </c>
    </row>
    <row r="62" spans="1:56" x14ac:dyDescent="0.15">
      <c r="A62" t="s">
        <v>141</v>
      </c>
      <c r="B62" s="3">
        <f t="shared" si="12"/>
        <v>0.71698113207547165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 s="2">
        <v>0</v>
      </c>
      <c r="O62">
        <v>1</v>
      </c>
      <c r="P62">
        <v>1</v>
      </c>
      <c r="Q62">
        <v>1</v>
      </c>
      <c r="R62">
        <v>0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1</v>
      </c>
      <c r="AN62">
        <v>1</v>
      </c>
      <c r="AO62">
        <v>0</v>
      </c>
      <c r="AP62">
        <v>1</v>
      </c>
      <c r="AQ62">
        <v>1</v>
      </c>
      <c r="AR62">
        <v>1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0</v>
      </c>
      <c r="BC62">
        <v>1</v>
      </c>
      <c r="BD62" s="6" t="s">
        <v>105</v>
      </c>
    </row>
    <row r="63" spans="1:56" x14ac:dyDescent="0.15">
      <c r="A63" t="s">
        <v>142</v>
      </c>
      <c r="B63" s="3">
        <f t="shared" si="12"/>
        <v>0.22641509433962265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1</v>
      </c>
      <c r="N63" s="2">
        <v>1</v>
      </c>
      <c r="O63">
        <v>1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0</v>
      </c>
      <c r="BD63" s="6" t="s">
        <v>106</v>
      </c>
    </row>
    <row r="64" spans="1:56" x14ac:dyDescent="0.15">
      <c r="BD64" s="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54"/>
  <sheetViews>
    <sheetView topLeftCell="AA1" workbookViewId="0">
      <selection activeCell="AR1" sqref="AR1"/>
    </sheetView>
  </sheetViews>
  <sheetFormatPr baseColWidth="10" defaultColWidth="8.83203125" defaultRowHeight="13" x14ac:dyDescent="0.15"/>
  <cols>
    <col min="2" max="2" width="13.5" customWidth="1"/>
    <col min="6" max="6" width="11.6640625" customWidth="1"/>
    <col min="7" max="7" width="9.6640625" customWidth="1"/>
    <col min="17" max="17" width="9" customWidth="1"/>
    <col min="18" max="18" width="9.5" customWidth="1"/>
    <col min="19" max="19" width="11.1640625" customWidth="1"/>
    <col min="27" max="27" width="10.1640625" customWidth="1"/>
    <col min="28" max="28" width="11" customWidth="1"/>
    <col min="29" max="29" width="11.33203125" customWidth="1"/>
    <col min="35" max="35" width="11.6640625" customWidth="1"/>
    <col min="36" max="36" width="10.5" customWidth="1"/>
    <col min="37" max="37" width="11.5" customWidth="1"/>
    <col min="38" max="38" width="10.83203125" customWidth="1"/>
    <col min="39" max="40" width="10.5" customWidth="1"/>
  </cols>
  <sheetData>
    <row r="1" spans="1:59" x14ac:dyDescent="0.15">
      <c r="A1" s="8" t="s">
        <v>143</v>
      </c>
      <c r="B1" s="8" t="s">
        <v>144</v>
      </c>
      <c r="C1" s="8" t="s">
        <v>74</v>
      </c>
      <c r="D1" s="8" t="s">
        <v>75</v>
      </c>
      <c r="E1" s="8" t="s">
        <v>108</v>
      </c>
      <c r="F1" s="8" t="s">
        <v>107</v>
      </c>
      <c r="G1" s="8" t="s">
        <v>76</v>
      </c>
      <c r="H1" s="8" t="s">
        <v>77</v>
      </c>
      <c r="I1" s="8" t="s">
        <v>78</v>
      </c>
      <c r="J1" s="8" t="s">
        <v>80</v>
      </c>
      <c r="K1" s="8" t="s">
        <v>79</v>
      </c>
      <c r="L1" s="8" t="s">
        <v>81</v>
      </c>
      <c r="M1" s="8" t="s">
        <v>82</v>
      </c>
      <c r="N1" s="8" t="s">
        <v>83</v>
      </c>
      <c r="O1" s="8" t="s">
        <v>87</v>
      </c>
      <c r="P1" s="8" t="s">
        <v>84</v>
      </c>
      <c r="Q1" s="10" t="s">
        <v>166</v>
      </c>
      <c r="R1" s="8" t="s">
        <v>85</v>
      </c>
      <c r="S1" s="8" t="s">
        <v>86</v>
      </c>
      <c r="T1" s="8" t="s">
        <v>145</v>
      </c>
      <c r="U1" s="8" t="s">
        <v>89</v>
      </c>
      <c r="V1" s="8" t="s">
        <v>146</v>
      </c>
      <c r="W1" s="8" t="s">
        <v>90</v>
      </c>
      <c r="X1" s="8" t="s">
        <v>147</v>
      </c>
      <c r="Y1" s="8" t="s">
        <v>148</v>
      </c>
      <c r="Z1" s="8" t="s">
        <v>149</v>
      </c>
      <c r="AA1" s="8" t="s">
        <v>150</v>
      </c>
      <c r="AB1" s="8" t="s">
        <v>109</v>
      </c>
      <c r="AC1" s="8" t="s">
        <v>151</v>
      </c>
      <c r="AD1" s="8" t="s">
        <v>152</v>
      </c>
      <c r="AE1" s="8" t="s">
        <v>110</v>
      </c>
      <c r="AF1" s="8" t="s">
        <v>88</v>
      </c>
      <c r="AG1" s="8" t="s">
        <v>153</v>
      </c>
      <c r="AH1" s="8" t="s">
        <v>154</v>
      </c>
      <c r="AI1" s="8" t="s">
        <v>155</v>
      </c>
      <c r="AJ1" s="8" t="s">
        <v>156</v>
      </c>
      <c r="AK1" s="8" t="s">
        <v>157</v>
      </c>
      <c r="AL1" s="8" t="s">
        <v>158</v>
      </c>
      <c r="AM1" s="8" t="s">
        <v>159</v>
      </c>
      <c r="AN1" s="8" t="s">
        <v>160</v>
      </c>
      <c r="AO1" s="8" t="s">
        <v>161</v>
      </c>
      <c r="AP1" s="8" t="s">
        <v>162</v>
      </c>
      <c r="AQ1" s="8" t="s">
        <v>163</v>
      </c>
      <c r="AR1" s="8" t="s">
        <v>91</v>
      </c>
      <c r="AS1" s="8" t="s">
        <v>92</v>
      </c>
      <c r="AT1" s="8" t="s">
        <v>93</v>
      </c>
      <c r="AU1" s="8" t="s">
        <v>94</v>
      </c>
      <c r="AV1" s="8" t="s">
        <v>95</v>
      </c>
      <c r="AW1" s="8" t="s">
        <v>96</v>
      </c>
      <c r="AX1" s="8" t="s">
        <v>97</v>
      </c>
      <c r="AY1" s="8" t="s">
        <v>98</v>
      </c>
      <c r="AZ1" s="8" t="s">
        <v>99</v>
      </c>
      <c r="BA1" s="8" t="s">
        <v>100</v>
      </c>
      <c r="BB1" s="8" t="s">
        <v>101</v>
      </c>
      <c r="BC1" s="8" t="s">
        <v>102</v>
      </c>
      <c r="BD1" s="8" t="s">
        <v>103</v>
      </c>
      <c r="BE1" s="8" t="s">
        <v>104</v>
      </c>
      <c r="BF1" s="8" t="s">
        <v>105</v>
      </c>
      <c r="BG1" s="8" t="s">
        <v>106</v>
      </c>
    </row>
    <row r="2" spans="1:59" x14ac:dyDescent="0.15">
      <c r="A2" s="8" t="s">
        <v>0</v>
      </c>
      <c r="B2" s="8" t="s">
        <v>13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0.125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8">
        <v>32</v>
      </c>
      <c r="O2" s="8">
        <v>32</v>
      </c>
      <c r="P2" s="8">
        <v>1</v>
      </c>
      <c r="Q2" s="9">
        <v>0</v>
      </c>
      <c r="R2" s="8">
        <v>1</v>
      </c>
      <c r="S2" s="8">
        <v>1</v>
      </c>
      <c r="T2" s="8">
        <v>1</v>
      </c>
      <c r="U2" s="8">
        <v>1</v>
      </c>
      <c r="V2" s="8">
        <v>0</v>
      </c>
      <c r="W2" s="8">
        <v>500</v>
      </c>
      <c r="X2" s="8">
        <v>0</v>
      </c>
      <c r="Y2" s="8">
        <v>1</v>
      </c>
      <c r="Z2" s="8">
        <v>0</v>
      </c>
      <c r="AA2" s="8">
        <v>0</v>
      </c>
      <c r="AB2" s="8">
        <v>0.528169014084507</v>
      </c>
      <c r="AC2" s="8">
        <v>206</v>
      </c>
      <c r="AD2" s="8">
        <v>7</v>
      </c>
      <c r="AE2" s="8">
        <v>142</v>
      </c>
      <c r="AF2" s="8">
        <v>94.100000000000009</v>
      </c>
      <c r="AG2" s="8">
        <v>1.3</v>
      </c>
      <c r="AH2" s="8">
        <v>0.5</v>
      </c>
      <c r="AI2" s="8">
        <v>5.7</v>
      </c>
      <c r="AJ2" s="8">
        <v>240.6</v>
      </c>
      <c r="AK2" s="8">
        <v>0.83398058252427187</v>
      </c>
      <c r="AL2" s="8">
        <v>5.3398058252427192E-3</v>
      </c>
      <c r="AM2" s="8">
        <v>0.19271844660194176</v>
      </c>
      <c r="AN2" s="8">
        <v>0.37427184466019414</v>
      </c>
      <c r="AO2" s="8">
        <v>7</v>
      </c>
      <c r="AP2" s="8">
        <v>50</v>
      </c>
      <c r="AQ2" s="8">
        <v>275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1</v>
      </c>
      <c r="AZ2" s="8">
        <v>1</v>
      </c>
      <c r="BA2" s="8">
        <v>1</v>
      </c>
      <c r="BB2" s="8">
        <v>0</v>
      </c>
      <c r="BC2" s="8">
        <v>1</v>
      </c>
      <c r="BD2" s="8">
        <v>1</v>
      </c>
      <c r="BE2" s="8">
        <v>0</v>
      </c>
      <c r="BF2" s="8">
        <v>1</v>
      </c>
      <c r="BG2" s="8">
        <v>0</v>
      </c>
    </row>
    <row r="3" spans="1:59" x14ac:dyDescent="0.15">
      <c r="A3" s="8" t="s">
        <v>0</v>
      </c>
      <c r="B3" s="8" t="s">
        <v>14</v>
      </c>
      <c r="C3" s="8">
        <v>0</v>
      </c>
      <c r="D3" s="8">
        <v>1</v>
      </c>
      <c r="E3" s="8">
        <v>0</v>
      </c>
      <c r="F3" s="8">
        <v>0</v>
      </c>
      <c r="G3" s="8">
        <v>0</v>
      </c>
      <c r="H3" s="8">
        <v>3.5</v>
      </c>
      <c r="I3" s="8">
        <v>1</v>
      </c>
      <c r="J3" s="8">
        <v>4</v>
      </c>
      <c r="K3" s="8">
        <v>1</v>
      </c>
      <c r="L3" s="8">
        <v>0</v>
      </c>
      <c r="M3" s="8">
        <v>0</v>
      </c>
      <c r="N3" s="8">
        <v>46</v>
      </c>
      <c r="O3" s="8">
        <v>46</v>
      </c>
      <c r="P3" s="8">
        <v>1</v>
      </c>
      <c r="Q3" s="9">
        <v>0</v>
      </c>
      <c r="R3" s="8">
        <v>1</v>
      </c>
      <c r="S3" s="8">
        <v>0</v>
      </c>
      <c r="T3" s="8">
        <v>0</v>
      </c>
      <c r="U3" s="8">
        <v>1</v>
      </c>
      <c r="V3" s="8">
        <v>2</v>
      </c>
      <c r="W3" s="8">
        <v>14700</v>
      </c>
      <c r="X3" s="8">
        <v>0</v>
      </c>
      <c r="Y3" s="8">
        <v>0</v>
      </c>
      <c r="Z3" s="8">
        <v>0</v>
      </c>
      <c r="AA3" s="8">
        <v>0</v>
      </c>
      <c r="AB3" s="8">
        <v>0.528169014084507</v>
      </c>
      <c r="AC3" s="8">
        <v>206</v>
      </c>
      <c r="AD3" s="8">
        <v>7</v>
      </c>
      <c r="AE3" s="8">
        <v>142</v>
      </c>
      <c r="AF3" s="8">
        <v>94.100000000000009</v>
      </c>
      <c r="AG3" s="8">
        <v>1.3</v>
      </c>
      <c r="AH3" s="8">
        <v>0.5</v>
      </c>
      <c r="AI3" s="8">
        <v>5.7</v>
      </c>
      <c r="AJ3" s="8">
        <v>240.6</v>
      </c>
      <c r="AK3" s="8">
        <v>0.83398058252427187</v>
      </c>
      <c r="AL3" s="8">
        <v>5.3398058252427192E-3</v>
      </c>
      <c r="AM3" s="8">
        <v>0.19271844660194176</v>
      </c>
      <c r="AN3" s="8">
        <v>0.37427184466019414</v>
      </c>
      <c r="AO3" s="8">
        <v>7</v>
      </c>
      <c r="AP3" s="8">
        <v>50</v>
      </c>
      <c r="AQ3" s="8">
        <v>275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1</v>
      </c>
      <c r="AZ3" s="8">
        <v>1</v>
      </c>
      <c r="BA3" s="8">
        <v>1</v>
      </c>
      <c r="BB3" s="8">
        <v>0</v>
      </c>
      <c r="BC3" s="8">
        <v>1</v>
      </c>
      <c r="BD3" s="8">
        <v>1</v>
      </c>
      <c r="BE3" s="8">
        <v>0</v>
      </c>
      <c r="BF3" s="8">
        <v>1</v>
      </c>
      <c r="BG3" s="8">
        <v>0</v>
      </c>
    </row>
    <row r="4" spans="1:59" x14ac:dyDescent="0.15">
      <c r="A4" s="8" t="s">
        <v>1</v>
      </c>
      <c r="B4" s="8" t="s">
        <v>15</v>
      </c>
      <c r="C4" s="8">
        <v>1</v>
      </c>
      <c r="D4" s="8">
        <v>1</v>
      </c>
      <c r="E4" s="8">
        <v>0</v>
      </c>
      <c r="F4" s="8">
        <v>0</v>
      </c>
      <c r="G4" s="8">
        <v>0</v>
      </c>
      <c r="H4" s="8">
        <v>10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43</v>
      </c>
      <c r="O4" s="8">
        <v>43</v>
      </c>
      <c r="P4" s="8">
        <v>1</v>
      </c>
      <c r="Q4" s="9">
        <v>0</v>
      </c>
      <c r="R4" s="8">
        <v>0</v>
      </c>
      <c r="S4" s="8">
        <v>0</v>
      </c>
      <c r="T4" s="8">
        <v>0</v>
      </c>
      <c r="U4" s="8">
        <v>1</v>
      </c>
      <c r="V4" s="8">
        <v>10</v>
      </c>
      <c r="W4" s="8">
        <v>22500</v>
      </c>
      <c r="X4" s="8">
        <v>0</v>
      </c>
      <c r="Y4" s="8">
        <v>0</v>
      </c>
      <c r="Z4" s="8">
        <v>0</v>
      </c>
      <c r="AA4" s="8">
        <v>0</v>
      </c>
      <c r="AB4" s="8">
        <v>3.3458445040214477</v>
      </c>
      <c r="AC4" s="8">
        <v>232.9</v>
      </c>
      <c r="AD4" s="8">
        <v>1</v>
      </c>
      <c r="AE4" s="8">
        <v>373</v>
      </c>
      <c r="AF4" s="8">
        <v>95</v>
      </c>
      <c r="AG4" s="8">
        <v>0</v>
      </c>
      <c r="AH4" s="8">
        <v>0</v>
      </c>
      <c r="AI4" s="8">
        <v>4.6000000000000005</v>
      </c>
      <c r="AJ4" s="8">
        <v>260.3</v>
      </c>
      <c r="AK4" s="8">
        <v>0.79261485616144267</v>
      </c>
      <c r="AL4" s="8">
        <v>4.7230571060541005E-3</v>
      </c>
      <c r="AM4" s="8">
        <v>0.22284242164018891</v>
      </c>
      <c r="AN4" s="8">
        <v>0.35508802060970374</v>
      </c>
      <c r="AO4" s="8">
        <v>1</v>
      </c>
      <c r="AP4" s="8">
        <v>20</v>
      </c>
      <c r="AQ4" s="8">
        <v>275</v>
      </c>
      <c r="AR4" s="8">
        <v>1</v>
      </c>
      <c r="AS4" s="8">
        <v>0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0</v>
      </c>
      <c r="AZ4" s="8">
        <v>1</v>
      </c>
      <c r="BA4" s="8">
        <v>0</v>
      </c>
      <c r="BB4" s="8">
        <v>1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</row>
    <row r="5" spans="1:59" x14ac:dyDescent="0.15">
      <c r="A5" s="8" t="s">
        <v>1</v>
      </c>
      <c r="B5" s="8" t="s">
        <v>16</v>
      </c>
      <c r="C5" s="8">
        <v>1</v>
      </c>
      <c r="D5" s="8">
        <v>1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49</v>
      </c>
      <c r="O5" s="8">
        <v>49</v>
      </c>
      <c r="P5" s="8">
        <v>1</v>
      </c>
      <c r="Q5" s="9">
        <v>0</v>
      </c>
      <c r="R5" s="8">
        <v>0</v>
      </c>
      <c r="S5" s="8">
        <v>0</v>
      </c>
      <c r="T5" s="8">
        <v>0</v>
      </c>
      <c r="U5" s="8">
        <v>1</v>
      </c>
      <c r="V5" s="8">
        <v>9</v>
      </c>
      <c r="W5" s="8">
        <v>0</v>
      </c>
      <c r="X5" s="8">
        <v>0</v>
      </c>
      <c r="Y5" s="8">
        <v>1</v>
      </c>
      <c r="Z5" s="8">
        <v>0</v>
      </c>
      <c r="AA5" s="8">
        <v>0</v>
      </c>
      <c r="AB5" s="8">
        <v>3.3458445040214477</v>
      </c>
      <c r="AC5" s="8">
        <v>232.9</v>
      </c>
      <c r="AD5" s="8">
        <v>0</v>
      </c>
      <c r="AE5" s="8">
        <v>373</v>
      </c>
      <c r="AF5" s="8">
        <v>95</v>
      </c>
      <c r="AG5" s="8">
        <v>0</v>
      </c>
      <c r="AH5" s="8">
        <v>0</v>
      </c>
      <c r="AI5" s="8">
        <v>4.6000000000000005</v>
      </c>
      <c r="AJ5" s="8">
        <v>260.3</v>
      </c>
      <c r="AK5" s="8">
        <v>0.79261485616144267</v>
      </c>
      <c r="AL5" s="8">
        <v>4.7230571060541005E-3</v>
      </c>
      <c r="AM5" s="8">
        <v>0.22284242164018891</v>
      </c>
      <c r="AN5" s="8">
        <v>0.35508802060970374</v>
      </c>
      <c r="AO5" s="8">
        <v>0</v>
      </c>
      <c r="AP5" s="8">
        <v>0</v>
      </c>
      <c r="AQ5" s="8">
        <v>290</v>
      </c>
      <c r="AR5" s="8">
        <v>0</v>
      </c>
      <c r="AS5" s="8">
        <v>1</v>
      </c>
      <c r="AT5" s="8">
        <v>0</v>
      </c>
      <c r="AU5" s="8">
        <v>0</v>
      </c>
      <c r="AV5" s="8">
        <v>0</v>
      </c>
      <c r="AW5" s="8">
        <v>0</v>
      </c>
      <c r="AX5" s="8">
        <v>1</v>
      </c>
      <c r="AY5" s="8">
        <v>1</v>
      </c>
      <c r="AZ5" s="8">
        <v>0</v>
      </c>
      <c r="BA5" s="8">
        <v>1</v>
      </c>
      <c r="BB5" s="8">
        <v>1</v>
      </c>
      <c r="BC5" s="8">
        <v>0</v>
      </c>
      <c r="BD5" s="8">
        <v>1</v>
      </c>
      <c r="BE5" s="8">
        <v>0</v>
      </c>
      <c r="BF5" s="8">
        <v>1</v>
      </c>
      <c r="BG5" s="8">
        <v>0</v>
      </c>
    </row>
    <row r="6" spans="1:59" x14ac:dyDescent="0.15">
      <c r="A6" s="8" t="s">
        <v>1</v>
      </c>
      <c r="B6" s="8" t="s">
        <v>17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5</v>
      </c>
      <c r="I6" s="8">
        <v>1</v>
      </c>
      <c r="J6" s="8">
        <v>3</v>
      </c>
      <c r="K6" s="8">
        <v>1</v>
      </c>
      <c r="L6" s="8">
        <v>0</v>
      </c>
      <c r="M6" s="8">
        <v>0</v>
      </c>
      <c r="N6" s="8">
        <v>32</v>
      </c>
      <c r="O6" s="8">
        <v>32</v>
      </c>
      <c r="P6" s="8">
        <v>1</v>
      </c>
      <c r="Q6" s="9">
        <v>0</v>
      </c>
      <c r="R6" s="8">
        <v>0</v>
      </c>
      <c r="S6" s="8">
        <v>0</v>
      </c>
      <c r="T6" s="8">
        <v>0</v>
      </c>
      <c r="U6" s="8">
        <v>1</v>
      </c>
      <c r="V6" s="8">
        <v>7</v>
      </c>
      <c r="W6" s="8">
        <v>1300</v>
      </c>
      <c r="X6" s="8">
        <v>0</v>
      </c>
      <c r="Y6" s="8">
        <v>1</v>
      </c>
      <c r="Z6" s="8">
        <v>0</v>
      </c>
      <c r="AA6" s="8">
        <v>0</v>
      </c>
      <c r="AB6" s="8">
        <v>3.3458445040214477</v>
      </c>
      <c r="AC6" s="8">
        <v>232.9</v>
      </c>
      <c r="AD6" s="8">
        <v>1</v>
      </c>
      <c r="AE6" s="8">
        <v>373</v>
      </c>
      <c r="AF6" s="8">
        <v>95</v>
      </c>
      <c r="AG6" s="8">
        <v>0</v>
      </c>
      <c r="AH6" s="8">
        <v>0</v>
      </c>
      <c r="AI6" s="8">
        <v>4.6000000000000005</v>
      </c>
      <c r="AJ6" s="8">
        <v>260.3</v>
      </c>
      <c r="AK6" s="8">
        <v>0.79261485616144267</v>
      </c>
      <c r="AL6" s="8">
        <v>4.7230571060541005E-3</v>
      </c>
      <c r="AM6" s="8">
        <v>0.22284242164018891</v>
      </c>
      <c r="AN6" s="8">
        <v>0.35508802060970374</v>
      </c>
      <c r="AO6" s="8">
        <v>1</v>
      </c>
      <c r="AP6" s="8">
        <v>20</v>
      </c>
      <c r="AQ6" s="8">
        <v>275</v>
      </c>
      <c r="AR6" s="8">
        <v>0</v>
      </c>
      <c r="AS6" s="8">
        <v>1</v>
      </c>
      <c r="AT6" s="8">
        <v>1</v>
      </c>
      <c r="AU6" s="8">
        <v>0</v>
      </c>
      <c r="AV6" s="8">
        <v>0</v>
      </c>
      <c r="AW6" s="8">
        <v>1</v>
      </c>
      <c r="AX6" s="8">
        <v>0</v>
      </c>
      <c r="AY6" s="8">
        <v>1</v>
      </c>
      <c r="AZ6" s="8">
        <v>1</v>
      </c>
      <c r="BA6" s="8">
        <v>1</v>
      </c>
      <c r="BB6" s="8">
        <v>1</v>
      </c>
      <c r="BC6" s="8">
        <v>1</v>
      </c>
      <c r="BD6" s="8">
        <v>1</v>
      </c>
      <c r="BE6" s="8">
        <v>0</v>
      </c>
      <c r="BF6" s="8">
        <v>1</v>
      </c>
      <c r="BG6" s="8">
        <v>0</v>
      </c>
    </row>
    <row r="7" spans="1:59" x14ac:dyDescent="0.15">
      <c r="A7" s="8" t="s">
        <v>1</v>
      </c>
      <c r="B7" s="8" t="s">
        <v>18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2.2000000000000002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42</v>
      </c>
      <c r="O7" s="8">
        <v>42</v>
      </c>
      <c r="P7" s="8">
        <v>1</v>
      </c>
      <c r="Q7" s="9">
        <v>0</v>
      </c>
      <c r="R7" s="8">
        <v>0</v>
      </c>
      <c r="S7" s="8">
        <v>0</v>
      </c>
      <c r="T7" s="8">
        <v>0</v>
      </c>
      <c r="U7" s="8">
        <v>0</v>
      </c>
      <c r="V7" s="8">
        <v>9</v>
      </c>
      <c r="W7" s="8">
        <v>4950</v>
      </c>
      <c r="X7" s="8">
        <v>1</v>
      </c>
      <c r="Y7" s="8">
        <v>0</v>
      </c>
      <c r="Z7" s="8">
        <v>0</v>
      </c>
      <c r="AA7" s="8">
        <v>0</v>
      </c>
      <c r="AB7" s="8">
        <v>3.3458445040214477</v>
      </c>
      <c r="AC7" s="8">
        <v>232.9</v>
      </c>
      <c r="AD7" s="8">
        <v>85</v>
      </c>
      <c r="AE7" s="8">
        <v>373</v>
      </c>
      <c r="AF7" s="8">
        <v>95</v>
      </c>
      <c r="AG7" s="8">
        <v>0</v>
      </c>
      <c r="AH7" s="8">
        <v>0</v>
      </c>
      <c r="AI7" s="8">
        <v>4.6000000000000005</v>
      </c>
      <c r="AJ7" s="8">
        <v>260.3</v>
      </c>
      <c r="AK7" s="8">
        <v>0.79261485616144267</v>
      </c>
      <c r="AL7" s="8">
        <v>4.7230571060541005E-3</v>
      </c>
      <c r="AM7" s="8">
        <v>0.22284242164018891</v>
      </c>
      <c r="AN7" s="8">
        <v>0.35508802060970374</v>
      </c>
      <c r="AO7" s="8">
        <v>85</v>
      </c>
      <c r="AP7" s="8">
        <v>85</v>
      </c>
      <c r="AQ7" s="8">
        <v>210</v>
      </c>
      <c r="AR7" s="8">
        <v>0</v>
      </c>
      <c r="AS7" s="8">
        <v>1</v>
      </c>
      <c r="AT7" s="8">
        <v>1</v>
      </c>
      <c r="AU7" s="8">
        <v>0</v>
      </c>
      <c r="AV7" s="8">
        <v>0</v>
      </c>
      <c r="AW7" s="8">
        <v>1</v>
      </c>
      <c r="AX7" s="8">
        <v>1</v>
      </c>
      <c r="AY7" s="8">
        <v>1</v>
      </c>
      <c r="AZ7" s="8">
        <v>1</v>
      </c>
      <c r="BA7" s="8">
        <v>1</v>
      </c>
      <c r="BB7" s="8">
        <v>0</v>
      </c>
      <c r="BC7" s="8">
        <v>0</v>
      </c>
      <c r="BD7" s="8">
        <v>1</v>
      </c>
      <c r="BE7" s="8">
        <v>0</v>
      </c>
      <c r="BF7" s="8">
        <v>1</v>
      </c>
      <c r="BG7" s="8">
        <v>0</v>
      </c>
    </row>
    <row r="8" spans="1:59" x14ac:dyDescent="0.15">
      <c r="A8" s="8" t="s">
        <v>2</v>
      </c>
      <c r="B8" s="8" t="s">
        <v>19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0.75</v>
      </c>
      <c r="I8" s="8">
        <v>1</v>
      </c>
      <c r="J8" s="8">
        <v>0</v>
      </c>
      <c r="K8" s="8">
        <v>0</v>
      </c>
      <c r="L8" s="8">
        <v>0</v>
      </c>
      <c r="M8" s="8">
        <v>0</v>
      </c>
      <c r="N8" s="8">
        <v>42</v>
      </c>
      <c r="O8" s="8">
        <v>42</v>
      </c>
      <c r="P8" s="8">
        <v>1</v>
      </c>
      <c r="Q8" s="9">
        <v>0</v>
      </c>
      <c r="R8" s="8">
        <v>0</v>
      </c>
      <c r="S8" s="8">
        <v>0</v>
      </c>
      <c r="T8" s="8">
        <v>0</v>
      </c>
      <c r="U8" s="8">
        <v>1</v>
      </c>
      <c r="V8" s="8">
        <v>9</v>
      </c>
      <c r="W8" s="8">
        <v>3050</v>
      </c>
      <c r="X8" s="8">
        <v>1</v>
      </c>
      <c r="Y8" s="8">
        <v>0</v>
      </c>
      <c r="Z8" s="8">
        <v>0</v>
      </c>
      <c r="AA8" s="8">
        <v>1</v>
      </c>
      <c r="AB8" s="8">
        <v>2.6566523605150216</v>
      </c>
      <c r="AC8" s="8">
        <v>135.4</v>
      </c>
      <c r="AD8" s="8">
        <v>30</v>
      </c>
      <c r="AE8" s="8">
        <v>233</v>
      </c>
      <c r="AF8" s="8">
        <v>96.2</v>
      </c>
      <c r="AG8" s="8">
        <v>1.7</v>
      </c>
      <c r="AH8" s="8">
        <v>3.8000000000000003</v>
      </c>
      <c r="AI8" s="8">
        <v>3.5</v>
      </c>
      <c r="AJ8" s="8">
        <v>180.70000000000002</v>
      </c>
      <c r="AK8" s="8">
        <v>0.95199409158050219</v>
      </c>
      <c r="AL8" s="8">
        <v>5.9084194977843431E-3</v>
      </c>
      <c r="AM8" s="8">
        <v>6.9423929098966025E-2</v>
      </c>
      <c r="AN8" s="8">
        <v>0.41137370753323488</v>
      </c>
      <c r="AO8" s="8">
        <v>30</v>
      </c>
      <c r="AP8" s="8">
        <v>90</v>
      </c>
      <c r="AQ8" s="8">
        <v>185</v>
      </c>
      <c r="AR8" s="8">
        <v>1</v>
      </c>
      <c r="AS8" s="8">
        <v>1</v>
      </c>
      <c r="AT8" s="8">
        <v>1</v>
      </c>
      <c r="AU8" s="8">
        <v>1</v>
      </c>
      <c r="AV8" s="8">
        <v>0</v>
      </c>
      <c r="AW8" s="8">
        <v>0</v>
      </c>
      <c r="AX8" s="8">
        <v>1</v>
      </c>
      <c r="AY8" s="8">
        <v>0</v>
      </c>
      <c r="AZ8" s="8">
        <v>1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1</v>
      </c>
      <c r="BG8" s="8">
        <v>0</v>
      </c>
    </row>
    <row r="9" spans="1:59" x14ac:dyDescent="0.15">
      <c r="A9" s="8" t="s">
        <v>2</v>
      </c>
      <c r="B9" s="8" t="s">
        <v>20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60</v>
      </c>
      <c r="O9" s="8">
        <v>60</v>
      </c>
      <c r="P9" s="8">
        <v>1</v>
      </c>
      <c r="Q9" s="9">
        <v>0</v>
      </c>
      <c r="R9" s="8">
        <v>1</v>
      </c>
      <c r="S9" s="8">
        <v>0</v>
      </c>
      <c r="T9" s="8">
        <v>0</v>
      </c>
      <c r="U9" s="8">
        <v>1</v>
      </c>
      <c r="V9" s="8">
        <v>7</v>
      </c>
      <c r="W9" s="8">
        <v>0</v>
      </c>
      <c r="X9" s="8">
        <v>1</v>
      </c>
      <c r="Y9" s="8">
        <v>0</v>
      </c>
      <c r="Z9" s="8">
        <v>0</v>
      </c>
      <c r="AA9" s="8">
        <v>1</v>
      </c>
      <c r="AB9" s="8">
        <v>2.6566523605150216</v>
      </c>
      <c r="AC9" s="8">
        <v>135.4</v>
      </c>
      <c r="AD9" s="8">
        <v>0</v>
      </c>
      <c r="AE9" s="8">
        <v>233</v>
      </c>
      <c r="AF9" s="8">
        <v>96.2</v>
      </c>
      <c r="AG9" s="8">
        <v>1.7</v>
      </c>
      <c r="AH9" s="8">
        <v>3.8000000000000003</v>
      </c>
      <c r="AI9" s="8">
        <v>3.5</v>
      </c>
      <c r="AJ9" s="8">
        <v>180.70000000000002</v>
      </c>
      <c r="AK9" s="8">
        <v>0.95199409158050219</v>
      </c>
      <c r="AL9" s="8">
        <v>5.9084194977843431E-3</v>
      </c>
      <c r="AM9" s="8">
        <v>6.9423929098966025E-2</v>
      </c>
      <c r="AN9" s="8">
        <v>0.41137370753323488</v>
      </c>
      <c r="AO9" s="8">
        <v>0</v>
      </c>
      <c r="AP9" s="8">
        <v>125</v>
      </c>
      <c r="AQ9" s="8">
        <v>150</v>
      </c>
      <c r="AR9" s="8">
        <v>1</v>
      </c>
      <c r="AS9" s="8">
        <v>0</v>
      </c>
      <c r="AT9" s="8">
        <v>1</v>
      </c>
      <c r="AU9" s="8">
        <v>1</v>
      </c>
      <c r="AV9" s="8">
        <v>0</v>
      </c>
      <c r="AW9" s="8">
        <v>0</v>
      </c>
      <c r="AX9" s="8">
        <v>1</v>
      </c>
      <c r="AY9" s="8">
        <v>0</v>
      </c>
      <c r="AZ9" s="8">
        <v>1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1</v>
      </c>
      <c r="BG9" s="8">
        <v>1</v>
      </c>
    </row>
    <row r="10" spans="1:59" x14ac:dyDescent="0.15">
      <c r="A10" s="8" t="s">
        <v>2</v>
      </c>
      <c r="B10" s="8" t="s">
        <v>21</v>
      </c>
      <c r="C10" s="8">
        <v>0</v>
      </c>
      <c r="D10" s="8">
        <v>1</v>
      </c>
      <c r="E10" s="8">
        <v>0</v>
      </c>
      <c r="F10" s="8">
        <v>0</v>
      </c>
      <c r="G10" s="8">
        <v>1</v>
      </c>
      <c r="H10" s="8">
        <v>1</v>
      </c>
      <c r="I10" s="8">
        <v>1</v>
      </c>
      <c r="J10" s="8">
        <v>0</v>
      </c>
      <c r="K10" s="8">
        <v>0</v>
      </c>
      <c r="L10" s="8">
        <v>0</v>
      </c>
      <c r="M10" s="8">
        <v>0</v>
      </c>
      <c r="N10" s="8">
        <v>66</v>
      </c>
      <c r="O10" s="8">
        <v>66</v>
      </c>
      <c r="P10" s="8">
        <v>1</v>
      </c>
      <c r="Q10" s="9">
        <v>0</v>
      </c>
      <c r="R10" s="8">
        <v>0</v>
      </c>
      <c r="S10" s="8">
        <v>0</v>
      </c>
      <c r="T10" s="8">
        <v>0</v>
      </c>
      <c r="U10" s="8">
        <v>1</v>
      </c>
      <c r="V10" s="8">
        <v>15</v>
      </c>
      <c r="W10" s="8">
        <v>4000</v>
      </c>
      <c r="X10" s="8">
        <v>1</v>
      </c>
      <c r="Y10" s="8">
        <v>0</v>
      </c>
      <c r="Z10" s="8">
        <v>0</v>
      </c>
      <c r="AA10" s="8">
        <v>1</v>
      </c>
      <c r="AB10" s="8">
        <v>2.6566523605150216</v>
      </c>
      <c r="AC10" s="8">
        <v>135.4</v>
      </c>
      <c r="AD10" s="8">
        <v>0</v>
      </c>
      <c r="AE10" s="8">
        <v>233</v>
      </c>
      <c r="AF10" s="8">
        <v>96.2</v>
      </c>
      <c r="AG10" s="8">
        <v>1.7</v>
      </c>
      <c r="AH10" s="8">
        <v>3.8000000000000003</v>
      </c>
      <c r="AI10" s="8">
        <v>3.5</v>
      </c>
      <c r="AJ10" s="8">
        <v>180.70000000000002</v>
      </c>
      <c r="AK10" s="8">
        <v>0.95199409158050219</v>
      </c>
      <c r="AL10" s="8">
        <v>5.9084194977843431E-3</v>
      </c>
      <c r="AM10" s="8">
        <v>6.9423929098966025E-2</v>
      </c>
      <c r="AN10" s="8">
        <v>0.41137370753323488</v>
      </c>
      <c r="AO10" s="8">
        <v>0</v>
      </c>
      <c r="AP10" s="8">
        <v>125</v>
      </c>
      <c r="AQ10" s="8">
        <v>150</v>
      </c>
      <c r="AR10" s="8">
        <v>1</v>
      </c>
      <c r="AS10" s="8">
        <v>0</v>
      </c>
      <c r="AT10" s="8">
        <v>1</v>
      </c>
      <c r="AU10" s="8">
        <v>1</v>
      </c>
      <c r="AV10" s="8">
        <v>0</v>
      </c>
      <c r="AW10" s="8">
        <v>0</v>
      </c>
      <c r="AX10" s="8">
        <v>1</v>
      </c>
      <c r="AY10" s="8">
        <v>0</v>
      </c>
      <c r="AZ10" s="8">
        <v>1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1</v>
      </c>
      <c r="BG10" s="8">
        <v>1</v>
      </c>
    </row>
    <row r="11" spans="1:59" x14ac:dyDescent="0.15">
      <c r="A11" s="8" t="s">
        <v>3</v>
      </c>
      <c r="B11" s="8" t="s">
        <v>22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0.375</v>
      </c>
      <c r="K11" s="8">
        <v>1</v>
      </c>
      <c r="L11" s="8">
        <v>0</v>
      </c>
      <c r="M11" s="8">
        <v>0</v>
      </c>
      <c r="N11" s="8">
        <v>30</v>
      </c>
      <c r="O11" s="8">
        <v>30</v>
      </c>
      <c r="P11" s="8">
        <v>0</v>
      </c>
      <c r="Q11" s="9">
        <v>1</v>
      </c>
      <c r="R11" s="8">
        <v>1</v>
      </c>
      <c r="S11" s="8">
        <v>1</v>
      </c>
      <c r="T11" s="8">
        <v>1</v>
      </c>
      <c r="U11" s="8">
        <v>1</v>
      </c>
      <c r="V11" s="8">
        <v>0</v>
      </c>
      <c r="W11" s="8">
        <v>0</v>
      </c>
      <c r="X11" s="8">
        <v>1</v>
      </c>
      <c r="Y11" s="8">
        <v>0</v>
      </c>
      <c r="Z11" s="8">
        <v>0</v>
      </c>
      <c r="AA11" s="8">
        <v>7</v>
      </c>
      <c r="AB11" s="8">
        <v>-6.6050955414012735</v>
      </c>
      <c r="AC11" s="8">
        <v>278</v>
      </c>
      <c r="AD11" s="8">
        <v>0</v>
      </c>
      <c r="AE11" s="8">
        <v>314</v>
      </c>
      <c r="AF11" s="8">
        <v>78.2</v>
      </c>
      <c r="AG11" s="8">
        <v>2.7</v>
      </c>
      <c r="AH11" s="8">
        <v>14.200000000000001</v>
      </c>
      <c r="AI11" s="8">
        <v>4</v>
      </c>
      <c r="AJ11" s="8">
        <v>255.6</v>
      </c>
      <c r="AK11" s="8">
        <v>0.59820143884892085</v>
      </c>
      <c r="AL11" s="8">
        <v>2.8776978417266189E-2</v>
      </c>
      <c r="AM11" s="8">
        <v>0.28561151079136693</v>
      </c>
      <c r="AN11" s="8">
        <v>0.24352517985611513</v>
      </c>
      <c r="AO11" s="8">
        <v>15</v>
      </c>
      <c r="AP11" s="8">
        <v>0</v>
      </c>
      <c r="AQ11" s="8">
        <v>83</v>
      </c>
      <c r="AR11" s="8">
        <v>0</v>
      </c>
      <c r="AS11" s="8">
        <v>1</v>
      </c>
      <c r="AT11" s="8">
        <v>0</v>
      </c>
      <c r="AU11" s="8">
        <v>0</v>
      </c>
      <c r="AV11" s="8">
        <v>0</v>
      </c>
      <c r="AW11" s="8">
        <v>0</v>
      </c>
      <c r="AX11" s="8">
        <v>1</v>
      </c>
      <c r="AY11" s="8">
        <v>1</v>
      </c>
      <c r="AZ11" s="8">
        <v>1</v>
      </c>
      <c r="BA11" s="8">
        <v>1</v>
      </c>
      <c r="BB11" s="8">
        <v>0</v>
      </c>
      <c r="BC11" s="8">
        <v>0</v>
      </c>
      <c r="BD11" s="8">
        <v>1</v>
      </c>
      <c r="BE11" s="8">
        <v>0</v>
      </c>
      <c r="BF11" s="8">
        <v>1</v>
      </c>
      <c r="BG11" s="8">
        <v>0</v>
      </c>
    </row>
    <row r="12" spans="1:59" x14ac:dyDescent="0.15">
      <c r="A12" s="8" t="s">
        <v>3</v>
      </c>
      <c r="B12" s="8" t="s">
        <v>23</v>
      </c>
      <c r="C12" s="8">
        <v>1</v>
      </c>
      <c r="D12" s="8">
        <v>0</v>
      </c>
      <c r="E12" s="8">
        <v>0</v>
      </c>
      <c r="F12" s="8">
        <v>0</v>
      </c>
      <c r="G12" s="8">
        <v>0</v>
      </c>
      <c r="H12" s="8">
        <v>3.5</v>
      </c>
      <c r="I12" s="8">
        <v>1</v>
      </c>
      <c r="J12" s="8">
        <v>0</v>
      </c>
      <c r="K12" s="8">
        <v>0</v>
      </c>
      <c r="L12" s="8">
        <v>0</v>
      </c>
      <c r="M12" s="8">
        <v>0</v>
      </c>
      <c r="N12" s="8">
        <v>33</v>
      </c>
      <c r="O12" s="8">
        <v>33</v>
      </c>
      <c r="P12" s="8">
        <v>0</v>
      </c>
      <c r="Q12" s="9">
        <v>0</v>
      </c>
      <c r="R12" s="8">
        <v>0</v>
      </c>
      <c r="S12" s="8">
        <v>0</v>
      </c>
      <c r="T12" s="8">
        <v>1</v>
      </c>
      <c r="U12" s="8">
        <v>1</v>
      </c>
      <c r="V12" s="8">
        <v>10</v>
      </c>
      <c r="W12" s="8">
        <v>1050</v>
      </c>
      <c r="X12" s="8">
        <v>0</v>
      </c>
      <c r="Y12" s="8">
        <v>1</v>
      </c>
      <c r="Z12" s="8">
        <v>0</v>
      </c>
      <c r="AA12" s="8">
        <v>7</v>
      </c>
      <c r="AB12" s="8">
        <v>-6.6050955414012735</v>
      </c>
      <c r="AC12" s="8">
        <v>278</v>
      </c>
      <c r="AD12" s="8">
        <v>117</v>
      </c>
      <c r="AE12" s="8">
        <v>314</v>
      </c>
      <c r="AF12" s="8">
        <v>78.2</v>
      </c>
      <c r="AG12" s="8">
        <v>2.7</v>
      </c>
      <c r="AH12" s="8">
        <v>14.200000000000001</v>
      </c>
      <c r="AI12" s="8">
        <v>4</v>
      </c>
      <c r="AJ12" s="8">
        <v>255.6</v>
      </c>
      <c r="AK12" s="8">
        <v>0.59820143884892085</v>
      </c>
      <c r="AL12" s="8">
        <v>2.8776978417266189E-2</v>
      </c>
      <c r="AM12" s="8">
        <v>0.28561151079136693</v>
      </c>
      <c r="AN12" s="8">
        <v>0.24352517985611513</v>
      </c>
      <c r="AO12" s="8">
        <v>135</v>
      </c>
      <c r="AP12" s="8">
        <v>130</v>
      </c>
      <c r="AQ12" s="8">
        <v>205</v>
      </c>
      <c r="AR12" s="8">
        <v>0</v>
      </c>
      <c r="AS12" s="8">
        <v>0</v>
      </c>
      <c r="AT12" s="8">
        <v>1</v>
      </c>
      <c r="AU12" s="8">
        <v>1</v>
      </c>
      <c r="AV12" s="8">
        <v>1</v>
      </c>
      <c r="AW12" s="8">
        <v>1</v>
      </c>
      <c r="AX12" s="8">
        <v>0</v>
      </c>
      <c r="AY12" s="8">
        <v>0</v>
      </c>
      <c r="AZ12" s="8">
        <v>0</v>
      </c>
      <c r="BA12" s="8">
        <v>0</v>
      </c>
      <c r="BB12" s="8">
        <v>1</v>
      </c>
      <c r="BC12" s="8">
        <v>1</v>
      </c>
      <c r="BD12" s="8">
        <v>0</v>
      </c>
      <c r="BE12" s="8">
        <v>1</v>
      </c>
      <c r="BF12" s="8">
        <v>0</v>
      </c>
      <c r="BG12" s="8">
        <v>1</v>
      </c>
    </row>
    <row r="13" spans="1:59" x14ac:dyDescent="0.15">
      <c r="A13" s="8" t="s">
        <v>3</v>
      </c>
      <c r="B13" s="8" t="s">
        <v>24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49</v>
      </c>
      <c r="O13" s="8">
        <v>49</v>
      </c>
      <c r="P13" s="8">
        <v>1</v>
      </c>
      <c r="Q13" s="9">
        <v>0</v>
      </c>
      <c r="R13" s="8">
        <v>0</v>
      </c>
      <c r="S13" s="8">
        <v>0</v>
      </c>
      <c r="T13" s="8">
        <v>0</v>
      </c>
      <c r="U13" s="8">
        <v>0</v>
      </c>
      <c r="V13" s="8">
        <v>6</v>
      </c>
      <c r="W13" s="8">
        <v>0</v>
      </c>
      <c r="X13" s="8">
        <v>0</v>
      </c>
      <c r="Y13" s="8">
        <v>0</v>
      </c>
      <c r="Z13" s="8">
        <v>0</v>
      </c>
      <c r="AA13" s="8">
        <v>7</v>
      </c>
      <c r="AB13" s="8">
        <v>-6.6050955414012735</v>
      </c>
      <c r="AC13" s="8">
        <v>278</v>
      </c>
      <c r="AD13" s="8">
        <v>117</v>
      </c>
      <c r="AE13" s="8">
        <v>314</v>
      </c>
      <c r="AF13" s="8">
        <v>78.2</v>
      </c>
      <c r="AG13" s="8">
        <v>2.7</v>
      </c>
      <c r="AH13" s="8">
        <v>14.200000000000001</v>
      </c>
      <c r="AI13" s="8">
        <v>4</v>
      </c>
      <c r="AJ13" s="8">
        <v>255.6</v>
      </c>
      <c r="AK13" s="8">
        <v>0.59820143884892085</v>
      </c>
      <c r="AL13" s="8">
        <v>2.8776978417266189E-2</v>
      </c>
      <c r="AM13" s="8">
        <v>0.28561151079136693</v>
      </c>
      <c r="AN13" s="8">
        <v>0.24352517985611513</v>
      </c>
      <c r="AO13" s="8">
        <v>135</v>
      </c>
      <c r="AP13" s="8">
        <v>130</v>
      </c>
      <c r="AQ13" s="8">
        <v>205</v>
      </c>
      <c r="AR13" s="8">
        <v>0</v>
      </c>
      <c r="AS13" s="8">
        <v>0</v>
      </c>
      <c r="AT13" s="8">
        <v>1</v>
      </c>
      <c r="AU13" s="8">
        <v>1</v>
      </c>
      <c r="AV13" s="8">
        <v>1</v>
      </c>
      <c r="AW13" s="8">
        <v>1</v>
      </c>
      <c r="AX13" s="8">
        <v>0</v>
      </c>
      <c r="AY13" s="8">
        <v>0</v>
      </c>
      <c r="AZ13" s="8">
        <v>0</v>
      </c>
      <c r="BA13" s="8">
        <v>0</v>
      </c>
      <c r="BB13" s="8">
        <v>1</v>
      </c>
      <c r="BC13" s="8">
        <v>1</v>
      </c>
      <c r="BD13" s="8">
        <v>0</v>
      </c>
      <c r="BE13" s="8">
        <v>1</v>
      </c>
      <c r="BF13" s="8">
        <v>0</v>
      </c>
      <c r="BG13" s="8">
        <v>1</v>
      </c>
    </row>
    <row r="14" spans="1:59" x14ac:dyDescent="0.15">
      <c r="A14" s="8" t="s">
        <v>4</v>
      </c>
      <c r="B14" s="8" t="s">
        <v>25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5.0000000000000001E-3</v>
      </c>
      <c r="I14" s="8">
        <v>1</v>
      </c>
      <c r="J14" s="8">
        <v>0</v>
      </c>
      <c r="K14" s="8">
        <v>0</v>
      </c>
      <c r="L14" s="8">
        <v>0</v>
      </c>
      <c r="M14" s="8">
        <v>0</v>
      </c>
      <c r="N14" s="8">
        <v>42</v>
      </c>
      <c r="O14" s="8">
        <v>42</v>
      </c>
      <c r="P14" s="8">
        <v>0</v>
      </c>
      <c r="Q14" s="9">
        <v>0</v>
      </c>
      <c r="R14" s="8">
        <v>1</v>
      </c>
      <c r="S14" s="8">
        <v>1</v>
      </c>
      <c r="T14" s="8">
        <v>1</v>
      </c>
      <c r="U14" s="8">
        <v>0</v>
      </c>
      <c r="V14" s="8">
        <v>7</v>
      </c>
      <c r="W14" s="8">
        <v>5</v>
      </c>
      <c r="X14" s="8">
        <v>0</v>
      </c>
      <c r="Y14" s="8">
        <v>0</v>
      </c>
      <c r="Z14" s="8">
        <v>0</v>
      </c>
      <c r="AA14" s="8">
        <v>7</v>
      </c>
      <c r="AB14" s="8">
        <v>0.28823529411764703</v>
      </c>
      <c r="AC14" s="8">
        <v>340.8</v>
      </c>
      <c r="AD14" s="8">
        <v>0</v>
      </c>
      <c r="AE14" s="8">
        <v>170</v>
      </c>
      <c r="AF14" s="8">
        <v>59.1</v>
      </c>
      <c r="AG14" s="8">
        <v>2.4</v>
      </c>
      <c r="AH14" s="8">
        <v>16</v>
      </c>
      <c r="AI14" s="8">
        <v>6</v>
      </c>
      <c r="AJ14" s="8">
        <v>190.8</v>
      </c>
      <c r="AK14" s="8">
        <v>0.12705399061032863</v>
      </c>
      <c r="AL14" s="8">
        <v>5.4870892018779337E-2</v>
      </c>
      <c r="AM14" s="8">
        <v>0.46537558685446007</v>
      </c>
      <c r="AN14" s="8">
        <v>8.0105633802816906E-2</v>
      </c>
      <c r="AO14" s="8">
        <v>40</v>
      </c>
      <c r="AP14" s="8">
        <v>33</v>
      </c>
      <c r="AQ14" s="8">
        <v>33</v>
      </c>
      <c r="AR14" s="8">
        <v>1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1</v>
      </c>
      <c r="AZ14" s="8">
        <v>1</v>
      </c>
      <c r="BA14" s="8">
        <v>1</v>
      </c>
      <c r="BB14" s="8">
        <v>0</v>
      </c>
      <c r="BC14" s="8">
        <v>1</v>
      </c>
      <c r="BD14" s="8">
        <v>1</v>
      </c>
      <c r="BE14" s="8">
        <v>0</v>
      </c>
      <c r="BF14" s="8">
        <v>1</v>
      </c>
      <c r="BG14" s="8">
        <v>1</v>
      </c>
    </row>
    <row r="15" spans="1:59" x14ac:dyDescent="0.15">
      <c r="A15" s="8" t="s">
        <v>4</v>
      </c>
      <c r="B15" s="8" t="s">
        <v>26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>
        <v>1</v>
      </c>
      <c r="I15" s="8">
        <v>1</v>
      </c>
      <c r="J15" s="8">
        <v>0</v>
      </c>
      <c r="K15" s="8">
        <v>0</v>
      </c>
      <c r="L15" s="8">
        <v>0</v>
      </c>
      <c r="M15" s="8">
        <v>0</v>
      </c>
      <c r="N15" s="8">
        <v>27</v>
      </c>
      <c r="O15" s="8">
        <v>27</v>
      </c>
      <c r="P15" s="8">
        <v>0</v>
      </c>
      <c r="Q15" s="9">
        <v>0</v>
      </c>
      <c r="R15" s="8">
        <v>1</v>
      </c>
      <c r="S15" s="8">
        <v>1</v>
      </c>
      <c r="T15" s="8">
        <v>1</v>
      </c>
      <c r="U15" s="8">
        <v>0</v>
      </c>
      <c r="V15" s="8">
        <v>0</v>
      </c>
      <c r="W15" s="8">
        <v>2600</v>
      </c>
      <c r="X15" s="8">
        <v>1</v>
      </c>
      <c r="Y15" s="8">
        <v>0</v>
      </c>
      <c r="Z15" s="8">
        <v>0</v>
      </c>
      <c r="AA15" s="8">
        <v>7</v>
      </c>
      <c r="AB15" s="8">
        <v>0.28823529411764703</v>
      </c>
      <c r="AC15" s="8">
        <v>340.8</v>
      </c>
      <c r="AD15" s="8">
        <v>0</v>
      </c>
      <c r="AE15" s="8">
        <v>170</v>
      </c>
      <c r="AF15" s="8">
        <v>59.1</v>
      </c>
      <c r="AG15" s="8">
        <v>2.4</v>
      </c>
      <c r="AH15" s="8">
        <v>16</v>
      </c>
      <c r="AI15" s="8">
        <v>6</v>
      </c>
      <c r="AJ15" s="8">
        <v>190.8</v>
      </c>
      <c r="AK15" s="8">
        <v>0.12705399061032863</v>
      </c>
      <c r="AL15" s="8">
        <v>5.4870892018779337E-2</v>
      </c>
      <c r="AM15" s="8">
        <v>0.46537558685446007</v>
      </c>
      <c r="AN15" s="8">
        <v>8.0105633802816906E-2</v>
      </c>
      <c r="AO15" s="8">
        <v>0</v>
      </c>
      <c r="AP15" s="8">
        <v>68</v>
      </c>
      <c r="AQ15" s="8">
        <v>68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1</v>
      </c>
      <c r="AZ15" s="8">
        <v>1</v>
      </c>
      <c r="BA15" s="8">
        <v>1</v>
      </c>
      <c r="BB15" s="8">
        <v>0</v>
      </c>
      <c r="BC15" s="8">
        <v>1</v>
      </c>
      <c r="BD15" s="8">
        <v>1</v>
      </c>
      <c r="BE15" s="8">
        <v>0</v>
      </c>
      <c r="BF15" s="8">
        <v>1</v>
      </c>
      <c r="BG15" s="8">
        <v>0</v>
      </c>
    </row>
    <row r="16" spans="1:59" x14ac:dyDescent="0.15">
      <c r="A16" s="8" t="s">
        <v>4</v>
      </c>
      <c r="B16" s="8" t="s">
        <v>27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64</v>
      </c>
      <c r="O16" s="8">
        <v>64</v>
      </c>
      <c r="P16" s="8">
        <v>0</v>
      </c>
      <c r="Q16" s="9">
        <v>1</v>
      </c>
      <c r="R16" s="8">
        <v>1</v>
      </c>
      <c r="S16" s="8">
        <v>1</v>
      </c>
      <c r="T16" s="8">
        <v>1</v>
      </c>
      <c r="U16" s="8">
        <v>1</v>
      </c>
      <c r="V16" s="8">
        <v>13</v>
      </c>
      <c r="W16" s="8">
        <v>0</v>
      </c>
      <c r="X16" s="8">
        <v>0</v>
      </c>
      <c r="Y16" s="8">
        <v>1</v>
      </c>
      <c r="Z16" s="8">
        <v>0</v>
      </c>
      <c r="AA16" s="8">
        <v>7</v>
      </c>
      <c r="AB16" s="8">
        <v>0.28823529411764703</v>
      </c>
      <c r="AC16" s="8">
        <v>340.8</v>
      </c>
      <c r="AD16" s="8">
        <v>17</v>
      </c>
      <c r="AE16" s="8">
        <v>170</v>
      </c>
      <c r="AF16" s="8">
        <v>59.1</v>
      </c>
      <c r="AG16" s="8">
        <v>2.4</v>
      </c>
      <c r="AH16" s="8">
        <v>16</v>
      </c>
      <c r="AI16" s="8">
        <v>6</v>
      </c>
      <c r="AJ16" s="8">
        <v>190.8</v>
      </c>
      <c r="AK16" s="8">
        <v>0.12705399061032863</v>
      </c>
      <c r="AL16" s="8">
        <v>5.4870892018779337E-2</v>
      </c>
      <c r="AM16" s="8">
        <v>0.46537558685446007</v>
      </c>
      <c r="AN16" s="8">
        <v>8.0105633802816906E-2</v>
      </c>
      <c r="AO16" s="8">
        <v>17</v>
      </c>
      <c r="AP16" s="8">
        <v>75</v>
      </c>
      <c r="AQ16" s="8">
        <v>75</v>
      </c>
      <c r="AR16" s="8">
        <v>1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1</v>
      </c>
      <c r="AZ16" s="8">
        <v>1</v>
      </c>
      <c r="BA16" s="8">
        <v>1</v>
      </c>
      <c r="BB16" s="8">
        <v>0</v>
      </c>
      <c r="BC16" s="8">
        <v>1</v>
      </c>
      <c r="BD16" s="8">
        <v>1</v>
      </c>
      <c r="BE16" s="8">
        <v>0</v>
      </c>
      <c r="BF16" s="8">
        <v>1</v>
      </c>
      <c r="BG16" s="8">
        <v>1</v>
      </c>
    </row>
    <row r="17" spans="1:59" x14ac:dyDescent="0.15">
      <c r="A17" s="8" t="s">
        <v>4</v>
      </c>
      <c r="B17" s="8" t="s">
        <v>28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42</v>
      </c>
      <c r="O17" s="8">
        <v>42</v>
      </c>
      <c r="P17" s="8">
        <v>0</v>
      </c>
      <c r="Q17" s="9">
        <v>1</v>
      </c>
      <c r="R17" s="8">
        <v>0</v>
      </c>
      <c r="S17" s="8">
        <v>0</v>
      </c>
      <c r="T17" s="8">
        <v>0</v>
      </c>
      <c r="U17" s="8">
        <v>0</v>
      </c>
      <c r="V17" s="8">
        <v>2</v>
      </c>
      <c r="W17" s="8">
        <v>0</v>
      </c>
      <c r="X17" s="8">
        <v>1</v>
      </c>
      <c r="Y17" s="8">
        <v>0</v>
      </c>
      <c r="Z17" s="8">
        <v>0</v>
      </c>
      <c r="AA17" s="8">
        <v>7</v>
      </c>
      <c r="AB17" s="8">
        <v>0.28823529411764703</v>
      </c>
      <c r="AC17" s="8">
        <v>340.8</v>
      </c>
      <c r="AD17" s="8">
        <v>0</v>
      </c>
      <c r="AE17" s="8">
        <v>170</v>
      </c>
      <c r="AF17" s="8">
        <v>59.1</v>
      </c>
      <c r="AG17" s="8">
        <v>2.4</v>
      </c>
      <c r="AH17" s="8">
        <v>16</v>
      </c>
      <c r="AI17" s="8">
        <v>6</v>
      </c>
      <c r="AJ17" s="8">
        <v>190.8</v>
      </c>
      <c r="AK17" s="8">
        <v>0.12705399061032863</v>
      </c>
      <c r="AL17" s="8">
        <v>5.4870892018779337E-2</v>
      </c>
      <c r="AM17" s="8">
        <v>0.46537558685446007</v>
      </c>
      <c r="AN17" s="8">
        <v>8.0105633802816906E-2</v>
      </c>
      <c r="AO17" s="8">
        <v>0</v>
      </c>
      <c r="AP17" s="8">
        <v>68</v>
      </c>
      <c r="AQ17" s="8">
        <v>68</v>
      </c>
      <c r="AR17" s="8">
        <v>1</v>
      </c>
      <c r="AS17" s="8">
        <v>0</v>
      </c>
      <c r="AT17" s="8">
        <v>1</v>
      </c>
      <c r="AU17" s="8">
        <v>0</v>
      </c>
      <c r="AV17" s="8">
        <v>1</v>
      </c>
      <c r="AW17" s="8">
        <v>1</v>
      </c>
      <c r="AX17" s="8">
        <v>0</v>
      </c>
      <c r="AY17" s="8">
        <v>0</v>
      </c>
      <c r="AZ17" s="8">
        <v>0</v>
      </c>
      <c r="BA17" s="8">
        <v>0</v>
      </c>
      <c r="BB17" s="8">
        <v>1</v>
      </c>
      <c r="BC17" s="8">
        <v>1</v>
      </c>
      <c r="BD17" s="8">
        <v>0</v>
      </c>
      <c r="BE17" s="8">
        <v>1</v>
      </c>
      <c r="BF17" s="8">
        <v>0</v>
      </c>
      <c r="BG17" s="8">
        <v>1</v>
      </c>
    </row>
    <row r="18" spans="1:59" x14ac:dyDescent="0.15">
      <c r="A18" s="8" t="s">
        <v>5</v>
      </c>
      <c r="B18" s="8" t="s">
        <v>29</v>
      </c>
      <c r="C18" s="8">
        <v>0</v>
      </c>
      <c r="D18" s="8">
        <v>1</v>
      </c>
      <c r="E18" s="8">
        <v>0</v>
      </c>
      <c r="F18" s="8">
        <v>0</v>
      </c>
      <c r="G18" s="8">
        <v>0</v>
      </c>
      <c r="H18" s="8">
        <v>6.3500000000000005</v>
      </c>
      <c r="I18" s="8">
        <v>1</v>
      </c>
      <c r="J18" s="8">
        <v>2.8000000000000003</v>
      </c>
      <c r="K18" s="8">
        <v>1</v>
      </c>
      <c r="L18" s="8">
        <v>0</v>
      </c>
      <c r="M18" s="8">
        <v>0</v>
      </c>
      <c r="N18" s="8">
        <v>48</v>
      </c>
      <c r="O18" s="8">
        <v>48</v>
      </c>
      <c r="P18" s="8">
        <v>1</v>
      </c>
      <c r="Q18" s="9">
        <v>0</v>
      </c>
      <c r="R18" s="8">
        <v>1</v>
      </c>
      <c r="S18" s="8">
        <v>1</v>
      </c>
      <c r="T18" s="8">
        <v>1</v>
      </c>
      <c r="U18" s="8">
        <v>1</v>
      </c>
      <c r="V18" s="8">
        <v>8</v>
      </c>
      <c r="W18" s="8">
        <v>3750</v>
      </c>
      <c r="X18" s="8">
        <v>0</v>
      </c>
      <c r="Y18" s="8">
        <v>0</v>
      </c>
      <c r="Z18" s="8">
        <v>0</v>
      </c>
      <c r="AA18" s="8">
        <v>0</v>
      </c>
      <c r="AB18" s="8">
        <v>-0.17924528301886791</v>
      </c>
      <c r="AC18" s="8">
        <v>320.90000000000003</v>
      </c>
      <c r="AD18" s="8">
        <v>0</v>
      </c>
      <c r="AE18" s="8">
        <v>424</v>
      </c>
      <c r="AF18" s="8">
        <v>59</v>
      </c>
      <c r="AG18" s="8">
        <v>2</v>
      </c>
      <c r="AH18" s="8">
        <v>2.5</v>
      </c>
      <c r="AI18" s="8">
        <v>13.700000000000001</v>
      </c>
      <c r="AJ18" s="8">
        <v>320.60000000000002</v>
      </c>
      <c r="AK18" s="8">
        <v>0.70271112496104715</v>
      </c>
      <c r="AL18" s="8">
        <v>1.4023060143346838E-2</v>
      </c>
      <c r="AM18" s="8">
        <v>0.24774072919912749</v>
      </c>
      <c r="AN18" s="8">
        <v>0.30165160486132753</v>
      </c>
      <c r="AO18" s="8">
        <v>75</v>
      </c>
      <c r="AP18" s="8">
        <v>0</v>
      </c>
      <c r="AQ18" s="8">
        <v>0</v>
      </c>
      <c r="AR18" s="8">
        <v>0</v>
      </c>
      <c r="AS18" s="8">
        <v>1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1</v>
      </c>
      <c r="AZ18" s="8">
        <v>1</v>
      </c>
      <c r="BA18" s="8">
        <v>1</v>
      </c>
      <c r="BB18" s="8">
        <v>0</v>
      </c>
      <c r="BC18" s="8">
        <v>0</v>
      </c>
      <c r="BD18" s="8">
        <v>1</v>
      </c>
      <c r="BE18" s="8">
        <v>0</v>
      </c>
      <c r="BF18" s="8">
        <v>1</v>
      </c>
      <c r="BG18" s="8">
        <v>0</v>
      </c>
    </row>
    <row r="19" spans="1:59" x14ac:dyDescent="0.15">
      <c r="A19" s="8" t="s">
        <v>5</v>
      </c>
      <c r="B19" s="8" t="s">
        <v>30</v>
      </c>
      <c r="C19" s="8">
        <v>1</v>
      </c>
      <c r="D19" s="8">
        <v>1</v>
      </c>
      <c r="E19" s="8">
        <v>0</v>
      </c>
      <c r="F19" s="8">
        <v>0</v>
      </c>
      <c r="G19" s="8">
        <v>0</v>
      </c>
      <c r="H19" s="8">
        <v>3.3000000000000003</v>
      </c>
      <c r="I19" s="8">
        <v>1</v>
      </c>
      <c r="J19" s="8">
        <v>0.8</v>
      </c>
      <c r="K19" s="8">
        <v>1</v>
      </c>
      <c r="L19" s="8">
        <v>0</v>
      </c>
      <c r="M19" s="8">
        <v>0</v>
      </c>
      <c r="N19" s="8">
        <v>46</v>
      </c>
      <c r="O19" s="8">
        <v>46</v>
      </c>
      <c r="P19" s="8">
        <v>0</v>
      </c>
      <c r="Q19" s="9">
        <v>1</v>
      </c>
      <c r="R19" s="8">
        <v>1</v>
      </c>
      <c r="S19" s="8">
        <v>1</v>
      </c>
      <c r="T19" s="8">
        <v>1</v>
      </c>
      <c r="U19" s="8">
        <v>1</v>
      </c>
      <c r="V19" s="8">
        <v>0</v>
      </c>
      <c r="W19" s="8">
        <v>2100</v>
      </c>
      <c r="X19" s="8">
        <v>0</v>
      </c>
      <c r="Y19" s="8">
        <v>0</v>
      </c>
      <c r="Z19" s="8">
        <v>0</v>
      </c>
      <c r="AA19" s="8">
        <v>0</v>
      </c>
      <c r="AB19" s="8">
        <v>-0.17924528301886791</v>
      </c>
      <c r="AC19" s="8">
        <v>320.90000000000003</v>
      </c>
      <c r="AD19" s="8">
        <v>0</v>
      </c>
      <c r="AE19" s="8">
        <v>424</v>
      </c>
      <c r="AF19" s="8">
        <v>59</v>
      </c>
      <c r="AG19" s="8">
        <v>2</v>
      </c>
      <c r="AH19" s="8">
        <v>2.5</v>
      </c>
      <c r="AI19" s="8">
        <v>13.700000000000001</v>
      </c>
      <c r="AJ19" s="8">
        <v>320.60000000000002</v>
      </c>
      <c r="AK19" s="8">
        <v>0.70271112496104715</v>
      </c>
      <c r="AL19" s="8">
        <v>1.4023060143346838E-2</v>
      </c>
      <c r="AM19" s="8">
        <v>0.24774072919912749</v>
      </c>
      <c r="AN19" s="8">
        <v>0.30165160486132753</v>
      </c>
      <c r="AO19" s="8">
        <v>75</v>
      </c>
      <c r="AP19" s="8">
        <v>0</v>
      </c>
      <c r="AQ19" s="8">
        <v>0</v>
      </c>
      <c r="AR19" s="8">
        <v>0</v>
      </c>
      <c r="AS19" s="8">
        <v>1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1</v>
      </c>
      <c r="AZ19" s="8">
        <v>1</v>
      </c>
      <c r="BA19" s="8">
        <v>1</v>
      </c>
      <c r="BB19" s="8">
        <v>0</v>
      </c>
      <c r="BC19" s="8">
        <v>0</v>
      </c>
      <c r="BD19" s="8">
        <v>1</v>
      </c>
      <c r="BE19" s="8">
        <v>0</v>
      </c>
      <c r="BF19" s="8">
        <v>1</v>
      </c>
      <c r="BG19" s="8">
        <v>0</v>
      </c>
    </row>
    <row r="20" spans="1:59" x14ac:dyDescent="0.15">
      <c r="A20" s="8" t="s">
        <v>5</v>
      </c>
      <c r="B20" s="8" t="s">
        <v>31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8">
        <v>3.25</v>
      </c>
      <c r="I20" s="8">
        <v>1</v>
      </c>
      <c r="J20" s="8">
        <v>0</v>
      </c>
      <c r="K20" s="8">
        <v>0</v>
      </c>
      <c r="L20" s="8">
        <v>0</v>
      </c>
      <c r="M20" s="8">
        <v>0</v>
      </c>
      <c r="N20" s="8">
        <v>81</v>
      </c>
      <c r="O20" s="8">
        <v>81</v>
      </c>
      <c r="P20" s="8">
        <v>1</v>
      </c>
      <c r="Q20" s="9">
        <v>0</v>
      </c>
      <c r="R20" s="8">
        <v>0</v>
      </c>
      <c r="S20" s="8">
        <v>0</v>
      </c>
      <c r="T20" s="8">
        <v>0</v>
      </c>
      <c r="U20" s="8">
        <v>1</v>
      </c>
      <c r="V20" s="8">
        <v>4</v>
      </c>
      <c r="W20" s="8">
        <v>2000</v>
      </c>
      <c r="X20" s="8">
        <v>0</v>
      </c>
      <c r="Y20" s="8">
        <v>0</v>
      </c>
      <c r="Z20" s="8">
        <v>0</v>
      </c>
      <c r="AA20" s="8">
        <v>0</v>
      </c>
      <c r="AB20" s="8">
        <v>-0.17924528301886791</v>
      </c>
      <c r="AC20" s="8">
        <v>320.90000000000003</v>
      </c>
      <c r="AD20" s="8">
        <v>0</v>
      </c>
      <c r="AE20" s="8">
        <v>424</v>
      </c>
      <c r="AF20" s="8">
        <v>59</v>
      </c>
      <c r="AG20" s="8">
        <v>2</v>
      </c>
      <c r="AH20" s="8">
        <v>2.5</v>
      </c>
      <c r="AI20" s="8">
        <v>13.700000000000001</v>
      </c>
      <c r="AJ20" s="8">
        <v>320.60000000000002</v>
      </c>
      <c r="AK20" s="8">
        <v>0.70271112496104715</v>
      </c>
      <c r="AL20" s="8">
        <v>1.4023060143346838E-2</v>
      </c>
      <c r="AM20" s="8">
        <v>0.24774072919912749</v>
      </c>
      <c r="AN20" s="8">
        <v>0.30165160486132753</v>
      </c>
      <c r="AO20" s="8">
        <v>75</v>
      </c>
      <c r="AP20" s="8">
        <v>0</v>
      </c>
      <c r="AQ20" s="8">
        <v>0</v>
      </c>
      <c r="AR20" s="8">
        <v>0</v>
      </c>
      <c r="AS20" s="8">
        <v>1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1</v>
      </c>
      <c r="AZ20" s="8">
        <v>1</v>
      </c>
      <c r="BA20" s="8">
        <v>1</v>
      </c>
      <c r="BB20" s="8">
        <v>0</v>
      </c>
      <c r="BC20" s="8">
        <v>0</v>
      </c>
      <c r="BD20" s="8">
        <v>1</v>
      </c>
      <c r="BE20" s="8">
        <v>0</v>
      </c>
      <c r="BF20" s="8">
        <v>1</v>
      </c>
      <c r="BG20" s="8">
        <v>0</v>
      </c>
    </row>
    <row r="21" spans="1:59" x14ac:dyDescent="0.15">
      <c r="A21" s="8" t="s">
        <v>5</v>
      </c>
      <c r="B21" s="8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38</v>
      </c>
      <c r="O21" s="8">
        <v>38</v>
      </c>
      <c r="P21" s="8">
        <v>1</v>
      </c>
      <c r="Q21" s="9">
        <v>0</v>
      </c>
      <c r="R21" s="8">
        <v>0</v>
      </c>
      <c r="S21" s="8">
        <v>0</v>
      </c>
      <c r="T21" s="8">
        <v>0</v>
      </c>
      <c r="U21" s="8">
        <v>1</v>
      </c>
      <c r="V21" s="8">
        <v>3</v>
      </c>
      <c r="W21" s="8">
        <v>0</v>
      </c>
      <c r="X21" s="8">
        <v>1</v>
      </c>
      <c r="Y21" s="8">
        <v>0</v>
      </c>
      <c r="Z21" s="8">
        <v>0</v>
      </c>
      <c r="AA21" s="8">
        <v>0</v>
      </c>
      <c r="AB21" s="8">
        <v>-0.17924528301886791</v>
      </c>
      <c r="AC21" s="8">
        <v>320.90000000000003</v>
      </c>
      <c r="AD21" s="8">
        <v>0</v>
      </c>
      <c r="AE21" s="8">
        <v>424</v>
      </c>
      <c r="AF21" s="8">
        <v>59</v>
      </c>
      <c r="AG21" s="8">
        <v>2</v>
      </c>
      <c r="AH21" s="8">
        <v>2.5</v>
      </c>
      <c r="AI21" s="8">
        <v>13.700000000000001</v>
      </c>
      <c r="AJ21" s="8">
        <v>320.60000000000002</v>
      </c>
      <c r="AK21" s="8">
        <v>0.70271112496104715</v>
      </c>
      <c r="AL21" s="8">
        <v>1.4023060143346838E-2</v>
      </c>
      <c r="AM21" s="8">
        <v>0.24774072919912749</v>
      </c>
      <c r="AN21" s="8">
        <v>0.30165160486132753</v>
      </c>
      <c r="AO21" s="8">
        <v>75</v>
      </c>
      <c r="AP21" s="8">
        <v>0</v>
      </c>
      <c r="AQ21" s="8">
        <v>0</v>
      </c>
      <c r="AR21" s="8">
        <v>0</v>
      </c>
      <c r="AS21" s="8">
        <v>1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1</v>
      </c>
      <c r="AZ21" s="8">
        <v>1</v>
      </c>
      <c r="BA21" s="8">
        <v>1</v>
      </c>
      <c r="BB21" s="8">
        <v>0</v>
      </c>
      <c r="BC21" s="8">
        <v>0</v>
      </c>
      <c r="BD21" s="8">
        <v>1</v>
      </c>
      <c r="BE21" s="8">
        <v>0</v>
      </c>
      <c r="BF21" s="8">
        <v>1</v>
      </c>
      <c r="BG21" s="8">
        <v>0</v>
      </c>
    </row>
    <row r="22" spans="1:59" x14ac:dyDescent="0.15">
      <c r="A22" s="8" t="s">
        <v>5</v>
      </c>
      <c r="B22" s="8" t="s">
        <v>33</v>
      </c>
      <c r="C22" s="8">
        <v>0</v>
      </c>
      <c r="D22" s="8">
        <v>1</v>
      </c>
      <c r="E22" s="8">
        <v>0</v>
      </c>
      <c r="F22" s="8">
        <v>0</v>
      </c>
      <c r="G22" s="8">
        <v>0</v>
      </c>
      <c r="H22" s="8">
        <v>1</v>
      </c>
      <c r="I22" s="8">
        <v>1</v>
      </c>
      <c r="J22" s="8">
        <v>0.8</v>
      </c>
      <c r="K22" s="8">
        <v>1</v>
      </c>
      <c r="L22" s="8">
        <v>0</v>
      </c>
      <c r="M22" s="8">
        <v>0</v>
      </c>
      <c r="N22" s="8">
        <v>43</v>
      </c>
      <c r="O22" s="8">
        <v>43</v>
      </c>
      <c r="P22" s="8">
        <v>1</v>
      </c>
      <c r="Q22" s="9">
        <v>0</v>
      </c>
      <c r="R22" s="8">
        <v>1</v>
      </c>
      <c r="S22" s="8">
        <v>1</v>
      </c>
      <c r="T22" s="8">
        <v>1</v>
      </c>
      <c r="U22" s="8">
        <v>1</v>
      </c>
      <c r="V22" s="8">
        <v>4</v>
      </c>
      <c r="W22" s="8">
        <v>600</v>
      </c>
      <c r="X22" s="8">
        <v>0</v>
      </c>
      <c r="Y22" s="8">
        <v>1</v>
      </c>
      <c r="Z22" s="8">
        <v>0</v>
      </c>
      <c r="AA22" s="8">
        <v>0</v>
      </c>
      <c r="AB22" s="8">
        <v>-0.17924528301886791</v>
      </c>
      <c r="AC22" s="8">
        <v>320.90000000000003</v>
      </c>
      <c r="AD22" s="8">
        <v>0</v>
      </c>
      <c r="AE22" s="8">
        <v>424</v>
      </c>
      <c r="AF22" s="8">
        <v>59</v>
      </c>
      <c r="AG22" s="8">
        <v>2</v>
      </c>
      <c r="AH22" s="8">
        <v>2.5</v>
      </c>
      <c r="AI22" s="8">
        <v>13.700000000000001</v>
      </c>
      <c r="AJ22" s="8">
        <v>320.60000000000002</v>
      </c>
      <c r="AK22" s="8">
        <v>0.70271112496104715</v>
      </c>
      <c r="AL22" s="8">
        <v>1.4023060143346838E-2</v>
      </c>
      <c r="AM22" s="8">
        <v>0.24774072919912749</v>
      </c>
      <c r="AN22" s="8">
        <v>0.30165160486132753</v>
      </c>
      <c r="AO22" s="8">
        <v>75</v>
      </c>
      <c r="AP22" s="8">
        <v>5</v>
      </c>
      <c r="AQ22" s="8">
        <v>5</v>
      </c>
      <c r="AR22" s="8">
        <v>0</v>
      </c>
      <c r="AS22" s="8">
        <v>1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1</v>
      </c>
      <c r="AZ22" s="8">
        <v>1</v>
      </c>
      <c r="BA22" s="8">
        <v>1</v>
      </c>
      <c r="BB22" s="8">
        <v>0</v>
      </c>
      <c r="BC22" s="8">
        <v>0</v>
      </c>
      <c r="BD22" s="8">
        <v>1</v>
      </c>
      <c r="BE22" s="8">
        <v>0</v>
      </c>
      <c r="BF22" s="8">
        <v>1</v>
      </c>
      <c r="BG22" s="8">
        <v>0</v>
      </c>
    </row>
    <row r="23" spans="1:59" x14ac:dyDescent="0.15">
      <c r="A23" s="8" t="s">
        <v>5</v>
      </c>
      <c r="B23" s="8" t="s">
        <v>70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0.4</v>
      </c>
      <c r="K23" s="8">
        <v>1</v>
      </c>
      <c r="L23" s="8">
        <v>0</v>
      </c>
      <c r="M23" s="8">
        <v>0</v>
      </c>
      <c r="N23" s="8">
        <v>35</v>
      </c>
      <c r="O23" s="8">
        <v>35</v>
      </c>
      <c r="P23" s="8">
        <v>1</v>
      </c>
      <c r="Q23" s="9">
        <v>0</v>
      </c>
      <c r="R23" s="8">
        <v>0</v>
      </c>
      <c r="S23" s="8">
        <v>0</v>
      </c>
      <c r="T23" s="8">
        <v>0</v>
      </c>
      <c r="U23" s="8">
        <v>1</v>
      </c>
      <c r="V23" s="8">
        <v>1</v>
      </c>
      <c r="W23" s="8">
        <v>0</v>
      </c>
      <c r="X23" s="8">
        <v>1</v>
      </c>
      <c r="Y23" s="8">
        <v>0</v>
      </c>
      <c r="Z23" s="8">
        <v>0</v>
      </c>
      <c r="AA23" s="8">
        <v>0</v>
      </c>
      <c r="AB23" s="8">
        <v>-0.17924528301886791</v>
      </c>
      <c r="AC23" s="8">
        <v>320.90000000000003</v>
      </c>
      <c r="AD23" s="8">
        <v>0</v>
      </c>
      <c r="AE23" s="8">
        <v>424</v>
      </c>
      <c r="AF23" s="8">
        <v>59</v>
      </c>
      <c r="AG23" s="8">
        <v>2</v>
      </c>
      <c r="AH23" s="8">
        <v>2.5</v>
      </c>
      <c r="AI23" s="8">
        <v>13.700000000000001</v>
      </c>
      <c r="AJ23" s="8">
        <v>320.60000000000002</v>
      </c>
      <c r="AK23" s="8">
        <v>0.70271112496104715</v>
      </c>
      <c r="AL23" s="8">
        <v>1.4023060143346838E-2</v>
      </c>
      <c r="AM23" s="8">
        <v>0.24774072919912749</v>
      </c>
      <c r="AN23" s="8">
        <v>0.30165160486132753</v>
      </c>
      <c r="AO23" s="8">
        <v>75</v>
      </c>
      <c r="AP23" s="8">
        <v>0</v>
      </c>
      <c r="AQ23" s="8">
        <v>0</v>
      </c>
      <c r="AR23" s="8">
        <v>0</v>
      </c>
      <c r="AS23" s="8">
        <v>1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1</v>
      </c>
      <c r="AZ23" s="8">
        <v>1</v>
      </c>
      <c r="BA23" s="8">
        <v>1</v>
      </c>
      <c r="BB23" s="8">
        <v>0</v>
      </c>
      <c r="BC23" s="8">
        <v>0</v>
      </c>
      <c r="BD23" s="8">
        <v>1</v>
      </c>
      <c r="BE23" s="8">
        <v>0</v>
      </c>
      <c r="BF23" s="8">
        <v>1</v>
      </c>
      <c r="BG23" s="8">
        <v>0</v>
      </c>
    </row>
    <row r="24" spans="1:59" x14ac:dyDescent="0.15">
      <c r="A24" s="8" t="s">
        <v>5</v>
      </c>
      <c r="B24" s="8" t="s">
        <v>69</v>
      </c>
      <c r="C24" s="8">
        <v>1</v>
      </c>
      <c r="D24" s="8">
        <v>1</v>
      </c>
      <c r="E24" s="8">
        <v>0</v>
      </c>
      <c r="F24" s="8">
        <v>0</v>
      </c>
      <c r="G24" s="8">
        <v>0</v>
      </c>
      <c r="H24" s="8">
        <v>4.5</v>
      </c>
      <c r="I24" s="8">
        <v>1</v>
      </c>
      <c r="J24" s="8">
        <v>52</v>
      </c>
      <c r="K24" s="8">
        <v>1</v>
      </c>
      <c r="L24" s="8">
        <v>0</v>
      </c>
      <c r="M24" s="8">
        <v>0</v>
      </c>
      <c r="N24" s="8">
        <v>53</v>
      </c>
      <c r="O24" s="8">
        <v>53</v>
      </c>
      <c r="P24" s="8">
        <v>1</v>
      </c>
      <c r="Q24" s="9">
        <v>0</v>
      </c>
      <c r="R24" s="8">
        <v>0</v>
      </c>
      <c r="S24" s="8">
        <v>0</v>
      </c>
      <c r="T24" s="8">
        <v>0</v>
      </c>
      <c r="U24" s="8">
        <v>1</v>
      </c>
      <c r="V24" s="8">
        <v>7</v>
      </c>
      <c r="W24" s="8">
        <v>2650</v>
      </c>
      <c r="X24" s="8">
        <v>0</v>
      </c>
      <c r="Y24" s="8">
        <v>0</v>
      </c>
      <c r="Z24" s="8">
        <v>0</v>
      </c>
      <c r="AA24" s="8">
        <v>0</v>
      </c>
      <c r="AB24" s="8">
        <v>-0.17924528301886791</v>
      </c>
      <c r="AC24" s="8">
        <v>320.90000000000003</v>
      </c>
      <c r="AD24" s="8">
        <v>0</v>
      </c>
      <c r="AE24" s="8">
        <v>424</v>
      </c>
      <c r="AF24" s="8">
        <v>59</v>
      </c>
      <c r="AG24" s="8">
        <v>2</v>
      </c>
      <c r="AH24" s="8">
        <v>2.5</v>
      </c>
      <c r="AI24" s="8">
        <v>13.700000000000001</v>
      </c>
      <c r="AJ24" s="8">
        <v>320.60000000000002</v>
      </c>
      <c r="AK24" s="8">
        <v>0.70271112496104715</v>
      </c>
      <c r="AL24" s="8">
        <v>1.4023060143346838E-2</v>
      </c>
      <c r="AM24" s="8">
        <v>0.24774072919912749</v>
      </c>
      <c r="AN24" s="8">
        <v>0.30165160486132753</v>
      </c>
      <c r="AO24" s="8">
        <v>75</v>
      </c>
      <c r="AP24" s="8">
        <v>0</v>
      </c>
      <c r="AQ24" s="8">
        <v>0</v>
      </c>
      <c r="AR24" s="8">
        <v>0</v>
      </c>
      <c r="AS24" s="8">
        <v>1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1</v>
      </c>
      <c r="AZ24" s="8">
        <v>1</v>
      </c>
      <c r="BA24" s="8">
        <v>1</v>
      </c>
      <c r="BB24" s="8">
        <v>0</v>
      </c>
      <c r="BC24" s="8">
        <v>0</v>
      </c>
      <c r="BD24" s="8">
        <v>1</v>
      </c>
      <c r="BE24" s="8">
        <v>0</v>
      </c>
      <c r="BF24" s="8">
        <v>1</v>
      </c>
      <c r="BG24" s="8">
        <v>0</v>
      </c>
    </row>
    <row r="25" spans="1:59" x14ac:dyDescent="0.15">
      <c r="A25" s="8" t="s">
        <v>5</v>
      </c>
      <c r="B25" s="8" t="s">
        <v>34</v>
      </c>
      <c r="C25" s="8">
        <v>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2</v>
      </c>
      <c r="K25" s="8">
        <v>1</v>
      </c>
      <c r="L25" s="8">
        <v>0</v>
      </c>
      <c r="M25" s="8">
        <v>0</v>
      </c>
      <c r="N25" s="8">
        <v>45</v>
      </c>
      <c r="O25" s="8">
        <v>45</v>
      </c>
      <c r="P25" s="8">
        <v>0</v>
      </c>
      <c r="Q25" s="9">
        <v>1</v>
      </c>
      <c r="R25" s="8">
        <v>1</v>
      </c>
      <c r="S25" s="8">
        <v>0</v>
      </c>
      <c r="T25" s="8">
        <v>0</v>
      </c>
      <c r="U25" s="8">
        <v>1</v>
      </c>
      <c r="V25" s="8">
        <v>7</v>
      </c>
      <c r="W25" s="8">
        <v>0</v>
      </c>
      <c r="X25" s="8">
        <v>1</v>
      </c>
      <c r="Y25" s="8">
        <v>0</v>
      </c>
      <c r="Z25" s="8">
        <v>0</v>
      </c>
      <c r="AA25" s="8">
        <v>0</v>
      </c>
      <c r="AB25" s="8">
        <v>-0.17924528301886791</v>
      </c>
      <c r="AC25" s="8">
        <v>320.90000000000003</v>
      </c>
      <c r="AD25" s="8">
        <v>0</v>
      </c>
      <c r="AE25" s="8">
        <v>424</v>
      </c>
      <c r="AF25" s="8">
        <v>59</v>
      </c>
      <c r="AG25" s="8">
        <v>2</v>
      </c>
      <c r="AH25" s="8">
        <v>2.5</v>
      </c>
      <c r="AI25" s="8">
        <v>13.700000000000001</v>
      </c>
      <c r="AJ25" s="8">
        <v>320.60000000000002</v>
      </c>
      <c r="AK25" s="8">
        <v>0.70271112496104715</v>
      </c>
      <c r="AL25" s="8">
        <v>1.4023060143346838E-2</v>
      </c>
      <c r="AM25" s="8">
        <v>0.24774072919912749</v>
      </c>
      <c r="AN25" s="8">
        <v>0.30165160486132753</v>
      </c>
      <c r="AO25" s="8">
        <v>75</v>
      </c>
      <c r="AP25" s="8">
        <v>0</v>
      </c>
      <c r="AQ25" s="8">
        <v>0</v>
      </c>
      <c r="AR25" s="8">
        <v>0</v>
      </c>
      <c r="AS25" s="8">
        <v>1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1</v>
      </c>
      <c r="AZ25" s="8">
        <v>1</v>
      </c>
      <c r="BA25" s="8">
        <v>1</v>
      </c>
      <c r="BB25" s="8">
        <v>0</v>
      </c>
      <c r="BC25" s="8">
        <v>0</v>
      </c>
      <c r="BD25" s="8">
        <v>1</v>
      </c>
      <c r="BE25" s="8">
        <v>0</v>
      </c>
      <c r="BF25" s="8">
        <v>1</v>
      </c>
      <c r="BG25" s="8">
        <v>0</v>
      </c>
    </row>
    <row r="26" spans="1:59" x14ac:dyDescent="0.15">
      <c r="A26" s="8" t="s">
        <v>6</v>
      </c>
      <c r="B26" s="8" t="s">
        <v>35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42</v>
      </c>
      <c r="O26" s="8">
        <v>42</v>
      </c>
      <c r="P26" s="8">
        <v>0</v>
      </c>
      <c r="Q26" s="9">
        <v>0</v>
      </c>
      <c r="R26" s="8">
        <v>1</v>
      </c>
      <c r="S26" s="8">
        <v>1</v>
      </c>
      <c r="T26" s="8">
        <v>1</v>
      </c>
      <c r="U26" s="8">
        <v>0</v>
      </c>
      <c r="V26" s="8">
        <v>3</v>
      </c>
      <c r="W26" s="8">
        <v>0</v>
      </c>
      <c r="X26" s="8">
        <v>1</v>
      </c>
      <c r="Y26" s="8">
        <v>0</v>
      </c>
      <c r="Z26" s="8">
        <v>0</v>
      </c>
      <c r="AA26" s="8">
        <v>19</v>
      </c>
      <c r="AB26" s="8">
        <v>-13.304347826086957</v>
      </c>
      <c r="AC26" s="8">
        <v>247.8</v>
      </c>
      <c r="AD26" s="8">
        <v>8</v>
      </c>
      <c r="AE26" s="8">
        <v>46</v>
      </c>
      <c r="AF26" s="8">
        <v>86.3</v>
      </c>
      <c r="AG26" s="8">
        <v>4.8</v>
      </c>
      <c r="AH26" s="8">
        <v>22.5</v>
      </c>
      <c r="AI26" s="8">
        <v>12</v>
      </c>
      <c r="AJ26" s="8">
        <v>263</v>
      </c>
      <c r="AK26" s="8">
        <v>0.66505246166263121</v>
      </c>
      <c r="AL26" s="8">
        <v>7.8692493946731237E-2</v>
      </c>
      <c r="AM26" s="8">
        <v>0.1440677966101695</v>
      </c>
      <c r="AN26" s="8">
        <v>0.21307506053268763</v>
      </c>
      <c r="AO26" s="8">
        <v>8</v>
      </c>
      <c r="AP26" s="8">
        <v>60</v>
      </c>
      <c r="AQ26" s="8">
        <v>60</v>
      </c>
      <c r="AR26" s="8">
        <v>1</v>
      </c>
      <c r="AS26" s="8">
        <v>0</v>
      </c>
      <c r="AT26" s="8">
        <v>0</v>
      </c>
      <c r="AU26" s="8">
        <v>1</v>
      </c>
      <c r="AV26" s="8">
        <v>0</v>
      </c>
      <c r="AW26" s="8">
        <v>1</v>
      </c>
      <c r="AX26" s="8">
        <v>0</v>
      </c>
      <c r="AY26" s="8">
        <v>1</v>
      </c>
      <c r="AZ26" s="8">
        <v>1</v>
      </c>
      <c r="BA26" s="8">
        <v>1</v>
      </c>
      <c r="BB26" s="8">
        <v>1</v>
      </c>
      <c r="BC26" s="8">
        <v>1</v>
      </c>
      <c r="BD26" s="8">
        <v>1</v>
      </c>
      <c r="BE26" s="8">
        <v>0</v>
      </c>
      <c r="BF26" s="8">
        <v>0</v>
      </c>
      <c r="BG26" s="8">
        <v>1</v>
      </c>
    </row>
    <row r="27" spans="1:59" x14ac:dyDescent="0.15">
      <c r="A27" s="8" t="s">
        <v>6</v>
      </c>
      <c r="B27" s="8" t="s">
        <v>36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0.36</v>
      </c>
      <c r="I27" s="8">
        <v>1</v>
      </c>
      <c r="J27" s="8">
        <v>0</v>
      </c>
      <c r="K27" s="8">
        <v>0</v>
      </c>
      <c r="L27" s="8">
        <v>0</v>
      </c>
      <c r="M27" s="8">
        <v>0</v>
      </c>
      <c r="N27" s="8">
        <v>40</v>
      </c>
      <c r="O27" s="8">
        <v>40</v>
      </c>
      <c r="P27" s="8">
        <v>1</v>
      </c>
      <c r="Q27" s="9">
        <v>0</v>
      </c>
      <c r="R27" s="8">
        <v>0</v>
      </c>
      <c r="S27" s="8">
        <v>0</v>
      </c>
      <c r="T27" s="8">
        <v>1</v>
      </c>
      <c r="U27" s="8">
        <v>1</v>
      </c>
      <c r="V27" s="8">
        <v>4</v>
      </c>
      <c r="W27" s="8">
        <v>1515</v>
      </c>
      <c r="X27" s="8">
        <v>1</v>
      </c>
      <c r="Y27" s="8">
        <v>0</v>
      </c>
      <c r="Z27" s="8">
        <v>0</v>
      </c>
      <c r="AA27" s="8">
        <v>19</v>
      </c>
      <c r="AB27" s="8">
        <v>-13.304347826086957</v>
      </c>
      <c r="AC27" s="8">
        <v>247.8</v>
      </c>
      <c r="AD27" s="8">
        <v>0</v>
      </c>
      <c r="AE27" s="8">
        <v>46</v>
      </c>
      <c r="AF27" s="8">
        <v>86.3</v>
      </c>
      <c r="AG27" s="8">
        <v>4.8</v>
      </c>
      <c r="AH27" s="8">
        <v>22.5</v>
      </c>
      <c r="AI27" s="8">
        <v>12</v>
      </c>
      <c r="AJ27" s="8">
        <v>263</v>
      </c>
      <c r="AK27" s="8">
        <v>0.66505246166263121</v>
      </c>
      <c r="AL27" s="8">
        <v>7.8692493946731237E-2</v>
      </c>
      <c r="AM27" s="8">
        <v>0.1440677966101695</v>
      </c>
      <c r="AN27" s="8">
        <v>0.21307506053268763</v>
      </c>
      <c r="AO27" s="8">
        <v>50</v>
      </c>
      <c r="AP27" s="8">
        <v>33</v>
      </c>
      <c r="AQ27" s="8">
        <v>33</v>
      </c>
      <c r="AR27" s="8">
        <v>1</v>
      </c>
      <c r="AS27" s="8">
        <v>0</v>
      </c>
      <c r="AT27" s="8">
        <v>0</v>
      </c>
      <c r="AU27" s="8">
        <v>1</v>
      </c>
      <c r="AV27" s="8">
        <v>0</v>
      </c>
      <c r="AW27" s="8">
        <v>1</v>
      </c>
      <c r="AX27" s="8">
        <v>0</v>
      </c>
      <c r="AY27" s="8">
        <v>1</v>
      </c>
      <c r="AZ27" s="8">
        <v>1</v>
      </c>
      <c r="BA27" s="8">
        <v>1</v>
      </c>
      <c r="BB27" s="8">
        <v>1</v>
      </c>
      <c r="BC27" s="8">
        <v>1</v>
      </c>
      <c r="BD27" s="8">
        <v>1</v>
      </c>
      <c r="BE27" s="8">
        <v>0</v>
      </c>
      <c r="BF27" s="8">
        <v>0</v>
      </c>
      <c r="BG27" s="8">
        <v>0</v>
      </c>
    </row>
    <row r="28" spans="1:59" x14ac:dyDescent="0.15">
      <c r="A28" s="8" t="s">
        <v>6</v>
      </c>
      <c r="B28" s="8" t="s">
        <v>37</v>
      </c>
      <c r="C28" s="8">
        <v>0</v>
      </c>
      <c r="D28" s="8">
        <v>0</v>
      </c>
      <c r="E28" s="8">
        <v>1</v>
      </c>
      <c r="F28" s="8">
        <v>1</v>
      </c>
      <c r="G28" s="8">
        <v>0</v>
      </c>
      <c r="H28" s="8">
        <v>0.01</v>
      </c>
      <c r="I28" s="8">
        <v>1</v>
      </c>
      <c r="J28" s="8">
        <v>0</v>
      </c>
      <c r="K28" s="8">
        <v>0</v>
      </c>
      <c r="L28" s="8">
        <v>0</v>
      </c>
      <c r="M28" s="8">
        <v>0</v>
      </c>
      <c r="N28" s="8">
        <v>35</v>
      </c>
      <c r="O28" s="8">
        <v>35</v>
      </c>
      <c r="P28" s="8">
        <v>0</v>
      </c>
      <c r="Q28" s="9">
        <v>0</v>
      </c>
      <c r="R28" s="8">
        <v>0</v>
      </c>
      <c r="S28" s="8">
        <v>0</v>
      </c>
      <c r="T28" s="8">
        <v>0</v>
      </c>
      <c r="U28" s="8">
        <v>0</v>
      </c>
      <c r="V28" s="8">
        <v>4</v>
      </c>
      <c r="W28" s="8">
        <v>15</v>
      </c>
      <c r="X28" s="8">
        <v>0</v>
      </c>
      <c r="Y28" s="8">
        <v>0</v>
      </c>
      <c r="Z28" s="8">
        <v>0</v>
      </c>
      <c r="AA28" s="8">
        <v>19</v>
      </c>
      <c r="AB28" s="8">
        <v>-13.304347826086957</v>
      </c>
      <c r="AC28" s="8">
        <v>247.8</v>
      </c>
      <c r="AD28" s="8">
        <v>8</v>
      </c>
      <c r="AE28" s="8">
        <v>46</v>
      </c>
      <c r="AF28" s="8">
        <v>86.3</v>
      </c>
      <c r="AG28" s="8">
        <v>4.8</v>
      </c>
      <c r="AH28" s="8">
        <v>22.5</v>
      </c>
      <c r="AI28" s="8">
        <v>12</v>
      </c>
      <c r="AJ28" s="8">
        <v>263</v>
      </c>
      <c r="AK28" s="8">
        <v>0.66505246166263121</v>
      </c>
      <c r="AL28" s="8">
        <v>7.8692493946731237E-2</v>
      </c>
      <c r="AM28" s="8">
        <v>0.1440677966101695</v>
      </c>
      <c r="AN28" s="8">
        <v>0.21307506053268763</v>
      </c>
      <c r="AO28" s="8">
        <v>8</v>
      </c>
      <c r="AP28" s="8">
        <v>60</v>
      </c>
      <c r="AQ28" s="8">
        <v>60</v>
      </c>
      <c r="AR28" s="8">
        <v>1</v>
      </c>
      <c r="AS28" s="8">
        <v>0</v>
      </c>
      <c r="AT28" s="8">
        <v>0</v>
      </c>
      <c r="AU28" s="8">
        <v>1</v>
      </c>
      <c r="AV28" s="8">
        <v>0</v>
      </c>
      <c r="AW28" s="8">
        <v>1</v>
      </c>
      <c r="AX28" s="8">
        <v>0</v>
      </c>
      <c r="AY28" s="8">
        <v>1</v>
      </c>
      <c r="AZ28" s="8">
        <v>1</v>
      </c>
      <c r="BA28" s="8">
        <v>1</v>
      </c>
      <c r="BB28" s="8">
        <v>1</v>
      </c>
      <c r="BC28" s="8">
        <v>1</v>
      </c>
      <c r="BD28" s="8">
        <v>1</v>
      </c>
      <c r="BE28" s="8">
        <v>0</v>
      </c>
      <c r="BF28" s="8">
        <v>0</v>
      </c>
      <c r="BG28" s="8">
        <v>0</v>
      </c>
    </row>
    <row r="29" spans="1:59" x14ac:dyDescent="0.15">
      <c r="A29" s="8" t="s">
        <v>6</v>
      </c>
      <c r="B29" s="8" t="s">
        <v>38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55</v>
      </c>
      <c r="O29" s="8">
        <v>55</v>
      </c>
      <c r="P29" s="8">
        <v>0</v>
      </c>
      <c r="Q29" s="9">
        <v>0</v>
      </c>
      <c r="R29" s="8">
        <v>1</v>
      </c>
      <c r="S29" s="8">
        <v>1</v>
      </c>
      <c r="T29" s="8">
        <v>1</v>
      </c>
      <c r="U29" s="8">
        <v>1</v>
      </c>
      <c r="V29" s="8">
        <v>2</v>
      </c>
      <c r="W29" s="8">
        <v>0</v>
      </c>
      <c r="X29" s="8">
        <v>1</v>
      </c>
      <c r="Y29" s="8">
        <v>0</v>
      </c>
      <c r="Z29" s="8">
        <v>0</v>
      </c>
      <c r="AA29" s="8">
        <v>19</v>
      </c>
      <c r="AB29" s="8">
        <v>-13.304347826086957</v>
      </c>
      <c r="AC29" s="8">
        <v>247.8</v>
      </c>
      <c r="AD29" s="8">
        <v>0</v>
      </c>
      <c r="AE29" s="8">
        <v>46</v>
      </c>
      <c r="AF29" s="8">
        <v>86.3</v>
      </c>
      <c r="AG29" s="8">
        <v>4.8</v>
      </c>
      <c r="AH29" s="8">
        <v>22.5</v>
      </c>
      <c r="AI29" s="8">
        <v>12</v>
      </c>
      <c r="AJ29" s="8">
        <v>263</v>
      </c>
      <c r="AK29" s="8">
        <v>0.66505246166263121</v>
      </c>
      <c r="AL29" s="8">
        <v>7.8692493946731237E-2</v>
      </c>
      <c r="AM29" s="8">
        <v>0.1440677966101695</v>
      </c>
      <c r="AN29" s="8">
        <v>0.21307506053268763</v>
      </c>
      <c r="AO29" s="8">
        <v>50</v>
      </c>
      <c r="AP29" s="8">
        <v>33</v>
      </c>
      <c r="AQ29" s="8">
        <v>33</v>
      </c>
      <c r="AR29" s="8">
        <v>1</v>
      </c>
      <c r="AS29" s="8">
        <v>1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1</v>
      </c>
      <c r="BA29" s="8">
        <v>1</v>
      </c>
      <c r="BB29" s="8">
        <v>1</v>
      </c>
      <c r="BC29" s="8">
        <v>1</v>
      </c>
      <c r="BD29" s="8">
        <v>1</v>
      </c>
      <c r="BE29" s="8">
        <v>0</v>
      </c>
      <c r="BF29" s="8">
        <v>1</v>
      </c>
      <c r="BG29" s="8">
        <v>0</v>
      </c>
    </row>
    <row r="30" spans="1:59" x14ac:dyDescent="0.15">
      <c r="A30" s="8" t="s">
        <v>6</v>
      </c>
      <c r="B30" s="8" t="s">
        <v>39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0.05</v>
      </c>
      <c r="I30" s="8">
        <v>1</v>
      </c>
      <c r="J30" s="8">
        <v>0</v>
      </c>
      <c r="K30" s="8">
        <v>0</v>
      </c>
      <c r="L30" s="8">
        <v>0</v>
      </c>
      <c r="M30" s="8">
        <v>0</v>
      </c>
      <c r="N30" s="8">
        <v>54</v>
      </c>
      <c r="O30" s="8">
        <v>54</v>
      </c>
      <c r="P30" s="8">
        <v>0</v>
      </c>
      <c r="Q30" s="9">
        <v>1</v>
      </c>
      <c r="R30" s="8">
        <v>0</v>
      </c>
      <c r="S30" s="8">
        <v>0</v>
      </c>
      <c r="T30" s="8">
        <v>0</v>
      </c>
      <c r="U30" s="8">
        <v>1</v>
      </c>
      <c r="V30" s="8">
        <v>5</v>
      </c>
      <c r="W30" s="8">
        <v>175</v>
      </c>
      <c r="X30" s="8">
        <v>1</v>
      </c>
      <c r="Y30" s="8">
        <v>0</v>
      </c>
      <c r="Z30" s="8">
        <v>0</v>
      </c>
      <c r="AA30" s="8">
        <v>19</v>
      </c>
      <c r="AB30" s="8">
        <v>-13.304347826086957</v>
      </c>
      <c r="AC30" s="8">
        <v>247.8</v>
      </c>
      <c r="AD30" s="8">
        <v>0</v>
      </c>
      <c r="AE30" s="8">
        <v>46</v>
      </c>
      <c r="AF30" s="8">
        <v>86.3</v>
      </c>
      <c r="AG30" s="8">
        <v>4.8</v>
      </c>
      <c r="AH30" s="8">
        <v>22.5</v>
      </c>
      <c r="AI30" s="8">
        <v>12</v>
      </c>
      <c r="AJ30" s="8">
        <v>263</v>
      </c>
      <c r="AK30" s="8">
        <v>0.66505246166263121</v>
      </c>
      <c r="AL30" s="8">
        <v>7.8692493946731237E-2</v>
      </c>
      <c r="AM30" s="8">
        <v>0.1440677966101695</v>
      </c>
      <c r="AN30" s="8">
        <v>0.21307506053268763</v>
      </c>
      <c r="AO30" s="8">
        <v>50</v>
      </c>
      <c r="AP30" s="8">
        <v>33</v>
      </c>
      <c r="AQ30" s="8">
        <v>33</v>
      </c>
      <c r="AR30" s="8">
        <v>1</v>
      </c>
      <c r="AS30" s="8">
        <v>1</v>
      </c>
      <c r="AT30" s="8">
        <v>0</v>
      </c>
      <c r="AU30" s="8">
        <v>1</v>
      </c>
      <c r="AV30" s="8">
        <v>0</v>
      </c>
      <c r="AW30" s="8">
        <v>1</v>
      </c>
      <c r="AX30" s="8">
        <v>0</v>
      </c>
      <c r="AY30" s="8">
        <v>1</v>
      </c>
      <c r="AZ30" s="8">
        <v>1</v>
      </c>
      <c r="BA30" s="8">
        <v>1</v>
      </c>
      <c r="BB30" s="8">
        <v>1</v>
      </c>
      <c r="BC30" s="8">
        <v>1</v>
      </c>
      <c r="BD30" s="8">
        <v>1</v>
      </c>
      <c r="BE30" s="8">
        <v>0</v>
      </c>
      <c r="BF30" s="8">
        <v>1</v>
      </c>
      <c r="BG30" s="8">
        <v>0</v>
      </c>
    </row>
    <row r="31" spans="1:59" x14ac:dyDescent="0.15">
      <c r="A31" s="8" t="s">
        <v>7</v>
      </c>
      <c r="B31" s="8" t="s">
        <v>40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0.09</v>
      </c>
      <c r="I31" s="8">
        <v>1</v>
      </c>
      <c r="J31" s="8">
        <v>0</v>
      </c>
      <c r="K31" s="8">
        <v>0</v>
      </c>
      <c r="L31" s="8">
        <v>53</v>
      </c>
      <c r="M31" s="8">
        <v>1</v>
      </c>
      <c r="N31" s="8">
        <v>57</v>
      </c>
      <c r="O31" s="8">
        <v>57</v>
      </c>
      <c r="P31" s="8">
        <v>0</v>
      </c>
      <c r="Q31" s="9">
        <v>1</v>
      </c>
      <c r="R31" s="8">
        <v>0</v>
      </c>
      <c r="S31" s="8">
        <v>0</v>
      </c>
      <c r="T31" s="8">
        <v>0</v>
      </c>
      <c r="U31" s="8">
        <v>1</v>
      </c>
      <c r="V31" s="8">
        <v>2</v>
      </c>
      <c r="W31" s="8">
        <v>60</v>
      </c>
      <c r="X31" s="8">
        <v>0</v>
      </c>
      <c r="Y31" s="8">
        <v>0</v>
      </c>
      <c r="Z31" s="8">
        <v>1</v>
      </c>
      <c r="AA31" s="8">
        <v>49</v>
      </c>
      <c r="AB31" s="8">
        <v>-0.72248803827751196</v>
      </c>
      <c r="AC31" s="8">
        <v>616.4</v>
      </c>
      <c r="AD31" s="8">
        <v>17</v>
      </c>
      <c r="AE31" s="8">
        <v>209</v>
      </c>
      <c r="AF31" s="8">
        <v>84</v>
      </c>
      <c r="AG31" s="8">
        <v>7.5</v>
      </c>
      <c r="AH31" s="8">
        <v>38</v>
      </c>
      <c r="AI31" s="8">
        <v>8.9</v>
      </c>
      <c r="AJ31" s="8">
        <v>623.5</v>
      </c>
      <c r="AK31" s="8">
        <v>0.55223880597014918</v>
      </c>
      <c r="AL31" s="8">
        <v>0.2383192731992213</v>
      </c>
      <c r="AM31" s="8">
        <v>7.4302401038286822E-2</v>
      </c>
      <c r="AN31" s="8">
        <v>0.12475665152498379</v>
      </c>
      <c r="AO31" s="8">
        <v>100</v>
      </c>
      <c r="AP31" s="8">
        <v>35</v>
      </c>
      <c r="AQ31" s="8">
        <v>128</v>
      </c>
      <c r="AR31" s="8">
        <v>0</v>
      </c>
      <c r="AS31" s="8">
        <v>0</v>
      </c>
      <c r="AT31" s="8">
        <v>0</v>
      </c>
      <c r="AU31" s="8">
        <v>1</v>
      </c>
      <c r="AV31" s="8">
        <v>0</v>
      </c>
      <c r="AW31" s="8">
        <v>0</v>
      </c>
      <c r="AX31" s="8">
        <v>1</v>
      </c>
      <c r="AY31" s="8">
        <v>0</v>
      </c>
      <c r="AZ31" s="8">
        <v>1</v>
      </c>
      <c r="BA31" s="8">
        <v>0</v>
      </c>
      <c r="BB31" s="8">
        <v>0</v>
      </c>
      <c r="BC31" s="8">
        <v>0</v>
      </c>
      <c r="BD31" s="8">
        <v>0</v>
      </c>
      <c r="BE31" s="8">
        <v>1</v>
      </c>
      <c r="BF31" s="8">
        <v>1</v>
      </c>
      <c r="BG31" s="8">
        <v>0</v>
      </c>
    </row>
    <row r="32" spans="1:59" x14ac:dyDescent="0.15">
      <c r="A32" s="8" t="s">
        <v>7</v>
      </c>
      <c r="B32" s="8" t="s">
        <v>41</v>
      </c>
      <c r="C32" s="8">
        <v>0</v>
      </c>
      <c r="D32" s="8">
        <v>0</v>
      </c>
      <c r="E32" s="8">
        <v>1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80</v>
      </c>
      <c r="M32" s="8">
        <v>1</v>
      </c>
      <c r="N32" s="8">
        <v>64</v>
      </c>
      <c r="O32" s="8">
        <v>64</v>
      </c>
      <c r="P32" s="8">
        <v>1</v>
      </c>
      <c r="Q32" s="9">
        <v>0</v>
      </c>
      <c r="R32" s="8">
        <v>0</v>
      </c>
      <c r="S32" s="8">
        <v>0</v>
      </c>
      <c r="T32" s="8">
        <v>0</v>
      </c>
      <c r="U32" s="8">
        <v>1</v>
      </c>
      <c r="V32" s="8">
        <v>0</v>
      </c>
      <c r="W32" s="8">
        <v>0</v>
      </c>
      <c r="X32" s="8">
        <v>0</v>
      </c>
      <c r="Y32" s="8">
        <v>0</v>
      </c>
      <c r="Z32" s="8">
        <v>1</v>
      </c>
      <c r="AA32" s="8">
        <v>49</v>
      </c>
      <c r="AB32" s="8">
        <v>-0.72248803827751196</v>
      </c>
      <c r="AC32" s="8">
        <v>616.4</v>
      </c>
      <c r="AD32" s="8">
        <v>20</v>
      </c>
      <c r="AE32" s="8">
        <v>209</v>
      </c>
      <c r="AF32" s="8">
        <v>84</v>
      </c>
      <c r="AG32" s="8">
        <v>7.5</v>
      </c>
      <c r="AH32" s="8">
        <v>38</v>
      </c>
      <c r="AI32" s="8">
        <v>8.9</v>
      </c>
      <c r="AJ32" s="8">
        <v>623.5</v>
      </c>
      <c r="AK32" s="8">
        <v>0.55223880597014918</v>
      </c>
      <c r="AL32" s="8">
        <v>0.2383192731992213</v>
      </c>
      <c r="AM32" s="8">
        <v>7.4302401038286822E-2</v>
      </c>
      <c r="AN32" s="8">
        <v>0.12475665152498379</v>
      </c>
      <c r="AO32" s="8">
        <v>110</v>
      </c>
      <c r="AP32" s="8">
        <v>63</v>
      </c>
      <c r="AQ32" s="8">
        <v>145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1</v>
      </c>
      <c r="AY32" s="8">
        <v>0</v>
      </c>
      <c r="AZ32" s="8">
        <v>1</v>
      </c>
      <c r="BA32" s="8">
        <v>0</v>
      </c>
      <c r="BB32" s="8">
        <v>0</v>
      </c>
      <c r="BC32" s="8">
        <v>0</v>
      </c>
      <c r="BD32" s="8">
        <v>0</v>
      </c>
      <c r="BE32" s="8">
        <v>1</v>
      </c>
      <c r="BF32" s="8">
        <v>0</v>
      </c>
      <c r="BG32" s="8">
        <v>0</v>
      </c>
    </row>
    <row r="33" spans="1:59" x14ac:dyDescent="0.15">
      <c r="A33" s="8" t="s">
        <v>7</v>
      </c>
      <c r="B33" s="8" t="s">
        <v>68</v>
      </c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1.3</v>
      </c>
      <c r="I33" s="8">
        <v>1</v>
      </c>
      <c r="J33" s="8">
        <v>0</v>
      </c>
      <c r="K33" s="8">
        <v>0</v>
      </c>
      <c r="L33" s="8">
        <v>6</v>
      </c>
      <c r="M33" s="8">
        <v>1</v>
      </c>
      <c r="N33" s="8">
        <v>39</v>
      </c>
      <c r="O33" s="8">
        <v>39</v>
      </c>
      <c r="P33" s="8">
        <v>1</v>
      </c>
      <c r="Q33" s="9">
        <v>0</v>
      </c>
      <c r="R33" s="8">
        <v>0</v>
      </c>
      <c r="S33" s="8">
        <v>0</v>
      </c>
      <c r="T33" s="8">
        <v>0</v>
      </c>
      <c r="U33" s="8">
        <v>1</v>
      </c>
      <c r="V33" s="8">
        <v>5</v>
      </c>
      <c r="W33" s="8">
        <v>1550</v>
      </c>
      <c r="X33" s="8">
        <v>1</v>
      </c>
      <c r="Y33" s="8">
        <v>0</v>
      </c>
      <c r="Z33" s="8">
        <v>0</v>
      </c>
      <c r="AA33" s="8">
        <v>49</v>
      </c>
      <c r="AB33" s="8">
        <v>-0.72248803827751196</v>
      </c>
      <c r="AC33" s="8">
        <v>616.4</v>
      </c>
      <c r="AD33" s="8">
        <v>0</v>
      </c>
      <c r="AE33" s="8">
        <v>209</v>
      </c>
      <c r="AF33" s="8">
        <v>84</v>
      </c>
      <c r="AG33" s="8">
        <v>7.5</v>
      </c>
      <c r="AH33" s="8">
        <v>38</v>
      </c>
      <c r="AI33" s="8">
        <v>8.9</v>
      </c>
      <c r="AJ33" s="8">
        <v>623.5</v>
      </c>
      <c r="AK33" s="8">
        <v>0.55223880597014918</v>
      </c>
      <c r="AL33" s="8">
        <v>0.2383192731992213</v>
      </c>
      <c r="AM33" s="8">
        <v>7.4302401038286822E-2</v>
      </c>
      <c r="AN33" s="8">
        <v>0.12475665152498379</v>
      </c>
      <c r="AO33" s="8">
        <v>72</v>
      </c>
      <c r="AP33" s="8">
        <v>24</v>
      </c>
      <c r="AQ33" s="8">
        <v>100</v>
      </c>
      <c r="AR33" s="8">
        <v>1</v>
      </c>
      <c r="AS33" s="8">
        <v>1</v>
      </c>
      <c r="AT33" s="8">
        <v>1</v>
      </c>
      <c r="AU33" s="8">
        <v>1</v>
      </c>
      <c r="AV33" s="8">
        <v>1</v>
      </c>
      <c r="AW33" s="8">
        <v>1</v>
      </c>
      <c r="AX33" s="8">
        <v>1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1</v>
      </c>
      <c r="BF33" s="8">
        <v>0</v>
      </c>
      <c r="BG33" s="8">
        <v>1</v>
      </c>
    </row>
    <row r="34" spans="1:59" x14ac:dyDescent="0.15">
      <c r="A34" s="8" t="s">
        <v>7</v>
      </c>
      <c r="B34" s="8" t="s">
        <v>42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34</v>
      </c>
      <c r="O34" s="8">
        <v>34</v>
      </c>
      <c r="P34" s="8">
        <v>0</v>
      </c>
      <c r="Q34" s="9">
        <v>1</v>
      </c>
      <c r="R34" s="8">
        <v>0</v>
      </c>
      <c r="S34" s="8">
        <v>0</v>
      </c>
      <c r="T34" s="8">
        <v>1</v>
      </c>
      <c r="U34" s="8">
        <v>1</v>
      </c>
      <c r="V34" s="8">
        <v>5</v>
      </c>
      <c r="W34" s="8">
        <v>0</v>
      </c>
      <c r="X34" s="8">
        <v>0</v>
      </c>
      <c r="Y34" s="8">
        <v>0</v>
      </c>
      <c r="Z34" s="8">
        <v>0</v>
      </c>
      <c r="AA34" s="8">
        <v>49</v>
      </c>
      <c r="AB34" s="8">
        <v>-0.72248803827751196</v>
      </c>
      <c r="AC34" s="8">
        <v>616.4</v>
      </c>
      <c r="AD34" s="8">
        <v>0</v>
      </c>
      <c r="AE34" s="8">
        <v>209</v>
      </c>
      <c r="AF34" s="8">
        <v>84</v>
      </c>
      <c r="AG34" s="8">
        <v>7.5</v>
      </c>
      <c r="AH34" s="8">
        <v>38</v>
      </c>
      <c r="AI34" s="8">
        <v>8.9</v>
      </c>
      <c r="AJ34" s="8">
        <v>623.5</v>
      </c>
      <c r="AK34" s="8">
        <v>0.55223880597014918</v>
      </c>
      <c r="AL34" s="8">
        <v>0.2383192731992213</v>
      </c>
      <c r="AM34" s="8">
        <v>7.4302401038286822E-2</v>
      </c>
      <c r="AN34" s="8">
        <v>0.12475665152498379</v>
      </c>
      <c r="AO34" s="8">
        <v>84</v>
      </c>
      <c r="AP34" s="8">
        <v>0</v>
      </c>
      <c r="AQ34" s="8">
        <v>75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1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1</v>
      </c>
      <c r="BF34" s="8">
        <v>0</v>
      </c>
      <c r="BG34" s="8">
        <v>0</v>
      </c>
    </row>
    <row r="35" spans="1:59" x14ac:dyDescent="0.15">
      <c r="A35" s="8" t="s">
        <v>7</v>
      </c>
      <c r="B35" s="8" t="s">
        <v>43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2.15</v>
      </c>
      <c r="I35" s="8">
        <v>1</v>
      </c>
      <c r="J35" s="8">
        <v>0</v>
      </c>
      <c r="K35" s="8">
        <v>0</v>
      </c>
      <c r="L35" s="8">
        <v>80</v>
      </c>
      <c r="M35" s="8">
        <v>1</v>
      </c>
      <c r="N35" s="8">
        <v>28</v>
      </c>
      <c r="O35" s="8">
        <v>28</v>
      </c>
      <c r="P35" s="8">
        <v>1</v>
      </c>
      <c r="Q35" s="9">
        <v>0</v>
      </c>
      <c r="R35" s="8">
        <v>1</v>
      </c>
      <c r="S35" s="8">
        <v>1</v>
      </c>
      <c r="T35" s="8">
        <v>1</v>
      </c>
      <c r="U35" s="8">
        <v>1</v>
      </c>
      <c r="V35" s="8">
        <v>5</v>
      </c>
      <c r="W35" s="8">
        <v>2450</v>
      </c>
      <c r="X35" s="8">
        <v>0</v>
      </c>
      <c r="Y35" s="8">
        <v>1</v>
      </c>
      <c r="Z35" s="8">
        <v>1</v>
      </c>
      <c r="AA35" s="8">
        <v>49</v>
      </c>
      <c r="AB35" s="8">
        <v>-0.72248803827751196</v>
      </c>
      <c r="AC35" s="8">
        <v>616.4</v>
      </c>
      <c r="AD35" s="8">
        <v>0</v>
      </c>
      <c r="AE35" s="8">
        <v>209</v>
      </c>
      <c r="AF35" s="8">
        <v>84</v>
      </c>
      <c r="AG35" s="8">
        <v>7.5</v>
      </c>
      <c r="AH35" s="8">
        <v>38</v>
      </c>
      <c r="AI35" s="8">
        <v>8.9</v>
      </c>
      <c r="AJ35" s="8">
        <v>623.5</v>
      </c>
      <c r="AK35" s="8">
        <v>0.55223880597014918</v>
      </c>
      <c r="AL35" s="8">
        <v>0.2383192731992213</v>
      </c>
      <c r="AM35" s="8">
        <v>7.4302401038286822E-2</v>
      </c>
      <c r="AN35" s="8">
        <v>0.12475665152498379</v>
      </c>
      <c r="AO35" s="8">
        <v>72</v>
      </c>
      <c r="AP35" s="8">
        <v>24</v>
      </c>
      <c r="AQ35" s="8">
        <v>100</v>
      </c>
      <c r="AR35" s="8">
        <v>1</v>
      </c>
      <c r="AS35" s="8">
        <v>1</v>
      </c>
      <c r="AT35" s="8">
        <v>0</v>
      </c>
      <c r="AU35" s="8">
        <v>1</v>
      </c>
      <c r="AV35" s="8">
        <v>1</v>
      </c>
      <c r="AW35" s="8">
        <v>1</v>
      </c>
      <c r="AX35" s="8">
        <v>1</v>
      </c>
      <c r="AY35" s="8">
        <v>0</v>
      </c>
      <c r="AZ35" s="8">
        <v>0</v>
      </c>
      <c r="BA35" s="8">
        <v>0</v>
      </c>
      <c r="BB35" s="8">
        <v>1</v>
      </c>
      <c r="BC35" s="8">
        <v>1</v>
      </c>
      <c r="BD35" s="8">
        <v>0</v>
      </c>
      <c r="BE35" s="8">
        <v>1</v>
      </c>
      <c r="BF35" s="8">
        <v>0</v>
      </c>
      <c r="BG35" s="8">
        <v>1</v>
      </c>
    </row>
    <row r="36" spans="1:59" x14ac:dyDescent="0.15">
      <c r="A36" s="8" t="s">
        <v>8</v>
      </c>
      <c r="B36" s="8" t="s">
        <v>44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2.5</v>
      </c>
      <c r="I36" s="8">
        <v>1</v>
      </c>
      <c r="J36" s="8">
        <v>0</v>
      </c>
      <c r="K36" s="8">
        <v>0</v>
      </c>
      <c r="L36" s="8">
        <v>35</v>
      </c>
      <c r="M36" s="8">
        <v>1</v>
      </c>
      <c r="N36" s="8">
        <v>55</v>
      </c>
      <c r="O36" s="8">
        <v>55</v>
      </c>
      <c r="P36" s="8">
        <v>0</v>
      </c>
      <c r="Q36" s="9">
        <v>1</v>
      </c>
      <c r="R36" s="8">
        <v>0</v>
      </c>
      <c r="S36" s="8">
        <v>0</v>
      </c>
      <c r="T36" s="8">
        <v>0</v>
      </c>
      <c r="U36" s="8">
        <v>0</v>
      </c>
      <c r="V36" s="8">
        <v>4</v>
      </c>
      <c r="W36" s="8">
        <v>4600</v>
      </c>
      <c r="X36" s="8">
        <v>0</v>
      </c>
      <c r="Y36" s="8">
        <v>0</v>
      </c>
      <c r="Z36" s="8">
        <v>0</v>
      </c>
      <c r="AA36" s="8">
        <v>66</v>
      </c>
      <c r="AB36" s="8">
        <v>-0.22624434389140272</v>
      </c>
      <c r="AC36" s="8">
        <v>453.5</v>
      </c>
      <c r="AD36" s="8">
        <v>0</v>
      </c>
      <c r="AE36" s="8">
        <v>442</v>
      </c>
      <c r="AF36" s="8">
        <v>85</v>
      </c>
      <c r="AG36" s="8">
        <v>8.5</v>
      </c>
      <c r="AH36" s="8">
        <v>44.9</v>
      </c>
      <c r="AI36" s="8">
        <v>9.1</v>
      </c>
      <c r="AJ36" s="8">
        <v>506.6</v>
      </c>
      <c r="AK36" s="8">
        <v>0.56361631753031971</v>
      </c>
      <c r="AL36" s="8">
        <v>0.35986769570011024</v>
      </c>
      <c r="AM36" s="8">
        <v>9.040793825799337E-3</v>
      </c>
      <c r="AN36" s="8">
        <v>0.12635060639470783</v>
      </c>
      <c r="AO36" s="8">
        <v>32</v>
      </c>
      <c r="AP36" s="8">
        <v>63</v>
      </c>
      <c r="AQ36" s="8">
        <v>205</v>
      </c>
      <c r="AR36" s="8">
        <v>0</v>
      </c>
      <c r="AS36" s="8">
        <v>1</v>
      </c>
      <c r="AT36" s="8">
        <v>0</v>
      </c>
      <c r="AU36" s="8">
        <v>0</v>
      </c>
      <c r="AV36" s="8">
        <v>0</v>
      </c>
      <c r="AW36" s="8">
        <v>0</v>
      </c>
      <c r="AX36" s="8">
        <v>1</v>
      </c>
      <c r="AY36" s="8">
        <v>1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1</v>
      </c>
      <c r="BF36" s="8">
        <v>1</v>
      </c>
      <c r="BG36" s="8">
        <v>0</v>
      </c>
    </row>
    <row r="37" spans="1:59" x14ac:dyDescent="0.15">
      <c r="A37" s="8" t="s">
        <v>8</v>
      </c>
      <c r="B37" s="8" t="s">
        <v>46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99</v>
      </c>
      <c r="M37" s="8">
        <v>1</v>
      </c>
      <c r="N37" s="8">
        <v>36</v>
      </c>
      <c r="O37" s="8">
        <v>36</v>
      </c>
      <c r="P37" s="8">
        <v>1</v>
      </c>
      <c r="Q37" s="9">
        <v>0</v>
      </c>
      <c r="R37" s="8">
        <v>0</v>
      </c>
      <c r="S37" s="8">
        <v>0</v>
      </c>
      <c r="T37" s="8">
        <v>0</v>
      </c>
      <c r="U37" s="8">
        <v>1</v>
      </c>
      <c r="V37" s="8">
        <v>0</v>
      </c>
      <c r="W37" s="8">
        <v>0</v>
      </c>
      <c r="X37" s="8">
        <v>0</v>
      </c>
      <c r="Y37" s="8">
        <v>1</v>
      </c>
      <c r="Z37" s="8">
        <v>0</v>
      </c>
      <c r="AA37" s="8">
        <v>66</v>
      </c>
      <c r="AB37" s="8">
        <v>-0.22624434389140272</v>
      </c>
      <c r="AC37" s="8">
        <v>453.5</v>
      </c>
      <c r="AD37" s="8">
        <v>50</v>
      </c>
      <c r="AE37" s="8">
        <v>442</v>
      </c>
      <c r="AF37" s="8">
        <v>85</v>
      </c>
      <c r="AG37" s="8">
        <v>8.5</v>
      </c>
      <c r="AH37" s="8">
        <v>44.9</v>
      </c>
      <c r="AI37" s="8">
        <v>9.1</v>
      </c>
      <c r="AJ37" s="8">
        <v>506.6</v>
      </c>
      <c r="AK37" s="8">
        <v>0.56361631753031971</v>
      </c>
      <c r="AL37" s="8">
        <v>0.35986769570011024</v>
      </c>
      <c r="AM37" s="8">
        <v>9.040793825799337E-3</v>
      </c>
      <c r="AN37" s="8">
        <v>0.12635060639470783</v>
      </c>
      <c r="AO37" s="8">
        <v>130</v>
      </c>
      <c r="AP37" s="8">
        <v>62</v>
      </c>
      <c r="AQ37" s="8">
        <v>200</v>
      </c>
      <c r="AR37" s="8">
        <v>0</v>
      </c>
      <c r="AS37" s="8">
        <v>1</v>
      </c>
      <c r="AT37" s="8">
        <v>0</v>
      </c>
      <c r="AU37" s="8">
        <v>0</v>
      </c>
      <c r="AV37" s="8">
        <v>1</v>
      </c>
      <c r="AW37" s="8">
        <v>0</v>
      </c>
      <c r="AX37" s="8">
        <v>0</v>
      </c>
      <c r="AY37" s="8">
        <v>1</v>
      </c>
      <c r="AZ37" s="8">
        <v>0</v>
      </c>
      <c r="BA37" s="8">
        <v>1</v>
      </c>
      <c r="BB37" s="8">
        <v>1</v>
      </c>
      <c r="BC37" s="8">
        <v>1</v>
      </c>
      <c r="BD37" s="8">
        <v>1</v>
      </c>
      <c r="BE37" s="8">
        <v>0</v>
      </c>
      <c r="BF37" s="8">
        <v>1</v>
      </c>
      <c r="BG37" s="8">
        <v>0</v>
      </c>
    </row>
    <row r="38" spans="1:59" x14ac:dyDescent="0.15">
      <c r="A38" s="8" t="s">
        <v>8</v>
      </c>
      <c r="B38" s="8" t="s">
        <v>45</v>
      </c>
      <c r="C38" s="8">
        <v>1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30</v>
      </c>
      <c r="K38" s="8">
        <v>1</v>
      </c>
      <c r="L38" s="8">
        <v>300</v>
      </c>
      <c r="M38" s="8">
        <v>1</v>
      </c>
      <c r="N38" s="8">
        <v>62</v>
      </c>
      <c r="O38" s="8">
        <v>62</v>
      </c>
      <c r="P38" s="8">
        <v>1</v>
      </c>
      <c r="Q38" s="9">
        <v>0</v>
      </c>
      <c r="R38" s="8">
        <v>0</v>
      </c>
      <c r="S38" s="8">
        <v>0</v>
      </c>
      <c r="T38" s="8">
        <v>0</v>
      </c>
      <c r="U38" s="8">
        <v>0</v>
      </c>
      <c r="V38" s="8">
        <v>12</v>
      </c>
      <c r="W38" s="8">
        <v>0</v>
      </c>
      <c r="X38" s="8">
        <v>0</v>
      </c>
      <c r="Y38" s="8">
        <v>0</v>
      </c>
      <c r="Z38" s="8">
        <v>1</v>
      </c>
      <c r="AA38" s="8">
        <v>66</v>
      </c>
      <c r="AB38" s="8">
        <v>-0.22624434389140272</v>
      </c>
      <c r="AC38" s="8">
        <v>453.5</v>
      </c>
      <c r="AD38" s="8">
        <v>4</v>
      </c>
      <c r="AE38" s="8">
        <v>442</v>
      </c>
      <c r="AF38" s="8">
        <v>85</v>
      </c>
      <c r="AG38" s="8">
        <v>8.5</v>
      </c>
      <c r="AH38" s="8">
        <v>44.9</v>
      </c>
      <c r="AI38" s="8">
        <v>9.1</v>
      </c>
      <c r="AJ38" s="8">
        <v>506.6</v>
      </c>
      <c r="AK38" s="8">
        <v>0.56361631753031971</v>
      </c>
      <c r="AL38" s="8">
        <v>0.35986769570011024</v>
      </c>
      <c r="AM38" s="8">
        <v>9.040793825799337E-3</v>
      </c>
      <c r="AN38" s="8">
        <v>0.12635060639470783</v>
      </c>
      <c r="AO38" s="8">
        <v>112</v>
      </c>
      <c r="AP38" s="8">
        <v>62</v>
      </c>
      <c r="AQ38" s="8">
        <v>220</v>
      </c>
      <c r="AR38" s="8">
        <v>0</v>
      </c>
      <c r="AS38" s="8">
        <v>0</v>
      </c>
      <c r="AT38" s="8">
        <v>0</v>
      </c>
      <c r="AU38" s="8">
        <v>0</v>
      </c>
      <c r="AV38" s="8">
        <v>1</v>
      </c>
      <c r="AW38" s="8">
        <v>1</v>
      </c>
      <c r="AX38" s="8">
        <v>1</v>
      </c>
      <c r="AY38" s="8">
        <v>0</v>
      </c>
      <c r="AZ38" s="8">
        <v>1</v>
      </c>
      <c r="BA38" s="8">
        <v>0</v>
      </c>
      <c r="BB38" s="8">
        <v>0</v>
      </c>
      <c r="BC38" s="8">
        <v>0</v>
      </c>
      <c r="BD38" s="8">
        <v>0</v>
      </c>
      <c r="BE38" s="8">
        <v>1</v>
      </c>
      <c r="BF38" s="8">
        <v>0</v>
      </c>
      <c r="BG38" s="8">
        <v>0</v>
      </c>
    </row>
    <row r="39" spans="1:59" x14ac:dyDescent="0.15">
      <c r="A39" s="8" t="s">
        <v>8</v>
      </c>
      <c r="B39" s="8" t="s">
        <v>47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6.5</v>
      </c>
      <c r="I39" s="8">
        <v>1</v>
      </c>
      <c r="J39" s="8">
        <v>9</v>
      </c>
      <c r="K39" s="8">
        <v>1</v>
      </c>
      <c r="L39" s="8">
        <v>0</v>
      </c>
      <c r="M39" s="8">
        <v>0</v>
      </c>
      <c r="N39" s="8">
        <v>41</v>
      </c>
      <c r="O39" s="8">
        <v>41</v>
      </c>
      <c r="P39" s="8">
        <v>0</v>
      </c>
      <c r="Q39" s="9">
        <v>0</v>
      </c>
      <c r="R39" s="8">
        <v>0</v>
      </c>
      <c r="S39" s="8">
        <v>0</v>
      </c>
      <c r="T39" s="8">
        <v>1</v>
      </c>
      <c r="U39" s="8">
        <v>0</v>
      </c>
      <c r="V39" s="8">
        <v>2</v>
      </c>
      <c r="W39" s="8">
        <v>14300</v>
      </c>
      <c r="X39" s="8">
        <v>0</v>
      </c>
      <c r="Y39" s="8">
        <v>0</v>
      </c>
      <c r="Z39" s="8">
        <v>0</v>
      </c>
      <c r="AA39" s="8">
        <v>66</v>
      </c>
      <c r="AB39" s="8">
        <v>-0.22624434389140272</v>
      </c>
      <c r="AC39" s="8">
        <v>453.5</v>
      </c>
      <c r="AD39" s="8">
        <v>0</v>
      </c>
      <c r="AE39" s="8">
        <v>442</v>
      </c>
      <c r="AF39" s="8">
        <v>85</v>
      </c>
      <c r="AG39" s="8">
        <v>8.5</v>
      </c>
      <c r="AH39" s="8">
        <v>44.9</v>
      </c>
      <c r="AI39" s="8">
        <v>9.1</v>
      </c>
      <c r="AJ39" s="8">
        <v>506.6</v>
      </c>
      <c r="AK39" s="8">
        <v>0.56361631753031971</v>
      </c>
      <c r="AL39" s="8">
        <v>0.35986769570011024</v>
      </c>
      <c r="AM39" s="8">
        <v>9.040793825799337E-3</v>
      </c>
      <c r="AN39" s="8">
        <v>0.12635060639470783</v>
      </c>
      <c r="AO39" s="8">
        <v>32</v>
      </c>
      <c r="AP39" s="8">
        <v>63</v>
      </c>
      <c r="AQ39" s="8">
        <v>205</v>
      </c>
      <c r="AR39" s="8">
        <v>0</v>
      </c>
      <c r="AS39" s="8">
        <v>1</v>
      </c>
      <c r="AT39" s="8">
        <v>0</v>
      </c>
      <c r="AU39" s="8">
        <v>0</v>
      </c>
      <c r="AV39" s="8">
        <v>0</v>
      </c>
      <c r="AW39" s="8">
        <v>0</v>
      </c>
      <c r="AX39" s="8">
        <v>1</v>
      </c>
      <c r="AY39" s="8">
        <v>1</v>
      </c>
      <c r="AZ39" s="8">
        <v>1</v>
      </c>
      <c r="BA39" s="8">
        <v>1</v>
      </c>
      <c r="BB39" s="8">
        <v>0</v>
      </c>
      <c r="BC39" s="8">
        <v>0</v>
      </c>
      <c r="BD39" s="8">
        <v>1</v>
      </c>
      <c r="BE39" s="8">
        <v>0</v>
      </c>
      <c r="BF39" s="8">
        <v>1</v>
      </c>
      <c r="BG39" s="8">
        <v>0</v>
      </c>
    </row>
    <row r="40" spans="1:59" x14ac:dyDescent="0.15">
      <c r="A40" s="8" t="s">
        <v>8</v>
      </c>
      <c r="B40" s="8" t="s">
        <v>48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3.45</v>
      </c>
      <c r="I40" s="8">
        <v>1</v>
      </c>
      <c r="J40" s="8">
        <v>0</v>
      </c>
      <c r="K40" s="8">
        <v>0</v>
      </c>
      <c r="L40" s="8">
        <v>101</v>
      </c>
      <c r="M40" s="8">
        <v>1</v>
      </c>
      <c r="N40" s="8">
        <v>34</v>
      </c>
      <c r="O40" s="8">
        <v>34</v>
      </c>
      <c r="P40" s="8">
        <v>1</v>
      </c>
      <c r="Q40" s="9">
        <v>0</v>
      </c>
      <c r="R40" s="8">
        <v>0</v>
      </c>
      <c r="S40" s="8">
        <v>0</v>
      </c>
      <c r="T40" s="8">
        <v>1</v>
      </c>
      <c r="U40" s="8">
        <v>1</v>
      </c>
      <c r="V40" s="8">
        <v>4</v>
      </c>
      <c r="W40" s="8">
        <v>5450</v>
      </c>
      <c r="X40" s="8">
        <v>0</v>
      </c>
      <c r="Y40" s="8">
        <v>1</v>
      </c>
      <c r="Z40" s="8">
        <v>0</v>
      </c>
      <c r="AA40" s="8">
        <v>66</v>
      </c>
      <c r="AB40" s="8">
        <v>-0.22624434389140272</v>
      </c>
      <c r="AC40" s="8">
        <v>453.5</v>
      </c>
      <c r="AD40" s="8">
        <v>62</v>
      </c>
      <c r="AE40" s="8">
        <v>442</v>
      </c>
      <c r="AF40" s="8">
        <v>85</v>
      </c>
      <c r="AG40" s="8">
        <v>8.5</v>
      </c>
      <c r="AH40" s="8">
        <v>44.9</v>
      </c>
      <c r="AI40" s="8">
        <v>9.1</v>
      </c>
      <c r="AJ40" s="8">
        <v>506.6</v>
      </c>
      <c r="AK40" s="8">
        <v>0.56361631753031971</v>
      </c>
      <c r="AL40" s="8">
        <v>0.35986769570011024</v>
      </c>
      <c r="AM40" s="8">
        <v>9.040793825799337E-3</v>
      </c>
      <c r="AN40" s="8">
        <v>0.12635060639470783</v>
      </c>
      <c r="AO40" s="8">
        <v>82</v>
      </c>
      <c r="AP40" s="8">
        <v>0</v>
      </c>
      <c r="AQ40" s="8">
        <v>200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1</v>
      </c>
      <c r="AX40" s="8">
        <v>1</v>
      </c>
      <c r="AY40" s="8">
        <v>1</v>
      </c>
      <c r="AZ40" s="8">
        <v>1</v>
      </c>
      <c r="BA40" s="8">
        <v>0</v>
      </c>
      <c r="BB40" s="8">
        <v>0</v>
      </c>
      <c r="BC40" s="8">
        <v>0</v>
      </c>
      <c r="BD40" s="8">
        <v>0</v>
      </c>
      <c r="BE40" s="8">
        <v>1</v>
      </c>
      <c r="BF40" s="8">
        <v>0</v>
      </c>
      <c r="BG40" s="8">
        <v>0</v>
      </c>
    </row>
    <row r="41" spans="1:59" x14ac:dyDescent="0.15">
      <c r="A41" s="8" t="s">
        <v>8</v>
      </c>
      <c r="B41" s="8" t="s">
        <v>49</v>
      </c>
      <c r="C41" s="8">
        <v>1</v>
      </c>
      <c r="D41" s="8">
        <v>0</v>
      </c>
      <c r="E41" s="8">
        <v>0</v>
      </c>
      <c r="F41" s="8">
        <v>0</v>
      </c>
      <c r="G41" s="8">
        <v>0</v>
      </c>
      <c r="H41" s="8">
        <v>7.4999999999999997E-2</v>
      </c>
      <c r="I41" s="8">
        <v>1</v>
      </c>
      <c r="J41" s="8">
        <v>0</v>
      </c>
      <c r="K41" s="8">
        <v>0</v>
      </c>
      <c r="L41" s="8">
        <v>80</v>
      </c>
      <c r="M41" s="8">
        <v>1</v>
      </c>
      <c r="N41" s="8">
        <v>55</v>
      </c>
      <c r="O41" s="8">
        <v>55</v>
      </c>
      <c r="P41" s="8">
        <v>1</v>
      </c>
      <c r="Q41" s="9">
        <v>0</v>
      </c>
      <c r="R41" s="8">
        <v>1</v>
      </c>
      <c r="S41" s="8">
        <v>1</v>
      </c>
      <c r="T41" s="8">
        <v>1</v>
      </c>
      <c r="U41" s="8">
        <v>1</v>
      </c>
      <c r="V41" s="8">
        <v>0</v>
      </c>
      <c r="W41" s="8">
        <v>250</v>
      </c>
      <c r="X41" s="8">
        <v>0</v>
      </c>
      <c r="Y41" s="8">
        <v>0</v>
      </c>
      <c r="Z41" s="8">
        <v>1</v>
      </c>
      <c r="AA41" s="8">
        <v>66</v>
      </c>
      <c r="AB41" s="8">
        <v>-0.22624434389140272</v>
      </c>
      <c r="AC41" s="8">
        <v>453.5</v>
      </c>
      <c r="AD41" s="8">
        <v>0</v>
      </c>
      <c r="AE41" s="8">
        <v>442</v>
      </c>
      <c r="AF41" s="8">
        <v>85</v>
      </c>
      <c r="AG41" s="8">
        <v>8.5</v>
      </c>
      <c r="AH41" s="8">
        <v>44.9</v>
      </c>
      <c r="AI41" s="8">
        <v>9.1</v>
      </c>
      <c r="AJ41" s="8">
        <v>506.6</v>
      </c>
      <c r="AK41" s="8">
        <v>0.56361631753031971</v>
      </c>
      <c r="AL41" s="8">
        <v>0.35986769570011024</v>
      </c>
      <c r="AM41" s="8">
        <v>9.040793825799337E-3</v>
      </c>
      <c r="AN41" s="8">
        <v>0.12635060639470783</v>
      </c>
      <c r="AO41" s="8">
        <v>110</v>
      </c>
      <c r="AP41" s="8">
        <v>85</v>
      </c>
      <c r="AQ41" s="8">
        <v>110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1</v>
      </c>
      <c r="AZ41" s="8">
        <v>0</v>
      </c>
      <c r="BA41" s="8">
        <v>1</v>
      </c>
      <c r="BB41" s="8">
        <v>1</v>
      </c>
      <c r="BC41" s="8">
        <v>1</v>
      </c>
      <c r="BD41" s="8">
        <v>1</v>
      </c>
      <c r="BE41" s="8">
        <v>0</v>
      </c>
      <c r="BF41" s="8">
        <v>1</v>
      </c>
      <c r="BG41" s="8">
        <v>0</v>
      </c>
    </row>
    <row r="42" spans="1:59" x14ac:dyDescent="0.15">
      <c r="A42" s="8" t="s">
        <v>9</v>
      </c>
      <c r="B42" s="8" t="s">
        <v>50</v>
      </c>
      <c r="C42" s="8">
        <v>1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80</v>
      </c>
      <c r="M42" s="8">
        <v>1</v>
      </c>
      <c r="N42" s="8">
        <v>38</v>
      </c>
      <c r="O42" s="8">
        <v>38</v>
      </c>
      <c r="P42" s="8">
        <v>1</v>
      </c>
      <c r="Q42" s="9">
        <v>0</v>
      </c>
      <c r="R42" s="8">
        <v>0</v>
      </c>
      <c r="S42" s="8">
        <v>0</v>
      </c>
      <c r="T42" s="8">
        <v>0</v>
      </c>
      <c r="U42" s="8">
        <v>1</v>
      </c>
      <c r="V42" s="8">
        <v>5</v>
      </c>
      <c r="W42" s="8">
        <v>0</v>
      </c>
      <c r="X42" s="8">
        <v>0</v>
      </c>
      <c r="Y42" s="8">
        <v>1</v>
      </c>
      <c r="Z42" s="8">
        <v>1</v>
      </c>
      <c r="AA42" s="8">
        <v>35</v>
      </c>
      <c r="AB42" s="8">
        <v>-1.7361111111111112</v>
      </c>
      <c r="AC42" s="8">
        <v>464.6</v>
      </c>
      <c r="AD42" s="8">
        <v>40</v>
      </c>
      <c r="AE42" s="8">
        <v>288</v>
      </c>
      <c r="AF42" s="8">
        <v>83.100000000000009</v>
      </c>
      <c r="AG42" s="8">
        <v>6.7</v>
      </c>
      <c r="AH42" s="8">
        <v>31</v>
      </c>
      <c r="AI42" s="8">
        <v>13.5</v>
      </c>
      <c r="AJ42" s="8">
        <v>440.90000000000003</v>
      </c>
      <c r="AK42" s="8">
        <v>0.23697804563065</v>
      </c>
      <c r="AL42" s="8">
        <v>0.49139044339216531</v>
      </c>
      <c r="AM42" s="8">
        <v>4.5200172191132156E-2</v>
      </c>
      <c r="AN42" s="8">
        <v>0.13000430477830391</v>
      </c>
      <c r="AO42" s="8">
        <v>112</v>
      </c>
      <c r="AP42" s="8">
        <v>150</v>
      </c>
      <c r="AQ42" s="8">
        <v>320</v>
      </c>
      <c r="AR42" s="8">
        <v>1</v>
      </c>
      <c r="AS42" s="8">
        <v>1</v>
      </c>
      <c r="AT42" s="8">
        <v>1</v>
      </c>
      <c r="AU42" s="8">
        <v>1</v>
      </c>
      <c r="AV42" s="8">
        <v>1</v>
      </c>
      <c r="AW42" s="8">
        <v>0</v>
      </c>
      <c r="AX42" s="8">
        <v>1</v>
      </c>
      <c r="AY42" s="8">
        <v>1</v>
      </c>
      <c r="AZ42" s="8">
        <v>1</v>
      </c>
      <c r="BA42" s="8">
        <v>1</v>
      </c>
      <c r="BB42" s="8">
        <v>0</v>
      </c>
      <c r="BC42" s="8">
        <v>1</v>
      </c>
      <c r="BD42" s="8">
        <v>1</v>
      </c>
      <c r="BE42" s="8">
        <v>1</v>
      </c>
      <c r="BF42" s="8">
        <v>1</v>
      </c>
      <c r="BG42" s="8">
        <v>0</v>
      </c>
    </row>
    <row r="43" spans="1:59" x14ac:dyDescent="0.15">
      <c r="A43" s="8" t="s">
        <v>9</v>
      </c>
      <c r="B43" s="8" t="s">
        <v>51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36</v>
      </c>
      <c r="M43" s="8">
        <v>1</v>
      </c>
      <c r="N43" s="8">
        <v>31</v>
      </c>
      <c r="O43" s="8">
        <v>31</v>
      </c>
      <c r="P43" s="8">
        <v>1</v>
      </c>
      <c r="Q43" s="9">
        <v>0</v>
      </c>
      <c r="R43" s="8">
        <v>1</v>
      </c>
      <c r="S43" s="8">
        <v>1</v>
      </c>
      <c r="T43" s="8">
        <v>1</v>
      </c>
      <c r="U43" s="8">
        <v>0</v>
      </c>
      <c r="V43" s="8">
        <v>5</v>
      </c>
      <c r="W43" s="8">
        <v>0</v>
      </c>
      <c r="X43" s="8">
        <v>1</v>
      </c>
      <c r="Y43" s="8">
        <v>0</v>
      </c>
      <c r="Z43" s="8">
        <v>1</v>
      </c>
      <c r="AA43" s="8">
        <v>35</v>
      </c>
      <c r="AB43" s="8">
        <v>-1.7361111111111112</v>
      </c>
      <c r="AC43" s="8">
        <v>464.6</v>
      </c>
      <c r="AD43" s="8">
        <v>50</v>
      </c>
      <c r="AE43" s="8">
        <v>288</v>
      </c>
      <c r="AF43" s="8">
        <v>83.100000000000009</v>
      </c>
      <c r="AG43" s="8">
        <v>6.7</v>
      </c>
      <c r="AH43" s="8">
        <v>31</v>
      </c>
      <c r="AI43" s="8">
        <v>13.5</v>
      </c>
      <c r="AJ43" s="8">
        <v>440.90000000000003</v>
      </c>
      <c r="AK43" s="8">
        <v>0.23697804563065</v>
      </c>
      <c r="AL43" s="8">
        <v>0.49139044339216531</v>
      </c>
      <c r="AM43" s="8">
        <v>4.5200172191132156E-2</v>
      </c>
      <c r="AN43" s="8">
        <v>0.13000430477830391</v>
      </c>
      <c r="AO43" s="8">
        <v>117</v>
      </c>
      <c r="AP43" s="8">
        <v>90</v>
      </c>
      <c r="AQ43" s="8">
        <v>290</v>
      </c>
      <c r="AR43" s="8">
        <v>0</v>
      </c>
      <c r="AS43" s="8">
        <v>0</v>
      </c>
      <c r="AT43" s="8">
        <v>1</v>
      </c>
      <c r="AU43" s="8">
        <v>0</v>
      </c>
      <c r="AV43" s="8">
        <v>1</v>
      </c>
      <c r="AW43" s="8">
        <v>0</v>
      </c>
      <c r="AX43" s="8">
        <v>1</v>
      </c>
      <c r="AY43" s="8">
        <v>1</v>
      </c>
      <c r="AZ43" s="8">
        <v>1</v>
      </c>
      <c r="BA43" s="8">
        <v>1</v>
      </c>
      <c r="BB43" s="8">
        <v>0</v>
      </c>
      <c r="BC43" s="8">
        <v>0</v>
      </c>
      <c r="BD43" s="8">
        <v>1</v>
      </c>
      <c r="BE43" s="8">
        <v>0</v>
      </c>
      <c r="BF43" s="8">
        <v>1</v>
      </c>
      <c r="BG43" s="8">
        <v>0</v>
      </c>
    </row>
    <row r="44" spans="1:59" x14ac:dyDescent="0.15">
      <c r="A44" s="8" t="s">
        <v>9</v>
      </c>
      <c r="B44" s="8" t="s">
        <v>65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47</v>
      </c>
      <c r="M44" s="8">
        <v>1</v>
      </c>
      <c r="N44" s="8">
        <v>47</v>
      </c>
      <c r="O44" s="8">
        <v>47</v>
      </c>
      <c r="P44" s="8">
        <v>0</v>
      </c>
      <c r="Q44" s="9">
        <v>0</v>
      </c>
      <c r="R44" s="8">
        <v>1</v>
      </c>
      <c r="S44" s="8">
        <v>1</v>
      </c>
      <c r="T44" s="8">
        <v>1</v>
      </c>
      <c r="U44" s="8">
        <v>0</v>
      </c>
      <c r="V44" s="8">
        <v>0</v>
      </c>
      <c r="W44" s="8">
        <v>0</v>
      </c>
      <c r="X44" s="8">
        <v>0</v>
      </c>
      <c r="Y44" s="8">
        <v>1</v>
      </c>
      <c r="Z44" s="8">
        <v>0</v>
      </c>
      <c r="AA44" s="8">
        <v>35</v>
      </c>
      <c r="AB44" s="8">
        <v>-1.7361111111111112</v>
      </c>
      <c r="AC44" s="8">
        <v>464.6</v>
      </c>
      <c r="AD44" s="8">
        <v>200</v>
      </c>
      <c r="AE44" s="8">
        <v>288</v>
      </c>
      <c r="AF44" s="8">
        <v>83.100000000000009</v>
      </c>
      <c r="AG44" s="8">
        <v>6.7</v>
      </c>
      <c r="AH44" s="8">
        <v>31</v>
      </c>
      <c r="AI44" s="8">
        <v>13.5</v>
      </c>
      <c r="AJ44" s="8">
        <v>440.90000000000003</v>
      </c>
      <c r="AK44" s="8">
        <v>0.23697804563065</v>
      </c>
      <c r="AL44" s="8">
        <v>0.49139044339216531</v>
      </c>
      <c r="AM44" s="8">
        <v>4.5200172191132156E-2</v>
      </c>
      <c r="AN44" s="8">
        <v>0.13000430477830391</v>
      </c>
      <c r="AO44" s="8">
        <v>200</v>
      </c>
      <c r="AP44" s="8">
        <v>175</v>
      </c>
      <c r="AQ44" s="8">
        <v>375</v>
      </c>
      <c r="AR44" s="8">
        <v>0</v>
      </c>
      <c r="AS44" s="8">
        <v>0</v>
      </c>
      <c r="AT44" s="8">
        <v>1</v>
      </c>
      <c r="AU44" s="8">
        <v>0</v>
      </c>
      <c r="AV44" s="8">
        <v>1</v>
      </c>
      <c r="AW44" s="8">
        <v>0</v>
      </c>
      <c r="AX44" s="8">
        <v>1</v>
      </c>
      <c r="AY44" s="8">
        <v>0</v>
      </c>
      <c r="AZ44" s="8">
        <v>0</v>
      </c>
      <c r="BA44" s="8">
        <v>0</v>
      </c>
      <c r="BB44" s="8">
        <v>1</v>
      </c>
      <c r="BC44" s="8">
        <v>1</v>
      </c>
      <c r="BD44" s="8">
        <v>0</v>
      </c>
      <c r="BE44" s="8">
        <v>1</v>
      </c>
      <c r="BF44" s="8">
        <v>0</v>
      </c>
      <c r="BG44" s="8">
        <v>1</v>
      </c>
    </row>
    <row r="45" spans="1:59" x14ac:dyDescent="0.15">
      <c r="A45" s="8" t="s">
        <v>9</v>
      </c>
      <c r="B45" s="8" t="s">
        <v>52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71</v>
      </c>
      <c r="M45" s="8">
        <v>1</v>
      </c>
      <c r="N45" s="8">
        <v>29</v>
      </c>
      <c r="O45" s="8">
        <v>29</v>
      </c>
      <c r="P45" s="8">
        <v>0</v>
      </c>
      <c r="Q45" s="9">
        <v>1</v>
      </c>
      <c r="R45" s="8">
        <v>0</v>
      </c>
      <c r="S45" s="8">
        <v>0</v>
      </c>
      <c r="T45" s="8">
        <v>1</v>
      </c>
      <c r="U45" s="8">
        <v>1</v>
      </c>
      <c r="V45" s="8">
        <v>3</v>
      </c>
      <c r="W45" s="8">
        <v>0</v>
      </c>
      <c r="X45" s="8">
        <v>0</v>
      </c>
      <c r="Y45" s="8">
        <v>1</v>
      </c>
      <c r="Z45" s="8">
        <v>1</v>
      </c>
      <c r="AA45" s="8">
        <v>35</v>
      </c>
      <c r="AB45" s="8">
        <v>-1.7361111111111112</v>
      </c>
      <c r="AC45" s="8">
        <v>464.6</v>
      </c>
      <c r="AD45" s="8">
        <v>0</v>
      </c>
      <c r="AE45" s="8">
        <v>288</v>
      </c>
      <c r="AF45" s="8">
        <v>83.100000000000009</v>
      </c>
      <c r="AG45" s="8">
        <v>6.7</v>
      </c>
      <c r="AH45" s="8">
        <v>31</v>
      </c>
      <c r="AI45" s="8">
        <v>13.5</v>
      </c>
      <c r="AJ45" s="8">
        <v>440.90000000000003</v>
      </c>
      <c r="AK45" s="8">
        <v>0.23697804563065</v>
      </c>
      <c r="AL45" s="8">
        <v>0.49139044339216531</v>
      </c>
      <c r="AM45" s="8">
        <v>4.5200172191132156E-2</v>
      </c>
      <c r="AN45" s="8">
        <v>0.13000430477830391</v>
      </c>
      <c r="AO45" s="8">
        <v>50</v>
      </c>
      <c r="AP45" s="8">
        <v>155</v>
      </c>
      <c r="AQ45" s="8">
        <v>350</v>
      </c>
      <c r="AR45" s="8">
        <v>1</v>
      </c>
      <c r="AS45" s="8">
        <v>0</v>
      </c>
      <c r="AT45" s="8">
        <v>1</v>
      </c>
      <c r="AU45" s="8">
        <v>0</v>
      </c>
      <c r="AV45" s="8">
        <v>1</v>
      </c>
      <c r="AW45" s="8">
        <v>0</v>
      </c>
      <c r="AX45" s="8">
        <v>1</v>
      </c>
      <c r="AY45" s="8">
        <v>1</v>
      </c>
      <c r="AZ45" s="8">
        <v>1</v>
      </c>
      <c r="BA45" s="8">
        <v>1</v>
      </c>
      <c r="BB45" s="8">
        <v>0</v>
      </c>
      <c r="BC45" s="8">
        <v>1</v>
      </c>
      <c r="BD45" s="8">
        <v>1</v>
      </c>
      <c r="BE45" s="8">
        <v>0</v>
      </c>
      <c r="BF45" s="8">
        <v>1</v>
      </c>
      <c r="BG45" s="8">
        <v>0</v>
      </c>
    </row>
    <row r="46" spans="1:59" x14ac:dyDescent="0.15">
      <c r="A46" s="8" t="s">
        <v>9</v>
      </c>
      <c r="B46" s="8" t="s">
        <v>53</v>
      </c>
      <c r="C46" s="8">
        <v>1</v>
      </c>
      <c r="D46" s="8">
        <v>0</v>
      </c>
      <c r="E46" s="8">
        <v>0</v>
      </c>
      <c r="F46" s="8">
        <v>0</v>
      </c>
      <c r="G46" s="8">
        <v>0</v>
      </c>
      <c r="H46" s="8">
        <v>0.3</v>
      </c>
      <c r="I46" s="8">
        <v>1</v>
      </c>
      <c r="J46" s="8">
        <v>0</v>
      </c>
      <c r="K46" s="8">
        <v>0</v>
      </c>
      <c r="L46" s="8">
        <v>0</v>
      </c>
      <c r="M46" s="8">
        <v>0</v>
      </c>
      <c r="N46" s="8">
        <v>52</v>
      </c>
      <c r="O46" s="8">
        <v>52</v>
      </c>
      <c r="P46" s="8">
        <v>0</v>
      </c>
      <c r="Q46" s="9">
        <v>1</v>
      </c>
      <c r="R46" s="8">
        <v>0</v>
      </c>
      <c r="S46" s="8">
        <v>0</v>
      </c>
      <c r="T46" s="8">
        <v>1</v>
      </c>
      <c r="U46" s="8">
        <v>1</v>
      </c>
      <c r="V46" s="8">
        <v>0</v>
      </c>
      <c r="W46" s="8">
        <v>1400</v>
      </c>
      <c r="X46" s="8">
        <v>0</v>
      </c>
      <c r="Y46" s="8">
        <v>1</v>
      </c>
      <c r="Z46" s="8">
        <v>0</v>
      </c>
      <c r="AA46" s="8">
        <v>35</v>
      </c>
      <c r="AB46" s="8">
        <v>-1.7361111111111112</v>
      </c>
      <c r="AC46" s="8">
        <v>464.6</v>
      </c>
      <c r="AD46" s="8">
        <v>8</v>
      </c>
      <c r="AE46" s="8">
        <v>288</v>
      </c>
      <c r="AF46" s="8">
        <v>83.100000000000009</v>
      </c>
      <c r="AG46" s="8">
        <v>6.7</v>
      </c>
      <c r="AH46" s="8">
        <v>31</v>
      </c>
      <c r="AI46" s="8">
        <v>13.5</v>
      </c>
      <c r="AJ46" s="8">
        <v>440.90000000000003</v>
      </c>
      <c r="AK46" s="8">
        <v>0.23697804563065</v>
      </c>
      <c r="AL46" s="8">
        <v>0.49139044339216531</v>
      </c>
      <c r="AM46" s="8">
        <v>4.5200172191132156E-2</v>
      </c>
      <c r="AN46" s="8">
        <v>0.13000430477830391</v>
      </c>
      <c r="AO46" s="8">
        <v>62</v>
      </c>
      <c r="AP46" s="8">
        <v>112</v>
      </c>
      <c r="AQ46" s="8">
        <v>275</v>
      </c>
      <c r="AR46" s="8">
        <v>0</v>
      </c>
      <c r="AS46" s="8">
        <v>0</v>
      </c>
      <c r="AT46" s="8">
        <v>1</v>
      </c>
      <c r="AU46" s="8">
        <v>0</v>
      </c>
      <c r="AV46" s="8">
        <v>1</v>
      </c>
      <c r="AW46" s="8">
        <v>0</v>
      </c>
      <c r="AX46" s="8">
        <v>1</v>
      </c>
      <c r="AY46" s="8">
        <v>1</v>
      </c>
      <c r="AZ46" s="8">
        <v>1</v>
      </c>
      <c r="BA46" s="8">
        <v>1</v>
      </c>
      <c r="BB46" s="8">
        <v>0</v>
      </c>
      <c r="BC46" s="8">
        <v>1</v>
      </c>
      <c r="BD46" s="8">
        <v>1</v>
      </c>
      <c r="BE46" s="8">
        <v>1</v>
      </c>
      <c r="BF46" s="8">
        <v>1</v>
      </c>
      <c r="BG46" s="8">
        <v>0</v>
      </c>
    </row>
    <row r="47" spans="1:59" x14ac:dyDescent="0.15">
      <c r="A47" s="8" t="s">
        <v>10</v>
      </c>
      <c r="B47" s="8" t="s">
        <v>54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143</v>
      </c>
      <c r="M47" s="8">
        <v>1</v>
      </c>
      <c r="N47" s="8">
        <v>43</v>
      </c>
      <c r="O47" s="8">
        <v>43</v>
      </c>
      <c r="P47" s="8">
        <v>0</v>
      </c>
      <c r="Q47" s="9">
        <v>1</v>
      </c>
      <c r="R47" s="8">
        <v>0</v>
      </c>
      <c r="S47" s="8">
        <v>0</v>
      </c>
      <c r="T47" s="8">
        <v>0</v>
      </c>
      <c r="U47" s="8">
        <v>1</v>
      </c>
      <c r="V47" s="8">
        <v>1</v>
      </c>
      <c r="W47" s="8">
        <v>0</v>
      </c>
      <c r="X47" s="8">
        <v>0</v>
      </c>
      <c r="Y47" s="8">
        <v>1</v>
      </c>
      <c r="Z47" s="8">
        <v>1</v>
      </c>
      <c r="AA47" s="8">
        <v>76</v>
      </c>
      <c r="AB47" s="8">
        <v>8.6071428571428577</v>
      </c>
      <c r="AC47" s="8">
        <v>2337.7000000000003</v>
      </c>
      <c r="AD47" s="8">
        <v>0</v>
      </c>
      <c r="AE47" s="8">
        <v>140</v>
      </c>
      <c r="AF47" s="8">
        <v>82.4</v>
      </c>
      <c r="AG47" s="8">
        <v>12.1</v>
      </c>
      <c r="AH47" s="8">
        <v>34.200000000000003</v>
      </c>
      <c r="AI47" s="8">
        <v>14.3</v>
      </c>
      <c r="AJ47" s="8">
        <v>2332</v>
      </c>
      <c r="AK47" s="8">
        <v>0.31436882405783462</v>
      </c>
      <c r="AL47" s="8">
        <v>0.56679642383539386</v>
      </c>
      <c r="AM47" s="8">
        <v>0.14779484108311589</v>
      </c>
      <c r="AN47" s="8">
        <v>0.15083201437310179</v>
      </c>
      <c r="AO47" s="8">
        <v>0</v>
      </c>
      <c r="AP47" s="8">
        <v>0</v>
      </c>
      <c r="AQ47" s="8">
        <v>575</v>
      </c>
      <c r="AR47" s="8">
        <v>1</v>
      </c>
      <c r="AS47" s="8">
        <v>0</v>
      </c>
      <c r="AT47" s="8">
        <v>1</v>
      </c>
      <c r="AU47" s="8">
        <v>0</v>
      </c>
      <c r="AV47" s="8">
        <v>0</v>
      </c>
      <c r="AW47" s="8">
        <v>0</v>
      </c>
      <c r="AX47" s="8">
        <v>1</v>
      </c>
      <c r="AY47" s="8">
        <v>1</v>
      </c>
      <c r="AZ47" s="8">
        <v>1</v>
      </c>
      <c r="BA47" s="8">
        <v>1</v>
      </c>
      <c r="BB47" s="8">
        <v>1</v>
      </c>
      <c r="BC47" s="8">
        <v>0</v>
      </c>
      <c r="BD47" s="8">
        <v>0</v>
      </c>
      <c r="BE47" s="8">
        <v>0</v>
      </c>
      <c r="BF47" s="8">
        <v>1</v>
      </c>
      <c r="BG47" s="8">
        <v>0</v>
      </c>
    </row>
    <row r="48" spans="1:59" x14ac:dyDescent="0.15">
      <c r="A48" s="8" t="s">
        <v>10</v>
      </c>
      <c r="B48" s="8" t="s">
        <v>66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111</v>
      </c>
      <c r="M48" s="8">
        <v>1</v>
      </c>
      <c r="N48" s="8">
        <v>30</v>
      </c>
      <c r="O48" s="8">
        <v>29</v>
      </c>
      <c r="P48" s="8">
        <v>0</v>
      </c>
      <c r="Q48" s="9">
        <v>0</v>
      </c>
      <c r="R48" s="8">
        <v>1</v>
      </c>
      <c r="S48" s="8">
        <v>1</v>
      </c>
      <c r="T48" s="8">
        <v>1</v>
      </c>
      <c r="U48" s="8">
        <v>1</v>
      </c>
      <c r="V48" s="8">
        <v>3</v>
      </c>
      <c r="W48" s="8">
        <v>0</v>
      </c>
      <c r="X48" s="8">
        <v>1</v>
      </c>
      <c r="Y48" s="8">
        <v>0</v>
      </c>
      <c r="Z48" s="8">
        <v>1</v>
      </c>
      <c r="AA48" s="8">
        <v>76</v>
      </c>
      <c r="AB48" s="8">
        <v>8.6071428571428577</v>
      </c>
      <c r="AC48" s="8">
        <v>2337.7000000000003</v>
      </c>
      <c r="AD48" s="8">
        <v>0</v>
      </c>
      <c r="AE48" s="8">
        <v>140</v>
      </c>
      <c r="AF48" s="8">
        <v>82.4</v>
      </c>
      <c r="AG48" s="8">
        <v>12.1</v>
      </c>
      <c r="AH48" s="8">
        <v>34.200000000000003</v>
      </c>
      <c r="AI48" s="8">
        <v>14.3</v>
      </c>
      <c r="AJ48" s="8">
        <v>2332</v>
      </c>
      <c r="AK48" s="8">
        <v>0.31436882405783462</v>
      </c>
      <c r="AL48" s="8">
        <v>0.56679642383539386</v>
      </c>
      <c r="AM48" s="8">
        <v>0.14779484108311589</v>
      </c>
      <c r="AN48" s="8">
        <v>0.15083201437310179</v>
      </c>
      <c r="AO48" s="8">
        <v>0</v>
      </c>
      <c r="AP48" s="8">
        <v>0</v>
      </c>
      <c r="AQ48" s="8">
        <v>575</v>
      </c>
      <c r="AR48" s="8">
        <v>1</v>
      </c>
      <c r="AS48" s="8">
        <v>1</v>
      </c>
      <c r="AT48" s="8">
        <v>0</v>
      </c>
      <c r="AU48" s="8">
        <v>0</v>
      </c>
      <c r="AV48" s="8">
        <v>0</v>
      </c>
      <c r="AW48" s="8">
        <v>0</v>
      </c>
      <c r="AX48" s="8">
        <v>1</v>
      </c>
      <c r="AY48" s="8">
        <v>1</v>
      </c>
      <c r="AZ48" s="8">
        <v>1</v>
      </c>
      <c r="BA48" s="8">
        <v>1</v>
      </c>
      <c r="BB48" s="8">
        <v>1</v>
      </c>
      <c r="BC48" s="8">
        <v>0</v>
      </c>
      <c r="BD48" s="8">
        <v>0</v>
      </c>
      <c r="BE48" s="8">
        <v>1</v>
      </c>
      <c r="BF48" s="8">
        <v>1</v>
      </c>
      <c r="BG48" s="8">
        <v>0</v>
      </c>
    </row>
    <row r="49" spans="1:59" x14ac:dyDescent="0.15">
      <c r="A49" s="8" t="s">
        <v>10</v>
      </c>
      <c r="B49" s="8" t="s">
        <v>67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2.5</v>
      </c>
      <c r="I49" s="8">
        <v>1</v>
      </c>
      <c r="J49" s="8">
        <v>0</v>
      </c>
      <c r="K49" s="8">
        <v>0</v>
      </c>
      <c r="L49" s="8">
        <v>70</v>
      </c>
      <c r="M49" s="8">
        <v>1</v>
      </c>
      <c r="N49" s="8">
        <v>41</v>
      </c>
      <c r="O49" s="8">
        <v>41</v>
      </c>
      <c r="P49" s="8">
        <v>0</v>
      </c>
      <c r="Q49" s="9">
        <v>0</v>
      </c>
      <c r="R49" s="8">
        <v>1</v>
      </c>
      <c r="S49" s="8">
        <v>1</v>
      </c>
      <c r="T49" s="8">
        <v>1</v>
      </c>
      <c r="U49" s="8">
        <v>0</v>
      </c>
      <c r="V49" s="8">
        <v>3</v>
      </c>
      <c r="W49" s="8">
        <v>7250</v>
      </c>
      <c r="X49" s="8">
        <v>1</v>
      </c>
      <c r="Y49" s="8">
        <v>0</v>
      </c>
      <c r="Z49" s="8">
        <v>1</v>
      </c>
      <c r="AA49" s="8">
        <v>76</v>
      </c>
      <c r="AB49" s="8">
        <v>8.6071428571428577</v>
      </c>
      <c r="AC49" s="8">
        <v>2337.7000000000003</v>
      </c>
      <c r="AD49" s="8">
        <v>0</v>
      </c>
      <c r="AE49" s="8">
        <v>140</v>
      </c>
      <c r="AF49" s="8">
        <v>82.4</v>
      </c>
      <c r="AG49" s="8">
        <v>12.1</v>
      </c>
      <c r="AH49" s="8">
        <v>34.200000000000003</v>
      </c>
      <c r="AI49" s="8">
        <v>14.3</v>
      </c>
      <c r="AJ49" s="8">
        <v>2332</v>
      </c>
      <c r="AK49" s="8">
        <v>0.31436882405783462</v>
      </c>
      <c r="AL49" s="8">
        <v>0.56679642383539386</v>
      </c>
      <c r="AM49" s="8">
        <v>0.14779484108311589</v>
      </c>
      <c r="AN49" s="8">
        <v>0.15083201437310179</v>
      </c>
      <c r="AO49" s="8">
        <v>0</v>
      </c>
      <c r="AP49" s="8">
        <v>0</v>
      </c>
      <c r="AQ49" s="8">
        <v>575</v>
      </c>
      <c r="AR49" s="8">
        <v>1</v>
      </c>
      <c r="AS49" s="8">
        <v>0</v>
      </c>
      <c r="AT49" s="8">
        <v>1</v>
      </c>
      <c r="AU49" s="8">
        <v>0</v>
      </c>
      <c r="AV49" s="8">
        <v>0</v>
      </c>
      <c r="AW49" s="8">
        <v>0</v>
      </c>
      <c r="AX49" s="8">
        <v>1</v>
      </c>
      <c r="AY49" s="8">
        <v>1</v>
      </c>
      <c r="AZ49" s="8">
        <v>1</v>
      </c>
      <c r="BA49" s="8">
        <v>1</v>
      </c>
      <c r="BB49" s="8">
        <v>1</v>
      </c>
      <c r="BC49" s="8">
        <v>0</v>
      </c>
      <c r="BD49" s="8">
        <v>0</v>
      </c>
      <c r="BE49" s="8">
        <v>0</v>
      </c>
      <c r="BF49" s="8">
        <v>1</v>
      </c>
      <c r="BG49" s="8">
        <v>0</v>
      </c>
    </row>
    <row r="50" spans="1:59" x14ac:dyDescent="0.15">
      <c r="A50" s="8" t="s">
        <v>10</v>
      </c>
      <c r="B50" s="8" t="s">
        <v>55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243</v>
      </c>
      <c r="M50" s="8">
        <v>1</v>
      </c>
      <c r="N50" s="8">
        <v>48</v>
      </c>
      <c r="O50" s="8">
        <v>48</v>
      </c>
      <c r="P50" s="8">
        <v>0</v>
      </c>
      <c r="Q50" s="9">
        <v>0</v>
      </c>
      <c r="R50" s="8">
        <v>0</v>
      </c>
      <c r="S50" s="8">
        <v>0</v>
      </c>
      <c r="T50" s="8">
        <v>0</v>
      </c>
      <c r="U50" s="8">
        <v>1</v>
      </c>
      <c r="V50" s="8">
        <v>0</v>
      </c>
      <c r="W50" s="8">
        <v>0</v>
      </c>
      <c r="X50" s="8">
        <v>1</v>
      </c>
      <c r="Y50" s="8">
        <v>0</v>
      </c>
      <c r="Z50" s="8">
        <v>1</v>
      </c>
      <c r="AA50" s="8">
        <v>76</v>
      </c>
      <c r="AB50" s="8">
        <v>8.6071428571428577</v>
      </c>
      <c r="AC50" s="8">
        <v>2337.7000000000003</v>
      </c>
      <c r="AD50" s="8">
        <v>0</v>
      </c>
      <c r="AE50" s="8">
        <v>140</v>
      </c>
      <c r="AF50" s="8">
        <v>82.4</v>
      </c>
      <c r="AG50" s="8">
        <v>12.1</v>
      </c>
      <c r="AH50" s="8">
        <v>34.200000000000003</v>
      </c>
      <c r="AI50" s="8">
        <v>14.3</v>
      </c>
      <c r="AJ50" s="8">
        <v>2332</v>
      </c>
      <c r="AK50" s="8">
        <v>0.31436882405783462</v>
      </c>
      <c r="AL50" s="8">
        <v>0.56679642383539386</v>
      </c>
      <c r="AM50" s="8">
        <v>0.14779484108311589</v>
      </c>
      <c r="AN50" s="8">
        <v>0.15083201437310179</v>
      </c>
      <c r="AO50" s="8">
        <v>0</v>
      </c>
      <c r="AP50" s="8">
        <v>0</v>
      </c>
      <c r="AQ50" s="8">
        <v>575</v>
      </c>
      <c r="AR50" s="8">
        <v>1</v>
      </c>
      <c r="AS50" s="8">
        <v>0</v>
      </c>
      <c r="AT50" s="8">
        <v>1</v>
      </c>
      <c r="AU50" s="8">
        <v>0</v>
      </c>
      <c r="AV50" s="8">
        <v>0</v>
      </c>
      <c r="AW50" s="8">
        <v>0</v>
      </c>
      <c r="AX50" s="8">
        <v>1</v>
      </c>
      <c r="AY50" s="8">
        <v>1</v>
      </c>
      <c r="AZ50" s="8">
        <v>1</v>
      </c>
      <c r="BA50" s="8">
        <v>1</v>
      </c>
      <c r="BB50" s="8">
        <v>1</v>
      </c>
      <c r="BC50" s="8">
        <v>0</v>
      </c>
      <c r="BD50" s="8">
        <v>0</v>
      </c>
      <c r="BE50" s="8">
        <v>0</v>
      </c>
      <c r="BF50" s="8">
        <v>1</v>
      </c>
      <c r="BG50" s="8">
        <v>0</v>
      </c>
    </row>
    <row r="51" spans="1:59" x14ac:dyDescent="0.15">
      <c r="A51" s="8" t="s">
        <v>11</v>
      </c>
      <c r="B51" s="8" t="s">
        <v>56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0.3</v>
      </c>
      <c r="I51" s="8">
        <v>1</v>
      </c>
      <c r="J51" s="8">
        <v>2.25</v>
      </c>
      <c r="K51" s="8">
        <v>1</v>
      </c>
      <c r="L51" s="8">
        <v>0</v>
      </c>
      <c r="M51" s="8">
        <v>0</v>
      </c>
      <c r="N51" s="8">
        <v>33</v>
      </c>
      <c r="O51" s="8">
        <v>33</v>
      </c>
      <c r="P51" s="8">
        <v>0</v>
      </c>
      <c r="Q51" s="9">
        <v>0</v>
      </c>
      <c r="R51" s="8">
        <v>0</v>
      </c>
      <c r="S51" s="8">
        <v>0</v>
      </c>
      <c r="T51" s="8">
        <v>0</v>
      </c>
      <c r="U51" s="8">
        <v>1</v>
      </c>
      <c r="V51" s="8">
        <v>0</v>
      </c>
      <c r="W51" s="8">
        <v>1300</v>
      </c>
      <c r="X51" s="8">
        <v>1</v>
      </c>
      <c r="Y51" s="8">
        <v>0</v>
      </c>
      <c r="Z51" s="8">
        <v>0</v>
      </c>
      <c r="AA51" s="8">
        <v>55</v>
      </c>
      <c r="AB51" s="8">
        <v>0.37735849056603776</v>
      </c>
      <c r="AC51" s="8">
        <v>489.2</v>
      </c>
      <c r="AD51" s="8">
        <v>20</v>
      </c>
      <c r="AE51" s="8">
        <v>53</v>
      </c>
      <c r="AF51" s="8">
        <v>83.100000000000009</v>
      </c>
      <c r="AG51" s="8">
        <v>12.1</v>
      </c>
      <c r="AH51" s="8">
        <v>24.5</v>
      </c>
      <c r="AI51" s="8">
        <v>13.5</v>
      </c>
      <c r="AJ51" s="8">
        <v>519.29999999999995</v>
      </c>
      <c r="AK51" s="8">
        <v>0.4871218315617335</v>
      </c>
      <c r="AL51" s="8">
        <v>0.35670482420278005</v>
      </c>
      <c r="AM51" s="8">
        <v>5.0490596892886347E-2</v>
      </c>
      <c r="AN51" s="8">
        <v>0.13777596075224857</v>
      </c>
      <c r="AO51" s="8">
        <v>160</v>
      </c>
      <c r="AP51" s="8">
        <v>172</v>
      </c>
      <c r="AQ51" s="8">
        <v>600</v>
      </c>
      <c r="AR51" s="8">
        <v>0</v>
      </c>
      <c r="AS51" s="8">
        <v>0</v>
      </c>
      <c r="AT51" s="8">
        <v>0</v>
      </c>
      <c r="AU51" s="8">
        <v>0</v>
      </c>
      <c r="AV51" s="8">
        <v>1</v>
      </c>
      <c r="AW51" s="8">
        <v>0</v>
      </c>
      <c r="AX51" s="8">
        <v>1</v>
      </c>
      <c r="AY51" s="8">
        <v>1</v>
      </c>
      <c r="AZ51" s="8">
        <v>1</v>
      </c>
      <c r="BA51" s="8">
        <v>1</v>
      </c>
      <c r="BB51" s="8">
        <v>0</v>
      </c>
      <c r="BC51" s="8">
        <v>0</v>
      </c>
      <c r="BD51" s="8">
        <v>0</v>
      </c>
      <c r="BE51" s="8">
        <v>1</v>
      </c>
      <c r="BF51" s="8">
        <v>1</v>
      </c>
      <c r="BG51" s="8">
        <v>0</v>
      </c>
    </row>
    <row r="52" spans="1:59" x14ac:dyDescent="0.15">
      <c r="A52" s="8" t="s">
        <v>11</v>
      </c>
      <c r="B52" s="8" t="s">
        <v>57</v>
      </c>
      <c r="C52" s="8">
        <v>0</v>
      </c>
      <c r="D52" s="8">
        <v>0</v>
      </c>
      <c r="E52" s="8">
        <v>1</v>
      </c>
      <c r="F52" s="8">
        <v>1</v>
      </c>
      <c r="G52" s="8">
        <v>0</v>
      </c>
      <c r="H52" s="8">
        <v>0.08</v>
      </c>
      <c r="I52" s="8">
        <v>1</v>
      </c>
      <c r="J52" s="8">
        <v>0</v>
      </c>
      <c r="K52" s="8">
        <v>0</v>
      </c>
      <c r="L52" s="8">
        <v>0</v>
      </c>
      <c r="M52" s="8">
        <v>0</v>
      </c>
      <c r="N52" s="8">
        <v>39</v>
      </c>
      <c r="O52" s="8">
        <v>39</v>
      </c>
      <c r="P52" s="8">
        <v>1</v>
      </c>
      <c r="Q52" s="9">
        <v>0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345</v>
      </c>
      <c r="X52" s="8">
        <v>0</v>
      </c>
      <c r="Y52" s="8">
        <v>0</v>
      </c>
      <c r="Z52" s="8">
        <v>0</v>
      </c>
      <c r="AA52" s="8">
        <v>55</v>
      </c>
      <c r="AB52" s="8">
        <v>0.37735849056603776</v>
      </c>
      <c r="AC52" s="8">
        <v>489.2</v>
      </c>
      <c r="AD52" s="8">
        <v>0</v>
      </c>
      <c r="AE52" s="8">
        <v>53</v>
      </c>
      <c r="AF52" s="8">
        <v>83.100000000000009</v>
      </c>
      <c r="AG52" s="8">
        <v>12.1</v>
      </c>
      <c r="AH52" s="8">
        <v>24.5</v>
      </c>
      <c r="AI52" s="8">
        <v>13.5</v>
      </c>
      <c r="AJ52" s="8">
        <v>519.29999999999995</v>
      </c>
      <c r="AK52" s="8">
        <v>0.4871218315617335</v>
      </c>
      <c r="AL52" s="8">
        <v>0.35670482420278005</v>
      </c>
      <c r="AM52" s="8">
        <v>5.0490596892886347E-2</v>
      </c>
      <c r="AN52" s="8">
        <v>0.13777596075224857</v>
      </c>
      <c r="AO52" s="8">
        <v>12</v>
      </c>
      <c r="AP52" s="8">
        <v>85</v>
      </c>
      <c r="AQ52" s="8">
        <v>625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1</v>
      </c>
      <c r="AY52" s="8">
        <v>1</v>
      </c>
      <c r="AZ52" s="8">
        <v>1</v>
      </c>
      <c r="BA52" s="8">
        <v>1</v>
      </c>
      <c r="BB52" s="8">
        <v>0</v>
      </c>
      <c r="BC52" s="8">
        <v>0</v>
      </c>
      <c r="BD52" s="8">
        <v>0</v>
      </c>
      <c r="BE52" s="8">
        <v>1</v>
      </c>
      <c r="BF52" s="8">
        <v>1</v>
      </c>
      <c r="BG52" s="8">
        <v>0</v>
      </c>
    </row>
    <row r="53" spans="1:59" x14ac:dyDescent="0.15">
      <c r="A53" s="8" t="s">
        <v>11</v>
      </c>
      <c r="B53" s="8" t="s">
        <v>164</v>
      </c>
      <c r="C53" s="8">
        <v>0</v>
      </c>
      <c r="D53" s="8">
        <v>0</v>
      </c>
      <c r="E53" s="8">
        <v>1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80</v>
      </c>
      <c r="M53" s="8">
        <v>1</v>
      </c>
      <c r="N53" s="8">
        <v>32</v>
      </c>
      <c r="O53" s="8">
        <v>32</v>
      </c>
      <c r="P53" s="8">
        <v>1</v>
      </c>
      <c r="Q53" s="9">
        <v>0</v>
      </c>
      <c r="R53" s="8">
        <v>0</v>
      </c>
      <c r="S53" s="8">
        <v>0</v>
      </c>
      <c r="T53" s="8">
        <v>0</v>
      </c>
      <c r="U53" s="8">
        <v>1</v>
      </c>
      <c r="V53" s="8">
        <v>4</v>
      </c>
      <c r="W53" s="8">
        <v>0</v>
      </c>
      <c r="X53" s="8">
        <v>1</v>
      </c>
      <c r="Y53" s="8">
        <v>0</v>
      </c>
      <c r="Z53" s="8">
        <v>1</v>
      </c>
      <c r="AA53" s="8">
        <v>55</v>
      </c>
      <c r="AB53" s="8">
        <v>0.37735849056603776</v>
      </c>
      <c r="AC53" s="8">
        <v>489.2</v>
      </c>
      <c r="AD53" s="8">
        <v>0</v>
      </c>
      <c r="AE53" s="8">
        <v>53</v>
      </c>
      <c r="AF53" s="8">
        <v>83.100000000000009</v>
      </c>
      <c r="AG53" s="8">
        <v>12.1</v>
      </c>
      <c r="AH53" s="8">
        <v>24.5</v>
      </c>
      <c r="AI53" s="8">
        <v>13.5</v>
      </c>
      <c r="AJ53" s="8">
        <v>519.29999999999995</v>
      </c>
      <c r="AK53" s="8">
        <v>0.4871218315617335</v>
      </c>
      <c r="AL53" s="8">
        <v>0.35670482420278005</v>
      </c>
      <c r="AM53" s="8">
        <v>5.0490596892886347E-2</v>
      </c>
      <c r="AN53" s="8">
        <v>0.13777596075224857</v>
      </c>
      <c r="AO53" s="8">
        <v>12</v>
      </c>
      <c r="AP53" s="8">
        <v>85</v>
      </c>
      <c r="AQ53" s="8">
        <v>625</v>
      </c>
      <c r="AR53" s="8">
        <v>0</v>
      </c>
      <c r="AS53" s="8">
        <v>0</v>
      </c>
      <c r="AT53" s="8">
        <v>1</v>
      </c>
      <c r="AU53" s="8">
        <v>0</v>
      </c>
      <c r="AV53" s="8">
        <v>1</v>
      </c>
      <c r="AW53" s="8">
        <v>1</v>
      </c>
      <c r="AX53" s="8">
        <v>0</v>
      </c>
      <c r="AY53" s="8">
        <v>0</v>
      </c>
      <c r="AZ53" s="8">
        <v>0</v>
      </c>
      <c r="BA53" s="8">
        <v>0</v>
      </c>
      <c r="BB53" s="8">
        <v>1</v>
      </c>
      <c r="BC53" s="8">
        <v>1</v>
      </c>
      <c r="BD53" s="8">
        <v>0</v>
      </c>
      <c r="BE53" s="8">
        <v>1</v>
      </c>
      <c r="BF53" s="8">
        <v>0</v>
      </c>
      <c r="BG53" s="8">
        <v>1</v>
      </c>
    </row>
    <row r="54" spans="1:59" x14ac:dyDescent="0.15">
      <c r="A54" s="8" t="s">
        <v>11</v>
      </c>
      <c r="B54" s="8" t="s">
        <v>59</v>
      </c>
      <c r="C54" s="8">
        <v>0</v>
      </c>
      <c r="D54" s="8">
        <v>1</v>
      </c>
      <c r="E54" s="8">
        <v>0</v>
      </c>
      <c r="F54" s="8">
        <v>0</v>
      </c>
      <c r="G54" s="8">
        <v>1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47</v>
      </c>
      <c r="O54" s="8">
        <v>47</v>
      </c>
      <c r="P54" s="8">
        <v>0</v>
      </c>
      <c r="Q54" s="9">
        <v>0</v>
      </c>
      <c r="R54" s="8">
        <v>1</v>
      </c>
      <c r="S54" s="8">
        <v>1</v>
      </c>
      <c r="T54" s="8">
        <v>1</v>
      </c>
      <c r="U54" s="8">
        <v>1</v>
      </c>
      <c r="V54" s="8">
        <v>3</v>
      </c>
      <c r="W54" s="8">
        <v>0</v>
      </c>
      <c r="X54" s="8">
        <v>0</v>
      </c>
      <c r="Y54" s="8">
        <v>0</v>
      </c>
      <c r="Z54" s="8">
        <v>0</v>
      </c>
      <c r="AA54" s="8">
        <v>55</v>
      </c>
      <c r="AB54" s="8">
        <v>0.37735849056603776</v>
      </c>
      <c r="AC54" s="8">
        <v>489.2</v>
      </c>
      <c r="AD54" s="8">
        <v>0</v>
      </c>
      <c r="AE54" s="8">
        <v>53</v>
      </c>
      <c r="AF54" s="8">
        <v>83.100000000000009</v>
      </c>
      <c r="AG54" s="8">
        <v>12.1</v>
      </c>
      <c r="AH54" s="8">
        <v>24.5</v>
      </c>
      <c r="AI54" s="8">
        <v>13.5</v>
      </c>
      <c r="AJ54" s="8">
        <v>519.29999999999995</v>
      </c>
      <c r="AK54" s="8">
        <v>0.4871218315617335</v>
      </c>
      <c r="AL54" s="8">
        <v>0.35670482420278005</v>
      </c>
      <c r="AM54" s="8">
        <v>5.0490596892886347E-2</v>
      </c>
      <c r="AN54" s="8">
        <v>0.13777596075224857</v>
      </c>
      <c r="AO54" s="8">
        <v>12</v>
      </c>
      <c r="AP54" s="8">
        <v>85</v>
      </c>
      <c r="AQ54" s="8">
        <v>625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1</v>
      </c>
      <c r="AY54" s="8">
        <v>1</v>
      </c>
      <c r="AZ54" s="8">
        <v>1</v>
      </c>
      <c r="BA54" s="8">
        <v>1</v>
      </c>
      <c r="BB54" s="8">
        <v>0</v>
      </c>
      <c r="BC54" s="8">
        <v>0</v>
      </c>
      <c r="BD54" s="8">
        <v>1</v>
      </c>
      <c r="BE54" s="8">
        <v>0</v>
      </c>
      <c r="BF54" s="8">
        <v>1</v>
      </c>
      <c r="BG54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University of Akron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Mcguire</dc:creator>
  <cp:lastModifiedBy>Microsoft Office User</cp:lastModifiedBy>
  <dcterms:created xsi:type="dcterms:W3CDTF">2000-06-13T13:28:34Z</dcterms:created>
  <dcterms:modified xsi:type="dcterms:W3CDTF">2020-04-08T14:53:10Z</dcterms:modified>
</cp:coreProperties>
</file>