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diegolozoya/Documents/ITESO/Semestre 6/Administración de riesgos/Riesgo de liquidez/"/>
    </mc:Choice>
  </mc:AlternateContent>
  <xr:revisionPtr revIDLastSave="0" documentId="13_ncr:1_{3EAAD581-EC7B-ED4E-90EA-C6BF265FBDF2}" xr6:coauthVersionLast="47" xr6:coauthVersionMax="47" xr10:uidLastSave="{00000000-0000-0000-0000-000000000000}"/>
  <bookViews>
    <workbookView xWindow="1120" yWindow="760" windowWidth="28280" windowHeight="18360"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5" l="1"/>
  <c r="F17" i="5"/>
  <c r="H6" i="5" s="1"/>
  <c r="C10" i="5"/>
  <c r="C6" i="5"/>
  <c r="C7" i="5"/>
  <c r="D19" i="4"/>
  <c r="E6" i="5" l="1"/>
  <c r="F6" i="5"/>
  <c r="G6" i="5"/>
  <c r="H8" i="5"/>
  <c r="H12" i="5"/>
  <c r="G12" i="5"/>
  <c r="F12" i="5"/>
  <c r="E12" i="5"/>
  <c r="D12" i="5"/>
  <c r="C12" i="5"/>
  <c r="D8" i="5"/>
  <c r="D14" i="5" s="1"/>
  <c r="C8" i="5"/>
  <c r="H6" i="4"/>
  <c r="C10" i="4"/>
  <c r="C12" i="4" s="1"/>
  <c r="F6" i="4"/>
  <c r="G6" i="4"/>
  <c r="E6" i="4"/>
  <c r="E8" i="4"/>
  <c r="D17" i="4"/>
  <c r="C6" i="4"/>
  <c r="C8" i="4" s="1"/>
  <c r="C7" i="4"/>
  <c r="H12" i="4"/>
  <c r="G12" i="4"/>
  <c r="F12" i="4"/>
  <c r="E12" i="4"/>
  <c r="D12" i="4"/>
  <c r="D8" i="4"/>
  <c r="D14" i="4" s="1"/>
  <c r="H14" i="5" l="1"/>
  <c r="C14" i="5"/>
  <c r="C15" i="5" s="1"/>
  <c r="D15" i="5" s="1"/>
  <c r="E8" i="5"/>
  <c r="E14" i="5" s="1"/>
  <c r="F8" i="5"/>
  <c r="F14" i="5" s="1"/>
  <c r="G8" i="5"/>
  <c r="G14" i="5" s="1"/>
  <c r="C14" i="4"/>
  <c r="C15" i="4" s="1"/>
  <c r="D15" i="4" s="1"/>
  <c r="H8" i="4"/>
  <c r="G8" i="4"/>
  <c r="G14" i="4" s="1"/>
  <c r="F8" i="4"/>
  <c r="F14" i="4" s="1"/>
  <c r="E14" i="4"/>
  <c r="H14" i="4"/>
  <c r="E15" i="5" l="1"/>
  <c r="F15" i="5" s="1"/>
  <c r="G15" i="5" s="1"/>
  <c r="H15" i="5" s="1"/>
  <c r="E15" i="4"/>
  <c r="F15" i="4" s="1"/>
  <c r="G15" i="4" s="1"/>
  <c r="H15" i="4" s="1"/>
</calcChain>
</file>

<file path=xl/sharedStrings.xml><?xml version="1.0" encoding="utf-8"?>
<sst xmlns="http://schemas.openxmlformats.org/spreadsheetml/2006/main" count="116" uniqueCount="79">
  <si>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</si>
  <si>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</si>
  <si>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</si>
  <si>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</si>
  <si>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</si>
  <si>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</si>
  <si>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</si>
  <si>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</si>
  <si>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</si>
  <si>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</si>
  <si>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</si>
  <si>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</si>
  <si>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</si>
  <si>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</si>
  <si>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</si>
  <si>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</si>
  <si>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</si>
  <si>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</si>
  <si>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</si>
  <si>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</si>
  <si>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</si>
  <si>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</si>
  <si>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</si>
  <si>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</si>
  <si>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</si>
  <si>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</si>
  <si>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</si>
  <si>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</si>
  <si>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</si>
  <si>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</si>
  <si>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</si>
  <si>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</si>
  <si>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</si>
  <si>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</si>
  <si>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</si>
  <si>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</si>
  <si>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</si>
  <si>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</si>
  <si>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</si>
  <si>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</si>
  <si>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</si>
  <si>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</si>
  <si>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</si>
  <si>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</si>
  <si>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</si>
  <si>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</si>
  <si>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</si>
  <si>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</si>
  <si>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</si>
  <si>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</si>
  <si>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</si>
  <si>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</si>
  <si>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Deben ser mayor a 1 por regulación</t>
  </si>
  <si>
    <r>
      <rPr>
        <sz val="12"/>
        <color rgb="FFFF0000"/>
        <rFont val="Calibri (Body)"/>
      </rPr>
      <t>NO CUMPLE</t>
    </r>
    <r>
      <rPr>
        <sz val="12"/>
        <color theme="1"/>
        <rFont val="Calibri"/>
        <family val="2"/>
        <scheme val="minor"/>
      </rPr>
      <t xml:space="preserve"> Solo puedo cumplir el 54% de mis oblicaciones de 1 dia a 1 mes con mi contrabalance</t>
    </r>
  </si>
  <si>
    <t>Ya que no puedo, busco opciones para financiarme</t>
  </si>
  <si>
    <t>Opcion</t>
  </si>
  <si>
    <t>Descripcion</t>
  </si>
  <si>
    <t>Pros</t>
  </si>
  <si>
    <t>Contras</t>
  </si>
  <si>
    <t>A</t>
  </si>
  <si>
    <t>B</t>
  </si>
  <si>
    <t>C</t>
  </si>
  <si>
    <t>D</t>
  </si>
  <si>
    <t>Banco central</t>
  </si>
  <si>
    <t>Prestamo interbancario</t>
  </si>
  <si>
    <t>Captar depositos a plazo</t>
  </si>
  <si>
    <t>Emitir CEBURES</t>
  </si>
  <si>
    <t>Plazo</t>
  </si>
  <si>
    <t>Corto plazo</t>
  </si>
  <si>
    <t>A tasa de referencia (baja)</t>
  </si>
  <si>
    <t>Riesgo reputacional</t>
  </si>
  <si>
    <t>A tasa interbancaria</t>
  </si>
  <si>
    <t>Puedes obtener tasas más bajas con el resto de opciones</t>
  </si>
  <si>
    <t>Largo plazo</t>
  </si>
  <si>
    <t>La tasa más baja</t>
  </si>
  <si>
    <t>Tarda mucho y la cantidad puede estar muy granularizada</t>
  </si>
  <si>
    <t>Mediano plazo</t>
  </si>
  <si>
    <t>La tasa es muy baja</t>
  </si>
  <si>
    <t>Puede aumentar ciertas metricas de informacion financiera que no queriamos que aumentaran, lo que no le gusta a los accionistas, porque aumenta apalancamiento y WACC, disminuye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</si>
</sst>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164" formatCode="&quot;$&quot;#,##0.00;[Red]\-&quot;$&quot;#,##0.00"/>
    <numFmt numFmtId="165" formatCode="_-&quot;$&quot;* #,##0.00_-;\-&quot;$&quot;* #,##0.00_-;_-&quot;$&quot;* &quot;-&quot;??_-;_-@_-"/>
    <numFmt numFmtId="166" formatCode="_-* #,##0.00_-;\-* #,##0.00_-;_-* &quot;-&quot;??_-;_-@_-"/>
    <numFmt numFmtId="167" formatCode="&quot;$&quot;#,##0.0000_);[Red]\(&quot;$&quot;#,##0.0000\)"/>
    <numFmt numFmtId="168" formatCode="&quot;$&quot;#,##0.000_);[Red]\(&quot;$&quot;#,##0.000\)"/>
    <numFmt numFmtId="169" formatCode="_-* #,##0.0000_-;\-* #,##0.0000_-;_-* &quot;-&quot;??_-;_-@_-"/>
    <numFmt numFmtId="170"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sz val="11"/>
      <color theme="1"/>
      <name val="Calibri"/>
      <family val="2"/>
      <scheme val="minor"/>
    </font>
    <font>
      <sz val="12"/>
      <color rgb="FFFF0000"/>
      <name val="Calibri (Body)"/>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30">
    <xf numFmtId="0" fontId="0" fillId="0" borderId="0" xfId="0"/>
    <xf numFmtId="0" fontId="3" fillId="0" borderId="0" xfId="0" applyFont="1"/>
    <xf numFmtId="0" fontId="4" fillId="0" borderId="0" xfId="0" applyFont="1"/>
    <xf numFmtId="167" fontId="0" fillId="0" borderId="0" xfId="0" applyNumberFormat="1"/>
    <xf numFmtId="168" fontId="0" fillId="0" borderId="0" xfId="0" applyNumberFormat="1"/>
    <xf numFmtId="164"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165" fontId="0" fillId="0" borderId="1" xfId="0" applyNumberFormat="1" applyBorder="1"/>
    <xf numFmtId="165" fontId="0" fillId="0" borderId="0" xfId="0" applyNumberFormat="1"/>
    <xf numFmtId="165" fontId="4" fillId="0" borderId="1" xfId="1" applyFont="1" applyFill="1" applyBorder="1"/>
    <xf numFmtId="165" fontId="4" fillId="0" borderId="1" xfId="0" applyNumberFormat="1" applyFont="1" applyBorder="1"/>
    <xf numFmtId="166" fontId="0" fillId="0" borderId="1" xfId="2" applyFont="1" applyBorder="1" applyAlignment="1">
      <alignment horizontal="center"/>
    </xf>
    <xf numFmtId="169"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165" fontId="0" fillId="0" borderId="1" xfId="1" applyFont="1" applyBorder="1" applyAlignment="1">
      <alignment horizontal="center"/>
    </xf>
    <xf numFmtId="165" fontId="8" fillId="0" borderId="1" xfId="1" applyFont="1" applyFill="1" applyBorder="1"/>
    <xf numFmtId="165" fontId="2" fillId="0" borderId="1" xfId="0" applyNumberFormat="1" applyFont="1" applyBorder="1"/>
    <xf numFmtId="0" fontId="0" fillId="3" borderId="0" xfId="0" applyFill="1"/>
    <xf numFmtId="8" fontId="0" fillId="0" borderId="0" xfId="0" applyNumberFormat="1"/>
    <xf numFmtId="170" fontId="0" fillId="0" borderId="0" xfId="0" applyNumberFormat="1"/>
    <xf numFmtId="0" fontId="0" fillId="0" borderId="0" xfId="0" applyAlignment="1">
      <alignment horizontal="right"/>
    </xf>
    <xf numFmtId="0" fontId="0" fillId="0" borderId="1" xfId="0" applyBorder="1" applyAlignment="1">
      <alignment horizontal="center" wrapText="1"/>
    </xf>
    <xf numFmtId="0" fontId="0" fillId="0" borderId="1" xfId="0" applyBorder="1" applyAlignment="1">
      <alignment vertical="center"/>
    </xf>
    <xf numFmtId="0" fontId="0" fillId="0" borderId="2" xfId="0" applyBorder="1"/>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30" zoomScaleNormal="130" workbookViewId="0">
      <selection activeCell="A12" sqref="A12:A20"/>
    </sheetView>
  </sheetViews>
  <sheetFormatPr baseColWidth="10" defaultRowHeight="16" x14ac:dyDescent="0.2"/>
  <cols>
    <col min="1" max="1" width="12.83203125" customWidth="1"/>
  </cols>
  <sheetData>
    <row r="1" spans="1:7" ht="21" x14ac:dyDescent="0.25">
      <c r="A1" s="17" t="s">
        <v>49</v>
      </c>
    </row>
    <row r="3" spans="1:7" x14ac:dyDescent="0.2">
      <c r="A3" s="18" t="s">
        <v>0</v>
      </c>
      <c r="B3" s="19" t="s">
        <v>1</v>
      </c>
      <c r="C3" s="19" t="s">
        <v>2</v>
      </c>
      <c r="D3" s="19" t="s">
        <v>3</v>
      </c>
      <c r="E3" s="19" t="s">
        <v>4</v>
      </c>
      <c r="F3" s="19" t="s">
        <v>5</v>
      </c>
      <c r="G3" s="19" t="s">
        <v>6</v>
      </c>
    </row>
    <row r="4" spans="1:7" x14ac:dyDescent="0.2">
      <c r="A4" s="7" t="s">
        <v>7</v>
      </c>
      <c r="B4" s="6">
        <v>5187</v>
      </c>
      <c r="C4" s="6">
        <v>2649</v>
      </c>
      <c r="D4" s="6">
        <v>3124</v>
      </c>
      <c r="E4" s="6">
        <v>5786</v>
      </c>
      <c r="F4" s="6">
        <v>6892</v>
      </c>
      <c r="G4" s="6">
        <v>10504</v>
      </c>
    </row>
    <row r="5" spans="1:7" x14ac:dyDescent="0.2">
      <c r="A5" s="7" t="s">
        <v>8</v>
      </c>
      <c r="B5" s="6">
        <v>7450</v>
      </c>
      <c r="C5" s="6">
        <v>3824</v>
      </c>
      <c r="D5" s="6">
        <v>5673</v>
      </c>
      <c r="E5" s="6">
        <v>10319</v>
      </c>
      <c r="F5" s="6">
        <v>8016</v>
      </c>
      <c r="G5" s="6">
        <v>6147</v>
      </c>
    </row>
    <row r="7" spans="1:7" x14ac:dyDescent="0.2">
      <c r="A7" s="1" t="s">
        <v>47</v>
      </c>
    </row>
    <row r="8" spans="1:7" x14ac:dyDescent="0.2">
      <c r="A8" t="s">
        <v>9</v>
      </c>
    </row>
    <row r="10" spans="1:7" x14ac:dyDescent="0.2">
      <c r="A10" s="2" t="s">
        <v>48</v>
      </c>
    </row>
    <row r="12" spans="1:7" x14ac:dyDescent="0.2">
      <c r="A12" t="s">
        <v>27</v>
      </c>
    </row>
    <row r="13" spans="1:7" x14ac:dyDescent="0.2">
      <c r="A13" t="s">
        <v>10</v>
      </c>
    </row>
    <row r="14" spans="1:7" x14ac:dyDescent="0.2">
      <c r="A14" t="s">
        <v>23</v>
      </c>
    </row>
    <row r="15" spans="1:7" x14ac:dyDescent="0.2">
      <c r="A15" t="s">
        <v>11</v>
      </c>
    </row>
    <row r="16" spans="1:7" x14ac:dyDescent="0.2">
      <c r="A16" t="s">
        <v>12</v>
      </c>
    </row>
    <row r="17" spans="1:12" x14ac:dyDescent="0.2">
      <c r="A17" t="s">
        <v>24</v>
      </c>
    </row>
    <row r="18" spans="1:12" x14ac:dyDescent="0.2">
      <c r="A18" t="s">
        <v>25</v>
      </c>
      <c r="L18" s="3"/>
    </row>
    <row r="19" spans="1:12" x14ac:dyDescent="0.2">
      <c r="A19" t="s">
        <v>13</v>
      </c>
    </row>
    <row r="20" spans="1:12" x14ac:dyDescent="0.2">
      <c r="A20" t="s">
        <v>26</v>
      </c>
    </row>
    <row r="22" spans="1:12" x14ac:dyDescent="0.2">
      <c r="A22" s="1" t="s">
        <v>50</v>
      </c>
      <c r="H22" s="4"/>
    </row>
    <row r="23" spans="1:12" x14ac:dyDescent="0.2">
      <c r="A23" s="1" t="s">
        <v>14</v>
      </c>
    </row>
    <row r="25" spans="1:12" x14ac:dyDescent="0.2">
      <c r="A2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A2:O27"/>
  <sheetViews>
    <sheetView tabSelected="1" topLeftCell="A2" zoomScale="130" zoomScaleNormal="130" workbookViewId="0">
      <selection activeCell="C11" sqref="C11"/>
    </sheetView>
  </sheetViews>
  <sheetFormatPr baseColWidth="10" defaultRowHeight="16" x14ac:dyDescent="0.2"/>
  <cols>
    <col min="1" max="1" width="4.6640625" customWidth="1"/>
    <col min="2" max="2" width="13.5" bestFit="1" customWidth="1"/>
    <col min="3" max="3" width="10.6640625" customWidth="1"/>
    <col min="4" max="4" width="22" customWidth="1"/>
    <col min="5" max="5" width="11.1640625" bestFit="1" customWidth="1"/>
    <col min="6" max="6" width="11.5" bestFit="1" customWidth="1"/>
    <col min="7" max="7" width="11.33203125" bestFit="1" customWidth="1"/>
    <col min="8" max="8" width="11.83203125" bestFit="1" customWidth="1"/>
    <col min="12" max="12" width="21" customWidth="1"/>
    <col min="13" max="13" width="16.33203125" customWidth="1"/>
    <col min="14" max="14" width="23" customWidth="1"/>
    <col min="15" max="15" width="49.1640625" customWidth="1"/>
  </cols>
  <sheetData>
    <row r="2" spans="2:15" x14ac:dyDescent="0.2">
      <c r="B2" s="8" t="s">
        <v>21</v>
      </c>
    </row>
    <row r="3" spans="2:15" x14ac:dyDescent="0.2">
      <c r="B3" s="8" t="s">
        <v>22</v>
      </c>
    </row>
    <row r="5" spans="2:15" x14ac:dyDescent="0.2">
      <c r="B5" s="9" t="s">
        <v>0</v>
      </c>
      <c r="C5" s="10" t="s">
        <v>1</v>
      </c>
      <c r="D5" s="10" t="s">
        <v>2</v>
      </c>
      <c r="E5" s="10" t="s">
        <v>3</v>
      </c>
      <c r="F5" s="10" t="s">
        <v>4</v>
      </c>
      <c r="G5" s="10" t="s">
        <v>5</v>
      </c>
      <c r="H5" s="10" t="s">
        <v>6</v>
      </c>
    </row>
    <row r="6" spans="2:15" x14ac:dyDescent="0.2">
      <c r="B6" s="9" t="s">
        <v>7</v>
      </c>
      <c r="C6" s="20">
        <f>5187-4275-350-250-312</f>
        <v>0</v>
      </c>
      <c r="D6" s="20">
        <v>2649</v>
      </c>
      <c r="E6" s="20">
        <f>3124+350*(1+0.11/12)+F17</f>
        <v>3529.186387415115</v>
      </c>
      <c r="F6" s="20">
        <f>5786+250*(1+0.111/12*3)-428+540*(1+0.111/12*3)+F17*2+400*(1+0.105/12*3)</f>
        <v>6684.3786081635626</v>
      </c>
      <c r="G6" s="20">
        <f>6892+312*(1+0.1125/12*6)-800+324*(1+0.1125/12*6)+F17*3</f>
        <v>6919.7091622453445</v>
      </c>
      <c r="H6" s="20">
        <f>10504+F17*6+900*(1+0.1125)</f>
        <v>11817.118324490688</v>
      </c>
    </row>
    <row r="7" spans="2:15" x14ac:dyDescent="0.2">
      <c r="B7" s="9" t="s">
        <v>8</v>
      </c>
      <c r="C7" s="20">
        <f>7450-1905+843</f>
        <v>6388</v>
      </c>
      <c r="D7" s="20">
        <v>3824</v>
      </c>
      <c r="E7" s="20">
        <v>5673</v>
      </c>
      <c r="F7" s="20">
        <v>10319</v>
      </c>
      <c r="G7" s="20">
        <v>8016</v>
      </c>
      <c r="H7" s="20">
        <v>6147</v>
      </c>
      <c r="J7" s="26" t="s">
        <v>29</v>
      </c>
      <c r="K7" s="25">
        <f>SUM(C12:E12)/SUM(C7:E7)</f>
        <v>0.53572552722694367</v>
      </c>
      <c r="L7" t="s">
        <v>52</v>
      </c>
    </row>
    <row r="8" spans="2:15" x14ac:dyDescent="0.2">
      <c r="B8" s="9" t="s">
        <v>15</v>
      </c>
      <c r="C8" s="22">
        <f>C6-C7</f>
        <v>-6388</v>
      </c>
      <c r="D8" s="22">
        <f t="shared" ref="D8:G8" si="0">D6-D7</f>
        <v>-1175</v>
      </c>
      <c r="E8" s="22">
        <f t="shared" si="0"/>
        <v>-2143.813612584885</v>
      </c>
      <c r="F8" s="22">
        <f t="shared" si="0"/>
        <v>-3634.6213918364374</v>
      </c>
      <c r="G8" s="22">
        <f t="shared" si="0"/>
        <v>-1096.2908377546555</v>
      </c>
      <c r="H8" s="22">
        <f>H6-H7</f>
        <v>5670.1183244906879</v>
      </c>
      <c r="L8" t="s">
        <v>53</v>
      </c>
    </row>
    <row r="9" spans="2:15" x14ac:dyDescent="0.2">
      <c r="B9" s="2"/>
      <c r="E9" s="12"/>
    </row>
    <row r="10" spans="2:15" x14ac:dyDescent="0.2">
      <c r="B10" s="9" t="s">
        <v>16</v>
      </c>
      <c r="C10" s="21">
        <f>3894-1905+843+4275+428+800-540-324-2350-400-900</f>
        <v>3821</v>
      </c>
      <c r="D10" s="7"/>
      <c r="E10" s="7"/>
      <c r="F10" s="7"/>
      <c r="G10" s="7"/>
      <c r="H10" s="7"/>
      <c r="K10" t="s">
        <v>54</v>
      </c>
    </row>
    <row r="11" spans="2:15" x14ac:dyDescent="0.2">
      <c r="B11" s="9" t="s">
        <v>17</v>
      </c>
      <c r="C11" s="21">
        <v>4689</v>
      </c>
      <c r="D11" s="7"/>
      <c r="E11" s="7"/>
      <c r="F11" s="7"/>
      <c r="G11" s="7"/>
      <c r="H11" s="7"/>
    </row>
    <row r="12" spans="2:15" x14ac:dyDescent="0.2">
      <c r="B12" s="9" t="s">
        <v>18</v>
      </c>
      <c r="C12" s="22">
        <f>C10+C11</f>
        <v>8510</v>
      </c>
      <c r="D12" s="22">
        <f t="shared" ref="D12:H12" si="1">D10+D11</f>
        <v>0</v>
      </c>
      <c r="E12" s="22">
        <f t="shared" si="1"/>
        <v>0</v>
      </c>
      <c r="F12" s="22">
        <f t="shared" si="1"/>
        <v>0</v>
      </c>
      <c r="G12" s="22">
        <f t="shared" si="1"/>
        <v>0</v>
      </c>
      <c r="H12" s="22">
        <f t="shared" si="1"/>
        <v>0</v>
      </c>
      <c r="K12" s="7" t="s">
        <v>55</v>
      </c>
      <c r="L12" s="7" t="s">
        <v>56</v>
      </c>
      <c r="M12" s="7" t="s">
        <v>67</v>
      </c>
      <c r="N12" s="7" t="s">
        <v>57</v>
      </c>
      <c r="O12" s="7" t="s">
        <v>58</v>
      </c>
    </row>
    <row r="13" spans="2:15" x14ac:dyDescent="0.2">
      <c r="B13" s="2"/>
      <c r="K13" s="7" t="s">
        <v>59</v>
      </c>
      <c r="L13" s="7" t="s">
        <v>63</v>
      </c>
      <c r="M13" s="7" t="s">
        <v>68</v>
      </c>
      <c r="N13" s="7" t="s">
        <v>69</v>
      </c>
      <c r="O13" s="7" t="s">
        <v>70</v>
      </c>
    </row>
    <row r="14" spans="2:15"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c r="K14" s="7" t="s">
        <v>60</v>
      </c>
      <c r="L14" s="7" t="s">
        <v>64</v>
      </c>
      <c r="M14" s="7" t="s">
        <v>68</v>
      </c>
      <c r="N14" s="7" t="s">
        <v>71</v>
      </c>
      <c r="O14" s="7" t="s">
        <v>72</v>
      </c>
    </row>
    <row r="15" spans="2:15"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K15" s="7" t="s">
        <v>61</v>
      </c>
      <c r="L15" s="7" t="s">
        <v>65</v>
      </c>
      <c r="M15" s="7" t="s">
        <v>73</v>
      </c>
      <c r="N15" s="7" t="s">
        <v>74</v>
      </c>
      <c r="O15" s="7" t="s">
        <v>75</v>
      </c>
    </row>
    <row r="16" spans="2:15" ht="68" x14ac:dyDescent="0.2">
      <c r="K16" s="28" t="s">
        <v>62</v>
      </c>
      <c r="L16" s="28" t="s">
        <v>66</v>
      </c>
      <c r="M16" s="28" t="s">
        <v>76</v>
      </c>
      <c r="N16" s="28" t="s">
        <v>77</v>
      </c>
      <c r="O16" s="27" t="s">
        <v>78</v>
      </c>
    </row>
    <row r="17" spans="1:15" x14ac:dyDescent="0.2">
      <c r="C17" s="5"/>
      <c r="E17" t="s">
        <v>51</v>
      </c>
      <c r="F17" s="24">
        <f>PMT(0.1175/12, 5*12, -2350)</f>
        <v>51.978054081781444</v>
      </c>
      <c r="O17" s="29"/>
    </row>
    <row r="19" spans="1:15" x14ac:dyDescent="0.2">
      <c r="A19" s="23"/>
      <c r="B19" t="s">
        <v>27</v>
      </c>
    </row>
    <row r="20" spans="1:15" x14ac:dyDescent="0.2">
      <c r="A20" s="23"/>
      <c r="B20" t="s">
        <v>10</v>
      </c>
    </row>
    <row r="21" spans="1:15" x14ac:dyDescent="0.2">
      <c r="A21" s="23"/>
      <c r="B21" t="s">
        <v>23</v>
      </c>
    </row>
    <row r="22" spans="1:15" x14ac:dyDescent="0.2">
      <c r="A22" s="23"/>
      <c r="B22" t="s">
        <v>11</v>
      </c>
    </row>
    <row r="23" spans="1:15" x14ac:dyDescent="0.2">
      <c r="A23" s="23"/>
      <c r="B23" t="s">
        <v>12</v>
      </c>
    </row>
    <row r="24" spans="1:15" x14ac:dyDescent="0.2">
      <c r="A24" s="23"/>
      <c r="B24" t="s">
        <v>24</v>
      </c>
    </row>
    <row r="25" spans="1:15" x14ac:dyDescent="0.2">
      <c r="A25" s="23"/>
      <c r="B25" t="s">
        <v>25</v>
      </c>
    </row>
    <row r="26" spans="1:15" x14ac:dyDescent="0.2">
      <c r="A26" s="23"/>
      <c r="B26" t="s">
        <v>13</v>
      </c>
    </row>
    <row r="27" spans="1:15" x14ac:dyDescent="0.2">
      <c r="A27" s="23"/>
      <c r="B27"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6" x14ac:dyDescent="0.2"/>
  <cols>
    <col min="2" max="2" width="13.5" bestFit="1" customWidth="1"/>
    <col min="3" max="3" width="12" customWidth="1"/>
    <col min="8" max="8" width="11.5" bestFit="1" customWidth="1"/>
  </cols>
  <sheetData>
    <row r="2" spans="2:9" x14ac:dyDescent="0.2">
      <c r="B2" s="8" t="s">
        <v>21</v>
      </c>
    </row>
    <row r="3" spans="2:9" x14ac:dyDescent="0.2">
      <c r="B3" s="8" t="s">
        <v>22</v>
      </c>
    </row>
    <row r="5" spans="2:9" x14ac:dyDescent="0.2">
      <c r="B5" s="9" t="s">
        <v>0</v>
      </c>
      <c r="C5" s="10" t="s">
        <v>1</v>
      </c>
      <c r="D5" s="10" t="s">
        <v>2</v>
      </c>
      <c r="E5" s="10" t="s">
        <v>3</v>
      </c>
      <c r="F5" s="10" t="s">
        <v>4</v>
      </c>
      <c r="G5" s="10" t="s">
        <v>5</v>
      </c>
      <c r="H5" s="10" t="s">
        <v>6</v>
      </c>
    </row>
    <row r="6" spans="2:9" x14ac:dyDescent="0.2">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x14ac:dyDescent="0.2">
      <c r="B7" s="9" t="s">
        <v>8</v>
      </c>
      <c r="C7" s="15">
        <f>7450-1905+843</f>
        <v>6388</v>
      </c>
      <c r="D7" s="15">
        <v>3824</v>
      </c>
      <c r="E7" s="15">
        <v>5673</v>
      </c>
      <c r="F7" s="15">
        <v>10319</v>
      </c>
      <c r="G7" s="15">
        <v>8016</v>
      </c>
      <c r="H7" s="15">
        <v>6147</v>
      </c>
    </row>
    <row r="8" spans="2:9"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x14ac:dyDescent="0.2">
      <c r="B9" s="2"/>
      <c r="E9" s="12"/>
    </row>
    <row r="10" spans="2:9" x14ac:dyDescent="0.2">
      <c r="B10" s="9" t="s">
        <v>16</v>
      </c>
      <c r="C10" s="13">
        <f>3894-1905+843+4275+428+800-540-324-2350-400-900</f>
        <v>3821</v>
      </c>
      <c r="D10" s="7"/>
      <c r="E10" s="7"/>
      <c r="F10" s="7"/>
      <c r="G10" s="7"/>
      <c r="H10" s="7"/>
    </row>
    <row r="11" spans="2:9" x14ac:dyDescent="0.2">
      <c r="B11" s="9" t="s">
        <v>17</v>
      </c>
      <c r="C11" s="13">
        <v>4689</v>
      </c>
      <c r="D11" s="7"/>
      <c r="E11" s="7"/>
      <c r="F11" s="7"/>
      <c r="G11" s="7"/>
      <c r="H11" s="7"/>
    </row>
    <row r="12" spans="2:9" x14ac:dyDescent="0.2">
      <c r="B12" s="9" t="s">
        <v>18</v>
      </c>
      <c r="C12" s="11">
        <f>C10+C11</f>
        <v>8510</v>
      </c>
      <c r="D12" s="11">
        <f t="shared" ref="D12:H12" si="1">D10+D11</f>
        <v>0</v>
      </c>
      <c r="E12" s="11">
        <f t="shared" si="1"/>
        <v>0</v>
      </c>
      <c r="F12" s="11">
        <f t="shared" si="1"/>
        <v>0</v>
      </c>
      <c r="G12" s="11">
        <f t="shared" si="1"/>
        <v>0</v>
      </c>
      <c r="H12" s="11">
        <f t="shared" si="1"/>
        <v>0</v>
      </c>
    </row>
    <row r="13" spans="2:9" x14ac:dyDescent="0.2">
      <c r="B13" s="2"/>
    </row>
    <row r="14" spans="2:9"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x14ac:dyDescent="0.2">
      <c r="I16" t="s">
        <v>32</v>
      </c>
    </row>
    <row r="17" spans="3:10" x14ac:dyDescent="0.2">
      <c r="D17" s="5">
        <f>PMT(0.1175/12,5*12,-2350)</f>
        <v>51.978054081781444</v>
      </c>
    </row>
    <row r="18" spans="3:10" x14ac:dyDescent="0.2">
      <c r="E18" s="5"/>
    </row>
    <row r="19" spans="3:10" x14ac:dyDescent="0.2">
      <c r="C19" t="s">
        <v>29</v>
      </c>
      <c r="D19" s="16">
        <f>SUM(C12:E12)/SUM(C7:E7)</f>
        <v>0.53572552722694367</v>
      </c>
      <c r="E19" t="s">
        <v>30</v>
      </c>
    </row>
    <row r="20" spans="3:10" x14ac:dyDescent="0.2">
      <c r="E20" s="5"/>
    </row>
    <row r="21" spans="3:10" x14ac:dyDescent="0.2">
      <c r="C21" t="s">
        <v>33</v>
      </c>
    </row>
    <row r="22" spans="3:10" x14ac:dyDescent="0.2">
      <c r="C22" t="s">
        <v>34</v>
      </c>
    </row>
    <row r="24" spans="3:10" x14ac:dyDescent="0.2">
      <c r="C24" s="8" t="s">
        <v>35</v>
      </c>
      <c r="D24" s="8"/>
      <c r="E24" s="8"/>
      <c r="F24" t="s">
        <v>40</v>
      </c>
      <c r="J24" t="s">
        <v>39</v>
      </c>
    </row>
    <row r="25" spans="3:10" x14ac:dyDescent="0.2">
      <c r="C25" s="8" t="s">
        <v>36</v>
      </c>
      <c r="D25" s="8"/>
      <c r="E25" s="8"/>
      <c r="F25" t="s">
        <v>41</v>
      </c>
      <c r="J25" t="s">
        <v>42</v>
      </c>
    </row>
    <row r="26" spans="3:10" x14ac:dyDescent="0.2">
      <c r="C26" s="8" t="s">
        <v>37</v>
      </c>
      <c r="D26" s="8"/>
      <c r="E26" s="8"/>
      <c r="F26" t="s">
        <v>43</v>
      </c>
      <c r="J26" t="s">
        <v>44</v>
      </c>
    </row>
    <row r="27" spans="3:10" x14ac:dyDescent="0.2">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Diego Lozoya Morales</cp:lastModifiedBy>
  <dcterms:created xsi:type="dcterms:W3CDTF">2022-12-13T17:35:20Z</dcterms:created>
  <dcterms:modified xsi:type="dcterms:W3CDTF">2025-04-01T03:45:39Z</dcterms:modified>
</cp:coreProperties>
</file>